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G4" i="49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8" i="49"/>
  <c r="F128" i="49"/>
  <c r="E128" i="49"/>
  <c r="D128" i="49"/>
  <c r="C128" i="49"/>
  <c r="B128" i="49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9" i="49"/>
  <c r="F119" i="49"/>
  <c r="E119" i="49"/>
  <c r="D119" i="49"/>
  <c r="C119" i="49"/>
  <c r="C111" i="49"/>
  <c r="B119" i="49"/>
  <c r="G112" i="49"/>
  <c r="F112" i="49"/>
  <c r="E112" i="49"/>
  <c r="E111" i="49"/>
  <c r="E91" i="49"/>
  <c r="D112" i="49"/>
  <c r="D111" i="49"/>
  <c r="C112" i="49"/>
  <c r="B112" i="49"/>
  <c r="G111" i="49"/>
  <c r="F111" i="49"/>
  <c r="B111" i="49"/>
  <c r="G109" i="49"/>
  <c r="F109" i="49"/>
  <c r="E109" i="49"/>
  <c r="D109" i="49"/>
  <c r="C109" i="49"/>
  <c r="B109" i="49"/>
  <c r="G101" i="49"/>
  <c r="F101" i="49"/>
  <c r="E101" i="49"/>
  <c r="D101" i="49"/>
  <c r="C101" i="49"/>
  <c r="B101" i="49"/>
  <c r="B92" i="49"/>
  <c r="B91" i="49"/>
  <c r="G93" i="49"/>
  <c r="F93" i="49"/>
  <c r="E93" i="49"/>
  <c r="E92" i="49"/>
  <c r="D93" i="49"/>
  <c r="D92" i="49"/>
  <c r="C93" i="49"/>
  <c r="B93" i="49"/>
  <c r="G92" i="49"/>
  <c r="F92" i="49"/>
  <c r="F91" i="49"/>
  <c r="C92" i="49"/>
  <c r="D91" i="49"/>
  <c r="D6" i="49"/>
  <c r="G89" i="49"/>
  <c r="F89" i="49"/>
  <c r="E89" i="49"/>
  <c r="D89" i="49"/>
  <c r="C89" i="49"/>
  <c r="B89" i="49"/>
  <c r="G87" i="49"/>
  <c r="F87" i="49"/>
  <c r="E87" i="49"/>
  <c r="D87" i="49"/>
  <c r="C87" i="49"/>
  <c r="B87" i="49"/>
  <c r="G78" i="49"/>
  <c r="F78" i="49"/>
  <c r="E78" i="49"/>
  <c r="D78" i="49"/>
  <c r="C78" i="49"/>
  <c r="B78" i="49"/>
  <c r="G71" i="49"/>
  <c r="F71" i="49"/>
  <c r="E71" i="49"/>
  <c r="D71" i="49"/>
  <c r="C71" i="49"/>
  <c r="B71" i="49"/>
  <c r="G69" i="49"/>
  <c r="F69" i="49"/>
  <c r="E69" i="49"/>
  <c r="D69" i="49"/>
  <c r="C69" i="49"/>
  <c r="B69" i="49"/>
  <c r="G58" i="49"/>
  <c r="F58" i="49"/>
  <c r="E58" i="49"/>
  <c r="E47" i="49"/>
  <c r="E7" i="49"/>
  <c r="D58" i="49"/>
  <c r="C58" i="49"/>
  <c r="B58" i="49"/>
  <c r="G48" i="49"/>
  <c r="G47" i="49"/>
  <c r="F48" i="49"/>
  <c r="F47" i="49"/>
  <c r="E48" i="49"/>
  <c r="D48" i="49"/>
  <c r="C48" i="49"/>
  <c r="C47" i="49"/>
  <c r="B48" i="49"/>
  <c r="B47" i="49"/>
  <c r="D47" i="49"/>
  <c r="D7" i="49"/>
  <c r="G45" i="49"/>
  <c r="F45" i="49"/>
  <c r="E45" i="49"/>
  <c r="D45" i="49"/>
  <c r="C45" i="49"/>
  <c r="C8" i="49"/>
  <c r="C7" i="49"/>
  <c r="B45" i="49"/>
  <c r="G9" i="49"/>
  <c r="F9" i="49"/>
  <c r="E9" i="49"/>
  <c r="E8" i="49"/>
  <c r="D9" i="49"/>
  <c r="D8" i="49"/>
  <c r="C9" i="49"/>
  <c r="B9" i="49"/>
  <c r="G8" i="49"/>
  <c r="G7" i="49"/>
  <c r="F8" i="49"/>
  <c r="F7" i="49"/>
  <c r="B8" i="49"/>
  <c r="B7" i="49"/>
  <c r="F6" i="49"/>
  <c r="A6" i="49"/>
  <c r="A2" i="49"/>
  <c r="G128" i="48"/>
  <c r="F128" i="48"/>
  <c r="E128" i="48"/>
  <c r="D128" i="48"/>
  <c r="C128" i="48"/>
  <c r="B128" i="48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9" i="48"/>
  <c r="F119" i="48"/>
  <c r="F111" i="48"/>
  <c r="E119" i="48"/>
  <c r="D119" i="48"/>
  <c r="C119" i="48"/>
  <c r="B119" i="48"/>
  <c r="B111" i="48"/>
  <c r="G112" i="48"/>
  <c r="G111" i="48"/>
  <c r="F112" i="48"/>
  <c r="E112" i="48"/>
  <c r="D112" i="48"/>
  <c r="D111" i="48"/>
  <c r="C112" i="48"/>
  <c r="C111" i="48"/>
  <c r="B112" i="48"/>
  <c r="E111" i="48"/>
  <c r="G109" i="48"/>
  <c r="F109" i="48"/>
  <c r="E109" i="48"/>
  <c r="D109" i="48"/>
  <c r="C109" i="48"/>
  <c r="B109" i="48"/>
  <c r="G101" i="48"/>
  <c r="F101" i="48"/>
  <c r="E101" i="48"/>
  <c r="E92" i="48"/>
  <c r="E91" i="48"/>
  <c r="D101" i="48"/>
  <c r="C101" i="48"/>
  <c r="B101" i="48"/>
  <c r="G93" i="48"/>
  <c r="G92" i="48"/>
  <c r="G91" i="48"/>
  <c r="G6" i="48"/>
  <c r="F93" i="48"/>
  <c r="E93" i="48"/>
  <c r="D93" i="48"/>
  <c r="D92" i="48"/>
  <c r="C93" i="48"/>
  <c r="C92" i="48"/>
  <c r="C91" i="48"/>
  <c r="C6" i="48"/>
  <c r="B93" i="48"/>
  <c r="F92" i="48"/>
  <c r="B92" i="48"/>
  <c r="D91" i="48"/>
  <c r="D6" i="48"/>
  <c r="G89" i="48"/>
  <c r="F89" i="48"/>
  <c r="E89" i="48"/>
  <c r="D89" i="48"/>
  <c r="C89" i="48"/>
  <c r="B89" i="48"/>
  <c r="G87" i="48"/>
  <c r="F87" i="48"/>
  <c r="E87" i="48"/>
  <c r="D87" i="48"/>
  <c r="C87" i="48"/>
  <c r="B87" i="48"/>
  <c r="G78" i="48"/>
  <c r="F78" i="48"/>
  <c r="E78" i="48"/>
  <c r="D78" i="48"/>
  <c r="C78" i="48"/>
  <c r="B78" i="48"/>
  <c r="G71" i="48"/>
  <c r="F71" i="48"/>
  <c r="E71" i="48"/>
  <c r="D71" i="48"/>
  <c r="C71" i="48"/>
  <c r="B71" i="48"/>
  <c r="G69" i="48"/>
  <c r="F69" i="48"/>
  <c r="E69" i="48"/>
  <c r="D69" i="48"/>
  <c r="C69" i="48"/>
  <c r="B69" i="48"/>
  <c r="G58" i="48"/>
  <c r="F58" i="48"/>
  <c r="E58" i="48"/>
  <c r="D58" i="48"/>
  <c r="C58" i="48"/>
  <c r="C47" i="48"/>
  <c r="C7" i="48"/>
  <c r="B58" i="48"/>
  <c r="G48" i="48"/>
  <c r="F48" i="48"/>
  <c r="F47" i="48"/>
  <c r="E48" i="48"/>
  <c r="E47" i="48"/>
  <c r="D48" i="48"/>
  <c r="C48" i="48"/>
  <c r="B48" i="48"/>
  <c r="B47" i="48"/>
  <c r="G47" i="48"/>
  <c r="G7" i="48"/>
  <c r="D47" i="48"/>
  <c r="G45" i="48"/>
  <c r="F45" i="48"/>
  <c r="F8" i="48"/>
  <c r="F7" i="48"/>
  <c r="E45" i="48"/>
  <c r="D45" i="48"/>
  <c r="C45" i="48"/>
  <c r="B45" i="48"/>
  <c r="B8" i="48"/>
  <c r="B7" i="48"/>
  <c r="G9" i="48"/>
  <c r="G8" i="48"/>
  <c r="F9" i="48"/>
  <c r="E9" i="48"/>
  <c r="D9" i="48"/>
  <c r="D8" i="48"/>
  <c r="D7" i="48"/>
  <c r="C9" i="48"/>
  <c r="C8" i="48"/>
  <c r="B9" i="48"/>
  <c r="E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G14" i="46"/>
  <c r="F14" i="46"/>
  <c r="E14" i="46"/>
  <c r="E12" i="46"/>
  <c r="D14" i="46"/>
  <c r="C14" i="46"/>
  <c r="B14" i="46"/>
  <c r="A14" i="46"/>
  <c r="G13" i="46"/>
  <c r="G12" i="46"/>
  <c r="F13" i="46"/>
  <c r="E13" i="46"/>
  <c r="D13" i="46"/>
  <c r="C13" i="46"/>
  <c r="C12" i="46"/>
  <c r="B13" i="46"/>
  <c r="A13" i="46"/>
  <c r="F12" i="46"/>
  <c r="B12" i="46"/>
  <c r="G11" i="46"/>
  <c r="F11" i="46"/>
  <c r="E11" i="46"/>
  <c r="D11" i="46"/>
  <c r="C11" i="46"/>
  <c r="B11" i="46"/>
  <c r="G8" i="46"/>
  <c r="G6" i="46"/>
  <c r="F8" i="46"/>
  <c r="E8" i="46"/>
  <c r="D8" i="46"/>
  <c r="C8" i="46"/>
  <c r="C6" i="46"/>
  <c r="B8" i="46"/>
  <c r="A8" i="46"/>
  <c r="G7" i="46"/>
  <c r="F7" i="46"/>
  <c r="E7" i="46"/>
  <c r="E6" i="46"/>
  <c r="D7" i="46"/>
  <c r="C7" i="46"/>
  <c r="B7" i="46"/>
  <c r="A7" i="46"/>
  <c r="D6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G14" i="43"/>
  <c r="G12" i="43"/>
  <c r="F14" i="43"/>
  <c r="E14" i="43"/>
  <c r="D14" i="43"/>
  <c r="C14" i="43"/>
  <c r="C12" i="43"/>
  <c r="B14" i="43"/>
  <c r="A14" i="43"/>
  <c r="G13" i="43"/>
  <c r="F13" i="43"/>
  <c r="E13" i="43"/>
  <c r="E12" i="43"/>
  <c r="D13" i="43"/>
  <c r="C13" i="43"/>
  <c r="B13" i="43"/>
  <c r="A13" i="43"/>
  <c r="D12" i="43"/>
  <c r="G11" i="43"/>
  <c r="F11" i="43"/>
  <c r="E11" i="43"/>
  <c r="D11" i="43"/>
  <c r="C11" i="43"/>
  <c r="B11" i="43"/>
  <c r="G8" i="43"/>
  <c r="F8" i="43"/>
  <c r="E8" i="43"/>
  <c r="E6" i="43"/>
  <c r="D8" i="43"/>
  <c r="C8" i="43"/>
  <c r="B8" i="43"/>
  <c r="A8" i="43"/>
  <c r="G7" i="43"/>
  <c r="G6" i="43"/>
  <c r="F7" i="43"/>
  <c r="E7" i="43"/>
  <c r="D7" i="43"/>
  <c r="C7" i="43"/>
  <c r="C6" i="43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2" i="31"/>
  <c r="C112" i="31"/>
  <c r="B112" i="31"/>
  <c r="D110" i="31"/>
  <c r="C110" i="31"/>
  <c r="B110" i="31"/>
  <c r="D108" i="31"/>
  <c r="C108" i="31"/>
  <c r="B108" i="31"/>
  <c r="D105" i="31"/>
  <c r="C105" i="31"/>
  <c r="B105" i="31"/>
  <c r="D98" i="31"/>
  <c r="C98" i="31"/>
  <c r="C97" i="31"/>
  <c r="B98" i="31"/>
  <c r="D95" i="31"/>
  <c r="C95" i="31"/>
  <c r="B95" i="31"/>
  <c r="D93" i="31"/>
  <c r="C93" i="31"/>
  <c r="B93" i="31"/>
  <c r="D91" i="31"/>
  <c r="C91" i="31"/>
  <c r="B91" i="31"/>
  <c r="D84" i="31"/>
  <c r="C84" i="31"/>
  <c r="B84" i="31"/>
  <c r="D82" i="31"/>
  <c r="C82" i="31"/>
  <c r="B82" i="31"/>
  <c r="D71" i="31"/>
  <c r="C71" i="31"/>
  <c r="C60" i="31"/>
  <c r="B71" i="31"/>
  <c r="D61" i="31"/>
  <c r="C61" i="31"/>
  <c r="B61" i="31"/>
  <c r="B60" i="31"/>
  <c r="D57" i="31"/>
  <c r="C57" i="31"/>
  <c r="B57" i="31"/>
  <c r="D49" i="31"/>
  <c r="D44" i="31"/>
  <c r="C49" i="31"/>
  <c r="B49" i="31"/>
  <c r="D45" i="31"/>
  <c r="C45" i="31"/>
  <c r="C44" i="31"/>
  <c r="B45" i="31"/>
  <c r="B44" i="31"/>
  <c r="D42" i="31"/>
  <c r="C42" i="31"/>
  <c r="B42" i="31"/>
  <c r="D10" i="31"/>
  <c r="C10" i="31"/>
  <c r="C9" i="31"/>
  <c r="C8" i="31"/>
  <c r="B10" i="31"/>
  <c r="B9" i="31"/>
  <c r="A7" i="31"/>
  <c r="C6" i="31"/>
  <c r="B6" i="31"/>
  <c r="A3" i="31"/>
  <c r="A2" i="31"/>
  <c r="D112" i="30"/>
  <c r="C112" i="30"/>
  <c r="B112" i="30"/>
  <c r="D110" i="30"/>
  <c r="C110" i="30"/>
  <c r="B110" i="30"/>
  <c r="D108" i="30"/>
  <c r="C108" i="30"/>
  <c r="C97" i="30"/>
  <c r="B108" i="30"/>
  <c r="D105" i="30"/>
  <c r="C105" i="30"/>
  <c r="B105" i="30"/>
  <c r="D98" i="30"/>
  <c r="C98" i="30"/>
  <c r="B98" i="30"/>
  <c r="D97" i="30"/>
  <c r="D95" i="30"/>
  <c r="C95" i="30"/>
  <c r="B95" i="30"/>
  <c r="D87" i="30"/>
  <c r="C87" i="30"/>
  <c r="B87" i="30"/>
  <c r="D83" i="30"/>
  <c r="D82" i="30"/>
  <c r="C83" i="30"/>
  <c r="B83" i="30"/>
  <c r="C82" i="30"/>
  <c r="D79" i="30"/>
  <c r="C79" i="30"/>
  <c r="B79" i="30"/>
  <c r="D77" i="30"/>
  <c r="C77" i="30"/>
  <c r="B77" i="30"/>
  <c r="D75" i="30"/>
  <c r="C75" i="30"/>
  <c r="B75" i="30"/>
  <c r="D68" i="30"/>
  <c r="C68" i="30"/>
  <c r="B68" i="30"/>
  <c r="D66" i="30"/>
  <c r="C66" i="30"/>
  <c r="B66" i="30"/>
  <c r="D55" i="30"/>
  <c r="C55" i="30"/>
  <c r="B55" i="30"/>
  <c r="B44" i="30"/>
  <c r="D45" i="30"/>
  <c r="D44" i="30"/>
  <c r="C45" i="30"/>
  <c r="B45" i="30"/>
  <c r="C44" i="30"/>
  <c r="C8" i="30"/>
  <c r="D42" i="30"/>
  <c r="C42" i="30"/>
  <c r="B42" i="30"/>
  <c r="D10" i="30"/>
  <c r="C10" i="30"/>
  <c r="B10" i="30"/>
  <c r="D9" i="30"/>
  <c r="C9" i="30"/>
  <c r="D8" i="30"/>
  <c r="A7" i="30"/>
  <c r="A3" i="30"/>
  <c r="A2" i="30"/>
  <c r="D25" i="29"/>
  <c r="D20" i="29"/>
  <c r="C25" i="29"/>
  <c r="B25" i="29"/>
  <c r="D21" i="29"/>
  <c r="C21" i="29"/>
  <c r="C20" i="29"/>
  <c r="B21" i="29"/>
  <c r="B20" i="29"/>
  <c r="D12" i="29"/>
  <c r="C12" i="29"/>
  <c r="B12" i="29"/>
  <c r="D9" i="29"/>
  <c r="D8" i="29"/>
  <c r="D7" i="29"/>
  <c r="C9" i="29"/>
  <c r="B9" i="29"/>
  <c r="B8" i="29"/>
  <c r="C8" i="29"/>
  <c r="C7" i="29"/>
  <c r="A2" i="29"/>
  <c r="N35" i="28"/>
  <c r="M35" i="28"/>
  <c r="M26" i="28"/>
  <c r="L35" i="28"/>
  <c r="K35" i="28"/>
  <c r="K26" i="28"/>
  <c r="J35" i="28"/>
  <c r="I35" i="28"/>
  <c r="H35" i="28"/>
  <c r="G35" i="28"/>
  <c r="G26" i="28"/>
  <c r="F35" i="28"/>
  <c r="E35" i="28"/>
  <c r="E26" i="28"/>
  <c r="D35" i="28"/>
  <c r="C35" i="28"/>
  <c r="B35" i="28"/>
  <c r="N27" i="28"/>
  <c r="N26" i="28"/>
  <c r="M27" i="28"/>
  <c r="L27" i="28"/>
  <c r="L26" i="28"/>
  <c r="K27" i="28"/>
  <c r="J27" i="28"/>
  <c r="J26" i="28"/>
  <c r="I27" i="28"/>
  <c r="H27" i="28"/>
  <c r="H26" i="28"/>
  <c r="G27" i="28"/>
  <c r="F27" i="28"/>
  <c r="F26" i="28"/>
  <c r="E27" i="28"/>
  <c r="D27" i="28"/>
  <c r="D26" i="28"/>
  <c r="C27" i="28"/>
  <c r="B27" i="28"/>
  <c r="B26" i="28"/>
  <c r="I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E24" i="26"/>
  <c r="D33" i="26"/>
  <c r="C33" i="26"/>
  <c r="B33" i="26"/>
  <c r="H25" i="26"/>
  <c r="H24" i="26"/>
  <c r="G25" i="26"/>
  <c r="G24" i="26"/>
  <c r="F25" i="26"/>
  <c r="E25" i="26"/>
  <c r="D25" i="26"/>
  <c r="D24" i="26"/>
  <c r="C25" i="26"/>
  <c r="B25" i="26"/>
  <c r="B24" i="26"/>
  <c r="F24" i="26"/>
  <c r="C24" i="26"/>
  <c r="H8" i="26"/>
  <c r="G8" i="26"/>
  <c r="F8" i="26"/>
  <c r="E8" i="26"/>
  <c r="D8" i="26"/>
  <c r="C8" i="26"/>
  <c r="B8" i="26"/>
  <c r="D32" i="25"/>
  <c r="C32" i="25"/>
  <c r="B32" i="25"/>
  <c r="D24" i="25"/>
  <c r="D23" i="25"/>
  <c r="C24" i="25"/>
  <c r="B24" i="25"/>
  <c r="B23" i="25"/>
  <c r="C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30" i="21"/>
  <c r="H20" i="21"/>
  <c r="G30" i="21"/>
  <c r="F30" i="21"/>
  <c r="E30" i="21"/>
  <c r="D30" i="21"/>
  <c r="C30" i="21"/>
  <c r="B30" i="21"/>
  <c r="H21" i="21"/>
  <c r="G21" i="21"/>
  <c r="F21" i="21"/>
  <c r="F20" i="21"/>
  <c r="E21" i="21"/>
  <c r="D21" i="21"/>
  <c r="C21" i="21"/>
  <c r="B21" i="21"/>
  <c r="B20" i="21"/>
  <c r="E20" i="21"/>
  <c r="D20" i="21"/>
  <c r="H7" i="21"/>
  <c r="G7" i="21"/>
  <c r="F7" i="21"/>
  <c r="E7" i="21"/>
  <c r="D7" i="21"/>
  <c r="C7" i="21"/>
  <c r="B7" i="21"/>
  <c r="D32" i="20"/>
  <c r="C32" i="20"/>
  <c r="B32" i="20"/>
  <c r="D23" i="20"/>
  <c r="D22" i="20"/>
  <c r="C23" i="20"/>
  <c r="B23" i="20"/>
  <c r="C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D14" i="18"/>
  <c r="C15" i="18"/>
  <c r="B15" i="18"/>
  <c r="B14" i="18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F18" i="13"/>
  <c r="E18" i="13"/>
  <c r="D18" i="13"/>
  <c r="C18" i="13"/>
  <c r="B18" i="13"/>
  <c r="F12" i="13"/>
  <c r="E12" i="13"/>
  <c r="D12" i="13"/>
  <c r="C12" i="13"/>
  <c r="B12" i="13"/>
  <c r="F10" i="13"/>
  <c r="A10" i="13"/>
  <c r="F6" i="13"/>
  <c r="E6" i="13"/>
  <c r="D6" i="13"/>
  <c r="C6" i="13"/>
  <c r="B6" i="13"/>
  <c r="F4" i="13"/>
  <c r="A4" i="13"/>
  <c r="F20" i="12"/>
  <c r="E20" i="12"/>
  <c r="D20" i="12"/>
  <c r="C20" i="12"/>
  <c r="B20" i="12"/>
  <c r="A20" i="12"/>
  <c r="F19" i="12"/>
  <c r="E19" i="12"/>
  <c r="D19" i="12"/>
  <c r="C19" i="12"/>
  <c r="B19" i="12"/>
  <c r="A19" i="12"/>
  <c r="A18" i="12"/>
  <c r="F17" i="12"/>
  <c r="E17" i="12"/>
  <c r="D17" i="12"/>
  <c r="C17" i="12"/>
  <c r="B17" i="12"/>
  <c r="F14" i="12"/>
  <c r="E14" i="12"/>
  <c r="D14" i="12"/>
  <c r="C14" i="12"/>
  <c r="B14" i="12"/>
  <c r="A14" i="12"/>
  <c r="F13" i="12"/>
  <c r="E13" i="12"/>
  <c r="D13" i="12"/>
  <c r="C13" i="12"/>
  <c r="B13" i="12"/>
  <c r="A13" i="12"/>
  <c r="A12" i="12"/>
  <c r="F11" i="12"/>
  <c r="E11" i="12"/>
  <c r="D11" i="12"/>
  <c r="C11" i="12"/>
  <c r="B11" i="12"/>
  <c r="F8" i="12"/>
  <c r="E8" i="12"/>
  <c r="D8" i="12"/>
  <c r="C8" i="12"/>
  <c r="B8" i="12"/>
  <c r="A8" i="12"/>
  <c r="F7" i="12"/>
  <c r="E7" i="12"/>
  <c r="D7" i="12"/>
  <c r="C7" i="12"/>
  <c r="B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10" i="11"/>
  <c r="A10" i="11"/>
  <c r="F6" i="11"/>
  <c r="E6" i="11"/>
  <c r="D6" i="11"/>
  <c r="C6" i="11"/>
  <c r="B6" i="11"/>
  <c r="F4" i="11"/>
  <c r="A4" i="11"/>
  <c r="F112" i="8"/>
  <c r="E112" i="8"/>
  <c r="D112" i="8"/>
  <c r="C112" i="8"/>
  <c r="B112" i="8"/>
  <c r="F110" i="8"/>
  <c r="E110" i="8"/>
  <c r="D110" i="8"/>
  <c r="C110" i="8"/>
  <c r="B110" i="8"/>
  <c r="F108" i="8"/>
  <c r="E108" i="8"/>
  <c r="D108" i="8"/>
  <c r="C108" i="8"/>
  <c r="B108" i="8"/>
  <c r="F105" i="8"/>
  <c r="E105" i="8"/>
  <c r="D105" i="8"/>
  <c r="C105" i="8"/>
  <c r="B105" i="8"/>
  <c r="F98" i="8"/>
  <c r="E98" i="8"/>
  <c r="D98" i="8"/>
  <c r="C98" i="8"/>
  <c r="C97" i="8"/>
  <c r="B98" i="8"/>
  <c r="F95" i="8"/>
  <c r="E95" i="8"/>
  <c r="D95" i="8"/>
  <c r="C95" i="8"/>
  <c r="B95" i="8"/>
  <c r="F87" i="8"/>
  <c r="E87" i="8"/>
  <c r="D87" i="8"/>
  <c r="C87" i="8"/>
  <c r="B87" i="8"/>
  <c r="F83" i="8"/>
  <c r="E83" i="8"/>
  <c r="D83" i="8"/>
  <c r="D82" i="8"/>
  <c r="C83" i="8"/>
  <c r="B83" i="8"/>
  <c r="B82" i="8"/>
  <c r="F79" i="8"/>
  <c r="E79" i="8"/>
  <c r="D79" i="8"/>
  <c r="C79" i="8"/>
  <c r="B79" i="8"/>
  <c r="F77" i="8"/>
  <c r="E77" i="8"/>
  <c r="D77" i="8"/>
  <c r="C77" i="8"/>
  <c r="B77" i="8"/>
  <c r="F75" i="8"/>
  <c r="E75" i="8"/>
  <c r="D75" i="8"/>
  <c r="C75" i="8"/>
  <c r="B75" i="8"/>
  <c r="F68" i="8"/>
  <c r="E68" i="8"/>
  <c r="D68" i="8"/>
  <c r="C68" i="8"/>
  <c r="B68" i="8"/>
  <c r="F66" i="8"/>
  <c r="E66" i="8"/>
  <c r="D66" i="8"/>
  <c r="C66" i="8"/>
  <c r="B66" i="8"/>
  <c r="F55" i="8"/>
  <c r="E55" i="8"/>
  <c r="D55" i="8"/>
  <c r="C55" i="8"/>
  <c r="B55" i="8"/>
  <c r="F45" i="8"/>
  <c r="E45" i="8"/>
  <c r="E44" i="8"/>
  <c r="D45" i="8"/>
  <c r="C45" i="8"/>
  <c r="B45" i="8"/>
  <c r="F42" i="8"/>
  <c r="E42" i="8"/>
  <c r="D42" i="8"/>
  <c r="C42" i="8"/>
  <c r="B42" i="8"/>
  <c r="F9" i="8"/>
  <c r="E9" i="8"/>
  <c r="D9" i="8"/>
  <c r="C9" i="8"/>
  <c r="B9" i="8"/>
  <c r="A6" i="8"/>
  <c r="F4" i="8"/>
  <c r="A2" i="8"/>
  <c r="F112" i="7"/>
  <c r="E112" i="7"/>
  <c r="D112" i="7"/>
  <c r="C112" i="7"/>
  <c r="B112" i="7"/>
  <c r="F110" i="7"/>
  <c r="E110" i="7"/>
  <c r="D110" i="7"/>
  <c r="C110" i="7"/>
  <c r="B110" i="7"/>
  <c r="F108" i="7"/>
  <c r="E108" i="7"/>
  <c r="D108" i="7"/>
  <c r="C108" i="7"/>
  <c r="B108" i="7"/>
  <c r="F105" i="7"/>
  <c r="E105" i="7"/>
  <c r="D105" i="7"/>
  <c r="C105" i="7"/>
  <c r="B105" i="7"/>
  <c r="F98" i="7"/>
  <c r="E98" i="7"/>
  <c r="D98" i="7"/>
  <c r="C98" i="7"/>
  <c r="B98" i="7"/>
  <c r="F95" i="7"/>
  <c r="E95" i="7"/>
  <c r="D95" i="7"/>
  <c r="C95" i="7"/>
  <c r="B95" i="7"/>
  <c r="F87" i="7"/>
  <c r="E87" i="7"/>
  <c r="D87" i="7"/>
  <c r="C87" i="7"/>
  <c r="B87" i="7"/>
  <c r="F83" i="7"/>
  <c r="E83" i="7"/>
  <c r="D83" i="7"/>
  <c r="C83" i="7"/>
  <c r="B83" i="7"/>
  <c r="F79" i="7"/>
  <c r="E79" i="7"/>
  <c r="D79" i="7"/>
  <c r="C79" i="7"/>
  <c r="B79" i="7"/>
  <c r="F77" i="7"/>
  <c r="E77" i="7"/>
  <c r="D77" i="7"/>
  <c r="C77" i="7"/>
  <c r="B77" i="7"/>
  <c r="F75" i="7"/>
  <c r="E75" i="7"/>
  <c r="D75" i="7"/>
  <c r="C75" i="7"/>
  <c r="B75" i="7"/>
  <c r="F68" i="7"/>
  <c r="E68" i="7"/>
  <c r="D68" i="7"/>
  <c r="C68" i="7"/>
  <c r="B68" i="7"/>
  <c r="F66" i="7"/>
  <c r="E66" i="7"/>
  <c r="D66" i="7"/>
  <c r="C66" i="7"/>
  <c r="B66" i="7"/>
  <c r="F55" i="7"/>
  <c r="E55" i="7"/>
  <c r="D55" i="7"/>
  <c r="C55" i="7"/>
  <c r="B55" i="7"/>
  <c r="F45" i="7"/>
  <c r="E45" i="7"/>
  <c r="D45" i="7"/>
  <c r="C45" i="7"/>
  <c r="B45" i="7"/>
  <c r="F42" i="7"/>
  <c r="E42" i="7"/>
  <c r="D42" i="7"/>
  <c r="C42" i="7"/>
  <c r="B42" i="7"/>
  <c r="F9" i="7"/>
  <c r="E9" i="7"/>
  <c r="D9" i="7"/>
  <c r="D8" i="7"/>
  <c r="C9" i="7"/>
  <c r="B9" i="7"/>
  <c r="B8" i="7"/>
  <c r="A6" i="7"/>
  <c r="F4" i="7"/>
  <c r="A2" i="7"/>
  <c r="F112" i="6"/>
  <c r="E112" i="6"/>
  <c r="D112" i="6"/>
  <c r="C112" i="6"/>
  <c r="B112" i="6"/>
  <c r="F110" i="6"/>
  <c r="E110" i="6"/>
  <c r="D110" i="6"/>
  <c r="C110" i="6"/>
  <c r="B110" i="6"/>
  <c r="F108" i="6"/>
  <c r="E108" i="6"/>
  <c r="D108" i="6"/>
  <c r="C108" i="6"/>
  <c r="B108" i="6"/>
  <c r="F105" i="6"/>
  <c r="E105" i="6"/>
  <c r="D105" i="6"/>
  <c r="C105" i="6"/>
  <c r="B105" i="6"/>
  <c r="F98" i="6"/>
  <c r="E98" i="6"/>
  <c r="D98" i="6"/>
  <c r="C98" i="6"/>
  <c r="B98" i="6"/>
  <c r="F95" i="6"/>
  <c r="E95" i="6"/>
  <c r="D95" i="6"/>
  <c r="C95" i="6"/>
  <c r="B95" i="6"/>
  <c r="F93" i="6"/>
  <c r="E93" i="6"/>
  <c r="D93" i="6"/>
  <c r="C93" i="6"/>
  <c r="B93" i="6"/>
  <c r="F91" i="6"/>
  <c r="E91" i="6"/>
  <c r="D91" i="6"/>
  <c r="C91" i="6"/>
  <c r="B91" i="6"/>
  <c r="F84" i="6"/>
  <c r="E84" i="6"/>
  <c r="D84" i="6"/>
  <c r="C84" i="6"/>
  <c r="B84" i="6"/>
  <c r="F82" i="6"/>
  <c r="E82" i="6"/>
  <c r="D82" i="6"/>
  <c r="C82" i="6"/>
  <c r="B82" i="6"/>
  <c r="F71" i="6"/>
  <c r="E71" i="6"/>
  <c r="D71" i="6"/>
  <c r="C71" i="6"/>
  <c r="B71" i="6"/>
  <c r="F61" i="6"/>
  <c r="E61" i="6"/>
  <c r="D61" i="6"/>
  <c r="C61" i="6"/>
  <c r="B61" i="6"/>
  <c r="F57" i="6"/>
  <c r="E57" i="6"/>
  <c r="D57" i="6"/>
  <c r="C57" i="6"/>
  <c r="B57" i="6"/>
  <c r="F49" i="6"/>
  <c r="E49" i="6"/>
  <c r="D49" i="6"/>
  <c r="C49" i="6"/>
  <c r="B49" i="6"/>
  <c r="F45" i="6"/>
  <c r="E45" i="6"/>
  <c r="D45" i="6"/>
  <c r="C45" i="6"/>
  <c r="B45" i="6"/>
  <c r="F42" i="6"/>
  <c r="E42" i="6"/>
  <c r="D42" i="6"/>
  <c r="C42" i="6"/>
  <c r="B42" i="6"/>
  <c r="F9" i="6"/>
  <c r="E9" i="6"/>
  <c r="D9" i="6"/>
  <c r="C9" i="6"/>
  <c r="B9" i="6"/>
  <c r="F4" i="6"/>
  <c r="F112" i="5"/>
  <c r="E112" i="5"/>
  <c r="D112" i="5"/>
  <c r="C112" i="5"/>
  <c r="B112" i="5"/>
  <c r="F110" i="5"/>
  <c r="E110" i="5"/>
  <c r="D110" i="5"/>
  <c r="C110" i="5"/>
  <c r="B110" i="5"/>
  <c r="F108" i="5"/>
  <c r="E108" i="5"/>
  <c r="D108" i="5"/>
  <c r="C108" i="5"/>
  <c r="B108" i="5"/>
  <c r="F105" i="5"/>
  <c r="E105" i="5"/>
  <c r="D105" i="5"/>
  <c r="C105" i="5"/>
  <c r="B105" i="5"/>
  <c r="F98" i="5"/>
  <c r="E98" i="5"/>
  <c r="D98" i="5"/>
  <c r="C98" i="5"/>
  <c r="B98" i="5"/>
  <c r="F95" i="5"/>
  <c r="E95" i="5"/>
  <c r="D95" i="5"/>
  <c r="C95" i="5"/>
  <c r="B95" i="5"/>
  <c r="F93" i="5"/>
  <c r="E93" i="5"/>
  <c r="D93" i="5"/>
  <c r="C93" i="5"/>
  <c r="B93" i="5"/>
  <c r="F91" i="5"/>
  <c r="E91" i="5"/>
  <c r="D91" i="5"/>
  <c r="C91" i="5"/>
  <c r="B91" i="5"/>
  <c r="F84" i="5"/>
  <c r="E84" i="5"/>
  <c r="D84" i="5"/>
  <c r="C84" i="5"/>
  <c r="B84" i="5"/>
  <c r="F82" i="5"/>
  <c r="E82" i="5"/>
  <c r="D82" i="5"/>
  <c r="C82" i="5"/>
  <c r="B82" i="5"/>
  <c r="F71" i="5"/>
  <c r="E71" i="5"/>
  <c r="D71" i="5"/>
  <c r="C71" i="5"/>
  <c r="B71" i="5"/>
  <c r="F61" i="5"/>
  <c r="E61" i="5"/>
  <c r="D61" i="5"/>
  <c r="C61" i="5"/>
  <c r="B61" i="5"/>
  <c r="F57" i="5"/>
  <c r="E57" i="5"/>
  <c r="D57" i="5"/>
  <c r="C57" i="5"/>
  <c r="B57" i="5"/>
  <c r="F49" i="5"/>
  <c r="E49" i="5"/>
  <c r="D49" i="5"/>
  <c r="C49" i="5"/>
  <c r="B49" i="5"/>
  <c r="F45" i="5"/>
  <c r="E45" i="5"/>
  <c r="D45" i="5"/>
  <c r="C45" i="5"/>
  <c r="B45" i="5"/>
  <c r="B44" i="5"/>
  <c r="F42" i="5"/>
  <c r="E42" i="5"/>
  <c r="D42" i="5"/>
  <c r="C42" i="5"/>
  <c r="B42" i="5"/>
  <c r="F9" i="5"/>
  <c r="F8" i="5"/>
  <c r="E9" i="5"/>
  <c r="D9" i="5"/>
  <c r="D8" i="5"/>
  <c r="C9" i="5"/>
  <c r="B9" i="5"/>
  <c r="B8" i="5"/>
  <c r="F4" i="5"/>
  <c r="B82" i="7"/>
  <c r="F44" i="7"/>
  <c r="D97" i="7"/>
  <c r="E8" i="7"/>
  <c r="C44" i="7"/>
  <c r="C82" i="7"/>
  <c r="F82" i="7"/>
  <c r="F8" i="7"/>
  <c r="F7" i="7"/>
  <c r="B44" i="7"/>
  <c r="B7" i="7"/>
  <c r="E97" i="7"/>
  <c r="E44" i="7"/>
  <c r="E82" i="7"/>
  <c r="F97" i="7"/>
  <c r="D44" i="7"/>
  <c r="D7" i="7"/>
  <c r="B97" i="7"/>
  <c r="C97" i="7"/>
  <c r="C81" i="7"/>
  <c r="F82" i="8"/>
  <c r="D8" i="8"/>
  <c r="D7" i="8"/>
  <c r="F8" i="8"/>
  <c r="B8" i="8"/>
  <c r="D44" i="8"/>
  <c r="B44" i="8"/>
  <c r="C82" i="8"/>
  <c r="C81" i="8"/>
  <c r="D97" i="8"/>
  <c r="D81" i="8"/>
  <c r="F44" i="8"/>
  <c r="C8" i="8"/>
  <c r="E82" i="8"/>
  <c r="E8" i="8"/>
  <c r="E7" i="8"/>
  <c r="E12" i="12"/>
  <c r="B18" i="12"/>
  <c r="D12" i="12"/>
  <c r="F12" i="12"/>
  <c r="E18" i="12"/>
  <c r="C6" i="12"/>
  <c r="F6" i="12"/>
  <c r="C12" i="12"/>
  <c r="F18" i="12"/>
  <c r="B6" i="12"/>
  <c r="B12" i="12"/>
  <c r="D6" i="12"/>
  <c r="E6" i="12"/>
  <c r="D18" i="12"/>
  <c r="C18" i="12"/>
  <c r="E8" i="6"/>
  <c r="C8" i="6"/>
  <c r="F44" i="6"/>
  <c r="D97" i="6"/>
  <c r="D60" i="6"/>
  <c r="E60" i="6"/>
  <c r="B8" i="6"/>
  <c r="D8" i="6"/>
  <c r="F8" i="6"/>
  <c r="E44" i="6"/>
  <c r="E7" i="6"/>
  <c r="B44" i="6"/>
  <c r="E97" i="6"/>
  <c r="E59" i="6"/>
  <c r="E97" i="5"/>
  <c r="F44" i="5"/>
  <c r="F7" i="5"/>
  <c r="F60" i="5"/>
  <c r="E60" i="5"/>
  <c r="E8" i="5"/>
  <c r="B7" i="5"/>
  <c r="D97" i="5"/>
  <c r="B97" i="5"/>
  <c r="C44" i="5"/>
  <c r="E59" i="5"/>
  <c r="F97" i="5"/>
  <c r="F59" i="5"/>
  <c r="C8" i="5"/>
  <c r="B60" i="5"/>
  <c r="E8" i="56"/>
  <c r="D6" i="36"/>
  <c r="D5" i="31"/>
  <c r="D5" i="30"/>
  <c r="D5" i="29"/>
  <c r="D20" i="20"/>
  <c r="D4" i="53"/>
  <c r="I4" i="51"/>
  <c r="D5" i="35"/>
  <c r="D21" i="25"/>
  <c r="D12" i="18"/>
  <c r="D5" i="18"/>
  <c r="N4" i="28"/>
  <c r="N4" i="27"/>
  <c r="N23" i="28"/>
  <c r="N7" i="28"/>
  <c r="H21" i="26"/>
  <c r="H5" i="26"/>
  <c r="D5" i="25"/>
  <c r="D5" i="24"/>
  <c r="H17" i="21"/>
  <c r="H4" i="21"/>
  <c r="D5" i="20"/>
  <c r="D5" i="19"/>
  <c r="B60" i="6"/>
  <c r="F60" i="6"/>
  <c r="E6" i="48"/>
  <c r="E44" i="5"/>
  <c r="D44" i="5"/>
  <c r="D7" i="5"/>
  <c r="D60" i="5"/>
  <c r="C60" i="5"/>
  <c r="C44" i="6"/>
  <c r="C7" i="6"/>
  <c r="C60" i="6"/>
  <c r="B97" i="6"/>
  <c r="F97" i="6"/>
  <c r="D4" i="17"/>
  <c r="C97" i="5"/>
  <c r="D44" i="6"/>
  <c r="C97" i="6"/>
  <c r="C8" i="7"/>
  <c r="C7" i="7"/>
  <c r="B81" i="7"/>
  <c r="D81" i="30"/>
  <c r="D7" i="30"/>
  <c r="E6" i="49"/>
  <c r="B7" i="29"/>
  <c r="C81" i="30"/>
  <c r="C7" i="30"/>
  <c r="B8" i="31"/>
  <c r="C59" i="31"/>
  <c r="C7" i="31"/>
  <c r="F91" i="48"/>
  <c r="F6" i="48"/>
  <c r="D82" i="7"/>
  <c r="B97" i="8"/>
  <c r="B81" i="8"/>
  <c r="F97" i="8"/>
  <c r="F81" i="8"/>
  <c r="E97" i="8"/>
  <c r="C26" i="28"/>
  <c r="B97" i="31"/>
  <c r="B59" i="31"/>
  <c r="E7" i="48"/>
  <c r="B6" i="49"/>
  <c r="C44" i="8"/>
  <c r="C7" i="8"/>
  <c r="B97" i="30"/>
  <c r="D9" i="31"/>
  <c r="D8" i="31"/>
  <c r="D97" i="31"/>
  <c r="D6" i="43"/>
  <c r="B12" i="43"/>
  <c r="F12" i="43"/>
  <c r="D12" i="46"/>
  <c r="B18" i="46"/>
  <c r="F18" i="46"/>
  <c r="G91" i="49"/>
  <c r="G6" i="49"/>
  <c r="B82" i="30"/>
  <c r="D60" i="31"/>
  <c r="D59" i="31"/>
  <c r="B91" i="48"/>
  <c r="B6" i="48"/>
  <c r="C20" i="21"/>
  <c r="G20" i="21"/>
  <c r="B9" i="30"/>
  <c r="B8" i="30"/>
  <c r="D18" i="43"/>
  <c r="B6" i="46"/>
  <c r="F6" i="46"/>
  <c r="C91" i="49"/>
  <c r="C6" i="49"/>
  <c r="E7" i="7"/>
  <c r="F81" i="7"/>
  <c r="D81" i="7"/>
  <c r="B6" i="7"/>
  <c r="F6" i="7"/>
  <c r="E81" i="7"/>
  <c r="E6" i="7"/>
  <c r="D6" i="7"/>
  <c r="C6" i="7"/>
  <c r="F7" i="8"/>
  <c r="B7" i="8"/>
  <c r="B6" i="8"/>
  <c r="D6" i="8"/>
  <c r="E81" i="8"/>
  <c r="E6" i="8"/>
  <c r="F6" i="8"/>
  <c r="D7" i="6"/>
  <c r="F7" i="6"/>
  <c r="D59" i="6"/>
  <c r="D6" i="6"/>
  <c r="B7" i="6"/>
  <c r="E6" i="6"/>
  <c r="B59" i="6"/>
  <c r="C7" i="5"/>
  <c r="B59" i="5"/>
  <c r="B6" i="5"/>
  <c r="E7" i="5"/>
  <c r="E6" i="5"/>
  <c r="F6" i="5"/>
  <c r="D59" i="5"/>
  <c r="D6" i="5"/>
  <c r="C6" i="8"/>
  <c r="C59" i="6"/>
  <c r="C6" i="6"/>
  <c r="C59" i="5"/>
  <c r="C6" i="5"/>
  <c r="F59" i="6"/>
  <c r="F6" i="6"/>
  <c r="D7" i="31"/>
  <c r="B81" i="30"/>
  <c r="B7" i="30"/>
  <c r="B7" i="31"/>
  <c r="B6" i="6"/>
</calcChain>
</file>

<file path=xl/sharedStrings.xml><?xml version="1.0" encoding="utf-8"?>
<sst xmlns="http://schemas.openxmlformats.org/spreadsheetml/2006/main" count="1374" uniqueCount="230">
  <si>
    <t>Облігації Укравтодору (5 - річні)</t>
  </si>
  <si>
    <t>9469eda9-1dfc-4139-9efb-63dc1124f563</t>
  </si>
  <si>
    <t>Облігації ДІУ (7 - річні)</t>
  </si>
  <si>
    <t>АТ "Державний експортно-імпортний банк України"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</si>
  <si>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</si>
  <si>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</si>
  <si>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</si>
  <si>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</si>
  <si>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</si>
  <si>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</si>
  <si>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</si>
  <si>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</si>
  <si>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</si>
  <si>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</si>
  <si>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</si>
  <si>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</si>
  <si>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</si>
  <si>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</si>
  <si>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</si>
  <si>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</si>
  <si>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</si>
  <si>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</si>
  <si>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</si>
  <si>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</si>
  <si>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</si>
  <si>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</si>
  <si>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</si>
  <si>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</si>
  <si>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</si>
  <si>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</si>
  <si>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</si>
  <si>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</si>
  <si>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</si>
  <si>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</si>
  <si>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</si>
  <si>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</si>
  <si>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</si>
  <si>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</si>
  <si>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</si>
  <si>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</si>
  <si>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4.1.Заборгованість за випущеними цінними паперами (крім неврегульованої та/або такої, що оскаржується)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</si>
  <si>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</si>
  <si>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</si>
  <si>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</si>
  <si>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</si>
  <si>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</si>
  <si>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</si>
  <si>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</si>
  <si>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ОЗДП 2024 року</t>
  </si>
  <si>
    <t>Deutsche Bank</t>
  </si>
  <si>
    <t>Внутрішній борг</t>
  </si>
  <si>
    <t>Німеччина</t>
  </si>
  <si>
    <t>Європейський банк реконструкції та розвитку</t>
  </si>
  <si>
    <t>Банк розвитку Ради Європи</t>
  </si>
  <si>
    <t>4. Заборгованість за випущеними цінними паперами на зовнішньому ринку</t>
  </si>
  <si>
    <t>USD</t>
  </si>
  <si>
    <t>FORMAT</t>
  </si>
  <si>
    <t>IS_OVDP</t>
  </si>
  <si>
    <t>ОВДП (3 - місячні)</t>
  </si>
  <si>
    <t>National Westminster Bank PLC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</si>
  <si>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</si>
  <si>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</si>
  <si>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</si>
  <si>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</si>
  <si>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</si>
  <si>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31.12.2072</t>
  </si>
  <si>
    <t>Зміна структури</t>
  </si>
  <si>
    <t xml:space="preserve">   Гарантований борг</t>
  </si>
  <si>
    <t>Державний борг</t>
  </si>
  <si>
    <t>Міжнародна асоціація розвитку (МБРР)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</si>
  <si>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</si>
  <si>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</si>
  <si>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</si>
  <si>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</si>
  <si>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</si>
  <si>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</si>
  <si>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</si>
  <si>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</si>
  <si>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</si>
  <si>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</si>
  <si>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</si>
  <si>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</si>
  <si>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</si>
  <si>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</si>
  <si>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</si>
  <si>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</si>
  <si>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</si>
  <si>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</si>
  <si>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</si>
  <si>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</si>
  <si>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</si>
  <si>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SONIA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</si>
  <si>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</si>
  <si>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</si>
  <si>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</si>
  <si>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</si>
  <si>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</si>
  <si>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</si>
  <si>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</si>
  <si>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</si>
  <si>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</si>
  <si>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</si>
  <si>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</si>
  <si>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</si>
  <si>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</si>
  <si>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</si>
  <si>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</si>
  <si>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</si>
  <si>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2030-01.03.2080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</si>
  <si>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</si>
  <si>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</si>
  <si>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</si>
  <si>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</si>
  <si>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</si>
  <si>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</si>
  <si>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Республіка Корея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</si>
  <si>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</si>
  <si>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</si>
  <si>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</si>
  <si>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</si>
  <si>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</si>
  <si>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</si>
  <si>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</si>
  <si>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</si>
  <si>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</si>
  <si>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</si>
  <si>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</si>
  <si>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</si>
  <si>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</si>
  <si>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</si>
  <si>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</si>
  <si>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</si>
  <si>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</si>
  <si>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</si>
  <si>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</si>
  <si>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</si>
  <si>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</si>
  <si>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</si>
  <si>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</si>
  <si>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</si>
  <si>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</si>
  <si>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</si>
  <si>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</si>
  <si>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</si>
  <si>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</si>
  <si>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 xml:space="preserve">            ОВДП (1 - 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</si>
  <si>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</si>
  <si>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</si>
  <si>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</si>
  <si>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</si>
  <si>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</si>
  <si>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</si>
  <si>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</si>
  <si>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</si>
  <si>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</si>
  <si>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</si>
  <si>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</si>
  <si>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</si>
  <si>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</si>
  <si>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</si>
  <si>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ОВДП (1 - річні)</t>
  </si>
  <si>
    <t>Зовнішній борг за випущеними цінними паперами</t>
  </si>
  <si>
    <t>Фіксована</t>
  </si>
  <si>
    <t>ОВДП (6 - місячні)</t>
  </si>
  <si>
    <t>Канадський долар</t>
  </si>
  <si>
    <t>30.04.2025</t>
  </si>
  <si>
    <t>Облігації Укравтодору (4 - річні)</t>
  </si>
  <si>
    <t>В тому числі:</t>
  </si>
  <si>
    <t>2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</si>
  <si>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</si>
  <si>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</si>
  <si>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</si>
  <si>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</si>
  <si>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</si>
  <si>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</si>
  <si>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2026-2030</t>
  </si>
  <si>
    <t xml:space="preserve">            ОВДП (12 - місячні)</t>
  </si>
  <si>
    <t>Credit Agricole Corporate and Investment Bank</t>
  </si>
  <si>
    <t>Citibank Europe PLC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</si>
  <si>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</si>
  <si>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</si>
  <si>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</si>
  <si>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</si>
  <si>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</si>
  <si>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</si>
  <si>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</si>
  <si>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</si>
  <si>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</si>
  <si>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</si>
  <si>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</si>
  <si>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</si>
  <si>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</si>
  <si>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</si>
  <si>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</si>
  <si>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</si>
  <si>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</si>
  <si>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</si>
  <si>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</si>
  <si>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</si>
  <si>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</si>
  <si>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</si>
  <si>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</si>
  <si>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</si>
  <si>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</si>
  <si>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</si>
  <si>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</si>
  <si>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</si>
  <si>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</si>
  <si>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4.2.Неврегульована заборгованість за випущеними цінними паперами, та/або така, що оскаржується</t>
  </si>
  <si>
    <t>ОВДП (11 - річні)</t>
  </si>
  <si>
    <t>ОЗДП 2015 року</t>
  </si>
  <si>
    <t xml:space="preserve">            ОВДП (14 - річні)</t>
  </si>
  <si>
    <t>курс до UAH</t>
  </si>
  <si>
    <t xml:space="preserve">            ОВДП (21 - річні)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</si>
  <si>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</si>
  <si>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</si>
  <si>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</si>
  <si>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</si>
  <si>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</si>
  <si>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</si>
  <si>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</si>
  <si>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</si>
  <si>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</si>
  <si>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2025.04.30-2025.12.31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</si>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</sst>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10" fontId="12" fillId="2" borderId="1" xfId="13" applyNumberFormat="1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/>
    </xf>
    <xf numFmtId="0" fontId="8" fillId="0" borderId="0" xfId="1" applyNumberFormat="1" applyFont="1"/>
    <xf numFmtId="0" fontId="2" fillId="0" borderId="0" xfId="0" applyFont="1" applyAlignment="1">
      <alignment horizontal="right"/>
    </xf>
    <xf numFmtId="49" fontId="14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left" indent="3"/>
    </xf>
    <xf numFmtId="164" fontId="15" fillId="4" borderId="1" xfId="11" applyNumberFormat="1" applyFont="1" applyFill="1" applyBorder="1" applyAlignment="1">
      <alignment horizontal="right" vertical="center"/>
    </xf>
    <xf numFmtId="49" fontId="16" fillId="14" borderId="1" xfId="12" applyNumberFormat="1" applyFont="1" applyFill="1" applyBorder="1" applyAlignment="1">
      <alignment horizontal="left" vertical="center"/>
    </xf>
    <xf numFmtId="4" fontId="17" fillId="0" borderId="1" xfId="0" applyNumberFormat="1" applyFont="1" applyBorder="1"/>
    <xf numFmtId="10" fontId="8" fillId="3" borderId="1" xfId="1" applyNumberFormat="1" applyFont="1" applyFill="1" applyBorder="1" applyAlignment="1">
      <alignment horizontal="center"/>
    </xf>
    <xf numFmtId="0" fontId="17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11" fillId="12" borderId="1" xfId="11" applyNumberFormat="1" applyBorder="1" applyAlignment="1">
      <alignment horizontal="right" vertical="center"/>
    </xf>
    <xf numFmtId="10" fontId="18" fillId="2" borderId="1" xfId="0" applyNumberFormat="1" applyFont="1" applyFill="1" applyBorder="1" applyAlignment="1"/>
    <xf numFmtId="10" fontId="13" fillId="3" borderId="1" xfId="0" applyNumberFormat="1" applyFont="1" applyFill="1" applyBorder="1" applyAlignment="1"/>
    <xf numFmtId="166" fontId="0" fillId="0" borderId="0" xfId="0" applyNumberFormat="1"/>
    <xf numFmtId="49" fontId="19" fillId="15" borderId="1" xfId="2" applyNumberFormat="1" applyFont="1" applyFill="1" applyBorder="1" applyAlignment="1">
      <alignment horizontal="left" vertical="center" wrapText="1"/>
    </xf>
    <xf numFmtId="49" fontId="15" fillId="4" borderId="1" xfId="11" applyNumberFormat="1" applyFont="1" applyFill="1" applyBorder="1" applyAlignment="1">
      <alignment horizontal="left" vertical="center" wrapText="1" indent="1"/>
    </xf>
    <xf numFmtId="4" fontId="20" fillId="2" borderId="1" xfId="0" applyNumberFormat="1" applyFont="1" applyFill="1" applyBorder="1" applyAlignment="1"/>
    <xf numFmtId="4" fontId="13" fillId="3" borderId="1" xfId="0" applyNumberFormat="1" applyFont="1" applyFill="1" applyBorder="1" applyAlignment="1">
      <alignment horizontal="right" vertical="center"/>
    </xf>
    <xf numFmtId="10" fontId="12" fillId="5" borderId="1" xfId="0" applyNumberFormat="1" applyFont="1" applyFill="1" applyBorder="1" applyAlignment="1"/>
    <xf numFmtId="0" fontId="17" fillId="0" borderId="0" xfId="3" applyNumberFormat="1" applyFont="1" applyAlignment="1">
      <alignment horizontal="center" vertical="center"/>
    </xf>
    <xf numFmtId="49" fontId="8" fillId="6" borderId="1" xfId="3" applyNumberFormat="1" applyFont="1" applyFill="1" applyBorder="1" applyAlignment="1">
      <alignment horizontal="left" vertical="center"/>
    </xf>
    <xf numFmtId="10" fontId="20" fillId="3" borderId="1" xfId="0" applyNumberFormat="1" applyFont="1" applyFill="1" applyBorder="1" applyAlignment="1"/>
    <xf numFmtId="49" fontId="18" fillId="2" borderId="1" xfId="8" applyNumberFormat="1" applyFont="1" applyFill="1" applyBorder="1" applyAlignment="1">
      <alignment horizontal="left" indent="1"/>
    </xf>
    <xf numFmtId="49" fontId="17" fillId="0" borderId="1" xfId="0" applyNumberFormat="1" applyFont="1" applyBorder="1" applyAlignment="1">
      <alignment horizontal="left" vertical="center" indent="1"/>
    </xf>
    <xf numFmtId="49" fontId="21" fillId="3" borderId="1" xfId="0" applyNumberFormat="1" applyFont="1" applyFill="1" applyBorder="1" applyAlignment="1">
      <alignment horizontal="center" vertical="center" wrapText="1"/>
    </xf>
    <xf numFmtId="4" fontId="11" fillId="14" borderId="1" xfId="12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13" fillId="3" borderId="1" xfId="0" applyFont="1" applyFill="1" applyBorder="1" applyAlignment="1">
      <alignment horizontal="left" indent="4"/>
    </xf>
    <xf numFmtId="49" fontId="13" fillId="3" borderId="1" xfId="0" applyNumberFormat="1" applyFont="1" applyFill="1" applyBorder="1" applyAlignment="1">
      <alignment horizontal="left" vertical="center"/>
    </xf>
    <xf numFmtId="166" fontId="8" fillId="3" borderId="1" xfId="1" applyNumberFormat="1" applyFont="1" applyFill="1" applyBorder="1" applyAlignment="1">
      <alignment horizontal="center" vertical="center"/>
    </xf>
    <xf numFmtId="10" fontId="17" fillId="0" borderId="1" xfId="0" applyNumberFormat="1" applyFont="1" applyBorder="1"/>
    <xf numFmtId="4" fontId="23" fillId="4" borderId="1" xfId="0" applyNumberFormat="1" applyFont="1" applyFill="1" applyBorder="1" applyAlignment="1"/>
    <xf numFmtId="49" fontId="17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4" applyNumberFormat="1" applyFont="1" applyAlignment="1">
      <alignment horizontal="center" vertical="center"/>
    </xf>
    <xf numFmtId="49" fontId="11" fillId="14" borderId="1" xfId="12" applyNumberFormat="1" applyFont="1" applyFill="1" applyBorder="1" applyAlignment="1">
      <alignment horizontal="left"/>
    </xf>
    <xf numFmtId="4" fontId="17" fillId="3" borderId="1" xfId="5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/>
    </xf>
    <xf numFmtId="10" fontId="16" fillId="14" borderId="1" xfId="12" applyNumberFormat="1" applyFont="1" applyFill="1" applyBorder="1" applyAlignment="1">
      <alignment horizontal="right" vertical="center"/>
    </xf>
    <xf numFmtId="164" fontId="24" fillId="12" borderId="1" xfId="11" applyNumberFormat="1" applyFont="1" applyBorder="1" applyAlignment="1">
      <alignment horizontal="right" vertical="center"/>
    </xf>
    <xf numFmtId="4" fontId="15" fillId="7" borderId="1" xfId="0" applyNumberFormat="1" applyFont="1" applyFill="1" applyBorder="1" applyAlignment="1"/>
    <xf numFmtId="10" fontId="13" fillId="3" borderId="1" xfId="13" applyNumberFormat="1" applyFont="1" applyFill="1" applyBorder="1" applyAlignment="1">
      <alignment horizontal="right" vertical="center"/>
    </xf>
    <xf numFmtId="0" fontId="17" fillId="3" borderId="1" xfId="5" applyNumberFormat="1" applyFont="1" applyFill="1" applyBorder="1" applyAlignment="1">
      <alignment horizontal="left" vertical="center" indent="3"/>
    </xf>
    <xf numFmtId="49" fontId="20" fillId="2" borderId="1" xfId="10" applyNumberFormat="1" applyFont="1" applyFill="1" applyBorder="1" applyAlignment="1">
      <alignment horizontal="left" vertical="center" wrapText="1" indent="2"/>
    </xf>
    <xf numFmtId="49" fontId="8" fillId="16" borderId="1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right" vertical="center"/>
    </xf>
    <xf numFmtId="4" fontId="16" fillId="17" borderId="1" xfId="12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4" fontId="18" fillId="2" borderId="1" xfId="8" applyNumberFormat="1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17" fillId="0" borderId="1" xfId="0" applyFont="1" applyBorder="1"/>
    <xf numFmtId="4" fontId="20" fillId="6" borderId="1" xfId="0" applyNumberFormat="1" applyFont="1" applyFill="1" applyBorder="1" applyAlignment="1"/>
    <xf numFmtId="4" fontId="16" fillId="12" borderId="1" xfId="11" applyNumberFormat="1" applyFont="1" applyBorder="1" applyAlignment="1">
      <alignment horizontal="right" vertical="center"/>
    </xf>
    <xf numFmtId="0" fontId="23" fillId="4" borderId="1" xfId="0" applyFont="1" applyFill="1" applyBorder="1" applyAlignment="1"/>
    <xf numFmtId="49" fontId="16" fillId="17" borderId="1" xfId="12" applyNumberFormat="1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wrapText="1" indent="1"/>
    </xf>
    <xf numFmtId="4" fontId="17" fillId="3" borderId="1" xfId="0" applyNumberFormat="1" applyFont="1" applyFill="1" applyBorder="1" applyAlignment="1"/>
    <xf numFmtId="0" fontId="14" fillId="0" borderId="0" xfId="0" applyFont="1" applyAlignment="1"/>
    <xf numFmtId="0" fontId="17" fillId="0" borderId="0" xfId="0" applyNumberFormat="1" applyFont="1" applyAlignment="1">
      <alignment horizontal="right"/>
    </xf>
    <xf numFmtId="166" fontId="8" fillId="0" borderId="1" xfId="0" applyNumberFormat="1" applyFont="1" applyBorder="1"/>
    <xf numFmtId="0" fontId="8" fillId="0" borderId="0" xfId="1" applyFont="1" applyAlignment="1">
      <alignment horizontal="right"/>
    </xf>
    <xf numFmtId="164" fontId="20" fillId="2" borderId="1" xfId="10" applyNumberFormat="1" applyFont="1" applyFill="1" applyBorder="1" applyAlignment="1">
      <alignment horizontal="right" vertical="center"/>
    </xf>
    <xf numFmtId="10" fontId="13" fillId="3" borderId="1" xfId="0" applyNumberFormat="1" applyFont="1" applyFill="1" applyBorder="1" applyAlignment="1">
      <alignment horizontal="right" vertical="center"/>
    </xf>
    <xf numFmtId="10" fontId="12" fillId="5" borderId="1" xfId="13" applyNumberFormat="1" applyFont="1" applyFill="1" applyBorder="1" applyAlignment="1">
      <alignment horizontal="right" vertical="center"/>
    </xf>
    <xf numFmtId="10" fontId="17" fillId="3" borderId="1" xfId="5" applyNumberFormat="1" applyFont="1" applyFill="1" applyBorder="1" applyAlignment="1">
      <alignment horizontal="right" vertical="center"/>
    </xf>
    <xf numFmtId="10" fontId="20" fillId="3" borderId="1" xfId="13" applyNumberFormat="1" applyFont="1" applyFill="1" applyBorder="1" applyAlignment="1">
      <alignment horizontal="right" vertical="center"/>
    </xf>
    <xf numFmtId="49" fontId="16" fillId="12" borderId="1" xfId="11" applyNumberFormat="1" applyFont="1" applyBorder="1" applyAlignment="1">
      <alignment horizontal="left" vertical="center"/>
    </xf>
    <xf numFmtId="0" fontId="14" fillId="0" borderId="0" xfId="0" applyFont="1"/>
    <xf numFmtId="0" fontId="25" fillId="0" borderId="0" xfId="2" applyNumberFormat="1" applyFont="1" applyAlignment="1"/>
    <xf numFmtId="4" fontId="26" fillId="0" borderId="0" xfId="0" applyNumberFormat="1" applyFont="1" applyAlignment="1">
      <alignment horizontal="center" vertical="center"/>
    </xf>
    <xf numFmtId="10" fontId="16" fillId="17" borderId="1" xfId="12" applyNumberFormat="1" applyFont="1" applyFill="1" applyBorder="1" applyAlignment="1">
      <alignment horizontal="right" vertical="center"/>
    </xf>
    <xf numFmtId="165" fontId="18" fillId="2" borderId="1" xfId="8" applyNumberFormat="1" applyFont="1" applyFill="1" applyBorder="1" applyAlignment="1">
      <alignment horizontal="right"/>
    </xf>
    <xf numFmtId="10" fontId="11" fillId="14" borderId="1" xfId="12" applyNumberFormat="1" applyFont="1" applyFill="1" applyBorder="1" applyAlignment="1">
      <alignment horizontal="right"/>
    </xf>
    <xf numFmtId="10" fontId="20" fillId="6" borderId="1" xfId="0" applyNumberFormat="1" applyFont="1" applyFill="1" applyBorder="1" applyAlignment="1"/>
    <xf numFmtId="164" fontId="16" fillId="14" borderId="1" xfId="12" applyNumberFormat="1" applyFont="1" applyFill="1" applyBorder="1" applyAlignment="1">
      <alignment horizontal="right" vertical="center"/>
    </xf>
    <xf numFmtId="0" fontId="25" fillId="0" borderId="0" xfId="2" applyNumberFormat="1" applyFont="1"/>
    <xf numFmtId="49" fontId="18" fillId="2" borderId="1" xfId="10" applyNumberFormat="1" applyFont="1" applyFill="1" applyBorder="1" applyAlignment="1">
      <alignment horizontal="left" indent="1"/>
    </xf>
    <xf numFmtId="10" fontId="17" fillId="3" borderId="1" xfId="0" applyNumberFormat="1" applyFont="1" applyFill="1" applyBorder="1" applyAlignment="1"/>
    <xf numFmtId="49" fontId="20" fillId="6" borderId="1" xfId="3" applyNumberFormat="1" applyFont="1" applyFill="1" applyBorder="1" applyAlignment="1">
      <alignment horizontal="left" vertical="center" indent="1"/>
    </xf>
    <xf numFmtId="49" fontId="24" fillId="12" borderId="1" xfId="11" applyNumberFormat="1" applyFont="1" applyBorder="1" applyAlignment="1">
      <alignment horizontal="left" vertical="center" wrapText="1"/>
    </xf>
    <xf numFmtId="4" fontId="8" fillId="3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indent="3"/>
    </xf>
    <xf numFmtId="10" fontId="18" fillId="2" borderId="1" xfId="8" applyNumberFormat="1" applyFont="1" applyFill="1" applyBorder="1" applyAlignment="1">
      <alignment horizontal="right"/>
    </xf>
    <xf numFmtId="165" fontId="8" fillId="3" borderId="1" xfId="1" applyNumberFormat="1" applyFont="1" applyFill="1" applyBorder="1" applyAlignment="1">
      <alignment horizontal="center" vertical="center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indent="2"/>
    </xf>
    <xf numFmtId="0" fontId="14" fillId="0" borderId="0" xfId="2" applyNumberFormat="1" applyFont="1" applyAlignment="1">
      <alignment horizontal="center" vertical="center"/>
    </xf>
    <xf numFmtId="4" fontId="11" fillId="12" borderId="1" xfId="11" applyNumberFormat="1" applyBorder="1" applyAlignment="1">
      <alignment horizontal="right"/>
    </xf>
    <xf numFmtId="4" fontId="18" fillId="2" borderId="1" xfId="10" applyNumberFormat="1" applyFont="1" applyFill="1" applyBorder="1" applyAlignment="1">
      <alignment horizontal="right"/>
    </xf>
    <xf numFmtId="0" fontId="14" fillId="0" borderId="1" xfId="0" applyFont="1" applyBorder="1"/>
    <xf numFmtId="164" fontId="13" fillId="3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left" indent="1"/>
    </xf>
    <xf numFmtId="165" fontId="11" fillId="12" borderId="1" xfId="11" applyNumberFormat="1" applyBorder="1" applyAlignment="1">
      <alignment horizontal="right"/>
    </xf>
    <xf numFmtId="0" fontId="25" fillId="0" borderId="0" xfId="0" applyFont="1" applyAlignment="1">
      <alignment horizontal="right"/>
    </xf>
    <xf numFmtId="0" fontId="8" fillId="0" borderId="0" xfId="0" applyFont="1"/>
    <xf numFmtId="164" fontId="11" fillId="14" borderId="1" xfId="12" applyNumberFormat="1" applyFont="1" applyFill="1" applyBorder="1" applyAlignment="1">
      <alignment horizontal="right"/>
    </xf>
    <xf numFmtId="10" fontId="16" fillId="12" borderId="1" xfId="13" applyNumberFormat="1" applyFont="1" applyFill="1" applyBorder="1" applyAlignment="1">
      <alignment horizontal="right" vertical="center"/>
    </xf>
    <xf numFmtId="164" fontId="12" fillId="2" borderId="1" xfId="7" applyNumberFormat="1" applyFont="1" applyFill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center" vertical="center"/>
    </xf>
    <xf numFmtId="49" fontId="0" fillId="0" borderId="0" xfId="0" applyNumberFormat="1"/>
    <xf numFmtId="0" fontId="26" fillId="0" borderId="0" xfId="0" applyFont="1" applyAlignment="1">
      <alignment horizontal="center" vertical="center"/>
    </xf>
    <xf numFmtId="49" fontId="11" fillId="12" borderId="1" xfId="11" applyNumberFormat="1" applyBorder="1" applyAlignment="1">
      <alignment horizontal="left"/>
    </xf>
    <xf numFmtId="49" fontId="13" fillId="3" borderId="1" xfId="0" applyNumberFormat="1" applyFont="1" applyFill="1" applyBorder="1" applyAlignment="1">
      <alignment horizontal="left" indent="2"/>
    </xf>
    <xf numFmtId="0" fontId="16" fillId="14" borderId="1" xfId="12" applyNumberFormat="1" applyFont="1" applyFill="1" applyBorder="1" applyAlignment="1">
      <alignment horizontal="left" vertical="center"/>
    </xf>
    <xf numFmtId="4" fontId="21" fillId="3" borderId="1" xfId="0" applyNumberFormat="1" applyFont="1" applyFill="1" applyBorder="1" applyAlignment="1">
      <alignment horizontal="center" vertical="center"/>
    </xf>
    <xf numFmtId="10" fontId="20" fillId="6" borderId="1" xfId="13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wrapText="1" indent="3"/>
    </xf>
    <xf numFmtId="0" fontId="20" fillId="3" borderId="1" xfId="0" applyFont="1" applyFill="1" applyBorder="1" applyAlignment="1">
      <alignment horizontal="left" indent="2"/>
    </xf>
    <xf numFmtId="49" fontId="12" fillId="2" borderId="1" xfId="0" applyNumberFormat="1" applyFont="1" applyFill="1" applyBorder="1" applyAlignment="1">
      <alignment horizontal="left" vertical="center" indent="3"/>
    </xf>
    <xf numFmtId="10" fontId="11" fillId="12" borderId="1" xfId="11" applyNumberFormat="1" applyBorder="1" applyAlignment="1">
      <alignment horizontal="right"/>
    </xf>
    <xf numFmtId="10" fontId="18" fillId="2" borderId="1" xfId="10" applyNumberFormat="1" applyFont="1" applyFill="1" applyBorder="1" applyAlignment="1">
      <alignment horizontal="right"/>
    </xf>
    <xf numFmtId="164" fontId="16" fillId="17" borderId="1" xfId="12" applyNumberFormat="1" applyFont="1" applyFill="1" applyBorder="1" applyAlignment="1">
      <alignment horizontal="right" vertical="center"/>
    </xf>
    <xf numFmtId="164" fontId="18" fillId="2" borderId="1" xfId="8" applyNumberFormat="1" applyFont="1" applyFill="1" applyBorder="1" applyAlignment="1">
      <alignment horizontal="right"/>
    </xf>
    <xf numFmtId="0" fontId="9" fillId="0" borderId="0" xfId="0" applyFont="1" applyAlignment="1"/>
    <xf numFmtId="0" fontId="18" fillId="2" borderId="1" xfId="0" applyFont="1" applyFill="1" applyBorder="1" applyAlignment="1">
      <alignment horizontal="left" indent="1"/>
    </xf>
    <xf numFmtId="0" fontId="13" fillId="3" borderId="1" xfId="0" applyFont="1" applyFill="1" applyBorder="1" applyAlignment="1">
      <alignment horizontal="left" indent="1"/>
    </xf>
    <xf numFmtId="4" fontId="17" fillId="3" borderId="1" xfId="4" applyNumberFormat="1" applyFont="1" applyFill="1" applyBorder="1" applyAlignment="1">
      <alignment horizontal="right" vertical="center"/>
    </xf>
    <xf numFmtId="0" fontId="17" fillId="0" borderId="0" xfId="0" applyNumberFormat="1" applyFont="1" applyAlignment="1"/>
    <xf numFmtId="0" fontId="9" fillId="0" borderId="0" xfId="0" applyFont="1"/>
    <xf numFmtId="164" fontId="16" fillId="12" borderId="1" xfId="11" applyNumberFormat="1" applyFont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center" vertical="center"/>
    </xf>
    <xf numFmtId="49" fontId="20" fillId="2" borderId="1" xfId="9" applyNumberFormat="1" applyFont="1" applyFill="1" applyBorder="1" applyAlignment="1">
      <alignment horizontal="left" vertical="center" wrapText="1" indent="2"/>
    </xf>
    <xf numFmtId="0" fontId="17" fillId="0" borderId="0" xfId="3" applyNumberFormat="1" applyFont="1" applyAlignment="1"/>
    <xf numFmtId="49" fontId="27" fillId="6" borderId="1" xfId="2" applyNumberFormat="1" applyFont="1" applyFill="1" applyBorder="1" applyAlignment="1">
      <alignment horizontal="left" vertical="center"/>
    </xf>
    <xf numFmtId="0" fontId="8" fillId="0" borderId="0" xfId="1" applyNumberFormat="1" applyFont="1" applyAlignment="1">
      <alignment horizontal="center" vertical="center"/>
    </xf>
    <xf numFmtId="0" fontId="17" fillId="0" borderId="0" xfId="0" applyNumberFormat="1" applyFont="1"/>
    <xf numFmtId="0" fontId="8" fillId="0" borderId="0" xfId="1" applyFont="1"/>
    <xf numFmtId="0" fontId="20" fillId="2" borderId="1" xfId="0" applyFont="1" applyFill="1" applyBorder="1" applyAlignment="1">
      <alignment horizontal="left" indent="2"/>
    </xf>
    <xf numFmtId="0" fontId="13" fillId="3" borderId="1" xfId="0" applyFont="1" applyFill="1" applyBorder="1" applyAlignment="1">
      <alignment horizontal="right" indent="2"/>
    </xf>
    <xf numFmtId="49" fontId="8" fillId="3" borderId="1" xfId="1" applyNumberFormat="1" applyFont="1" applyFill="1" applyBorder="1" applyAlignment="1">
      <alignment horizontal="center" vertical="center"/>
    </xf>
    <xf numFmtId="0" fontId="19" fillId="15" borderId="1" xfId="2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 indent="1"/>
    </xf>
    <xf numFmtId="10" fontId="11" fillId="17" borderId="1" xfId="13" applyNumberFormat="1" applyFont="1" applyFill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left" vertical="center" indent="4"/>
    </xf>
    <xf numFmtId="0" fontId="17" fillId="3" borderId="1" xfId="0" applyFont="1" applyFill="1" applyBorder="1" applyAlignment="1">
      <alignment horizontal="left" indent="3"/>
    </xf>
    <xf numFmtId="0" fontId="17" fillId="0" borderId="0" xfId="3" applyNumberFormat="1" applyFont="1"/>
    <xf numFmtId="164" fontId="20" fillId="3" borderId="1" xfId="4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10" fontId="17" fillId="3" borderId="1" xfId="4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 vertical="center"/>
    </xf>
    <xf numFmtId="4" fontId="23" fillId="4" borderId="1" xfId="8" applyNumberFormat="1" applyFont="1" applyFill="1" applyBorder="1" applyAlignment="1"/>
    <xf numFmtId="164" fontId="12" fillId="5" borderId="1" xfId="6" applyNumberFormat="1" applyFont="1" applyFill="1" applyBorder="1" applyAlignment="1">
      <alignment horizontal="right" vertical="center"/>
    </xf>
    <xf numFmtId="164" fontId="20" fillId="2" borderId="1" xfId="9" applyNumberFormat="1" applyFont="1" applyFill="1" applyBorder="1" applyAlignment="1">
      <alignment horizontal="right" vertical="center"/>
    </xf>
    <xf numFmtId="0" fontId="16" fillId="17" borderId="1" xfId="12" applyNumberFormat="1" applyFont="1" applyFill="1" applyBorder="1" applyAlignment="1">
      <alignment horizontal="left" vertical="center"/>
    </xf>
    <xf numFmtId="4" fontId="26" fillId="0" borderId="0" xfId="0" applyNumberFormat="1" applyFont="1" applyAlignment="1"/>
    <xf numFmtId="49" fontId="17" fillId="0" borderId="0" xfId="0" applyNumberFormat="1" applyFont="1" applyAlignment="1">
      <alignment horizontal="left"/>
    </xf>
    <xf numFmtId="49" fontId="17" fillId="0" borderId="1" xfId="0" applyNumberFormat="1" applyFont="1" applyBorder="1" applyAlignment="1">
      <alignment horizontal="left" indent="1"/>
    </xf>
    <xf numFmtId="0" fontId="16" fillId="12" borderId="1" xfId="11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8" fillId="0" borderId="1" xfId="0" applyNumberFormat="1" applyFont="1" applyBorder="1"/>
    <xf numFmtId="0" fontId="8" fillId="0" borderId="1" xfId="1" applyFont="1" applyBorder="1"/>
    <xf numFmtId="49" fontId="21" fillId="3" borderId="1" xfId="0" applyNumberFormat="1" applyFont="1" applyFill="1" applyBorder="1" applyAlignment="1">
      <alignment horizontal="center" vertical="center"/>
    </xf>
    <xf numFmtId="49" fontId="18" fillId="2" borderId="1" xfId="10" applyNumberFormat="1" applyFont="1" applyFill="1" applyBorder="1" applyAlignment="1">
      <alignment horizontal="left" vertical="center" indent="1"/>
    </xf>
    <xf numFmtId="49" fontId="28" fillId="3" borderId="1" xfId="0" applyNumberFormat="1" applyFont="1" applyFill="1" applyBorder="1" applyAlignment="1">
      <alignment horizontal="left" vertical="center" indent="1"/>
    </xf>
    <xf numFmtId="4" fontId="12" fillId="2" borderId="1" xfId="0" applyNumberFormat="1" applyFont="1" applyFill="1" applyBorder="1" applyAlignment="1"/>
    <xf numFmtId="164" fontId="18" fillId="2" borderId="1" xfId="10" applyNumberFormat="1" applyFont="1" applyFill="1" applyBorder="1" applyAlignment="1">
      <alignment horizontal="right"/>
    </xf>
    <xf numFmtId="4" fontId="8" fillId="3" borderId="1" xfId="1" applyNumberFormat="1" applyFont="1" applyFill="1" applyBorder="1" applyAlignment="1"/>
    <xf numFmtId="4" fontId="24" fillId="12" borderId="1" xfId="11" applyNumberFormat="1" applyFont="1" applyBorder="1"/>
    <xf numFmtId="4" fontId="13" fillId="3" borderId="1" xfId="0" applyNumberFormat="1" applyFont="1" applyFill="1" applyBorder="1" applyAlignment="1">
      <alignment horizontal="right"/>
    </xf>
    <xf numFmtId="164" fontId="20" fillId="6" borderId="1" xfId="3" applyNumberFormat="1" applyFont="1" applyFill="1" applyBorder="1" applyAlignment="1">
      <alignment horizontal="right" vertical="center"/>
    </xf>
    <xf numFmtId="49" fontId="12" fillId="2" borderId="1" xfId="7" applyNumberFormat="1" applyFont="1" applyFill="1" applyBorder="1" applyAlignment="1">
      <alignment horizontal="left" vertical="center" indent="3"/>
    </xf>
    <xf numFmtId="4" fontId="11" fillId="17" borderId="1" xfId="12" applyNumberForma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/>
    </xf>
    <xf numFmtId="49" fontId="8" fillId="16" borderId="1" xfId="1" applyNumberFormat="1" applyFont="1" applyFill="1" applyBorder="1" applyAlignment="1">
      <alignment horizontal="center" vertical="center"/>
    </xf>
    <xf numFmtId="4" fontId="29" fillId="0" borderId="0" xfId="0" applyNumberFormat="1" applyFont="1" applyAlignment="1"/>
    <xf numFmtId="0" fontId="15" fillId="7" borderId="1" xfId="0" applyFont="1" applyFill="1" applyBorder="1" applyAlignment="1">
      <alignment horizontal="left" indent="1"/>
    </xf>
    <xf numFmtId="0" fontId="23" fillId="4" borderId="1" xfId="8" applyFont="1" applyFill="1" applyBorder="1" applyAlignment="1"/>
    <xf numFmtId="49" fontId="17" fillId="3" borderId="1" xfId="5" applyNumberFormat="1" applyFont="1" applyFill="1" applyBorder="1" applyAlignment="1">
      <alignment horizontal="left" vertical="center" indent="3"/>
    </xf>
    <xf numFmtId="49" fontId="11" fillId="17" borderId="1" xfId="12" applyNumberFormat="1" applyFill="1" applyBorder="1" applyAlignment="1">
      <alignment horizontal="left" vertical="center"/>
    </xf>
    <xf numFmtId="4" fontId="28" fillId="3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49" fontId="11" fillId="17" borderId="1" xfId="12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4" fontId="29" fillId="0" borderId="0" xfId="0" applyNumberFormat="1" applyFont="1"/>
    <xf numFmtId="0" fontId="20" fillId="6" borderId="1" xfId="0" applyFont="1" applyFill="1" applyBorder="1" applyAlignment="1">
      <alignment horizontal="left" indent="1"/>
    </xf>
    <xf numFmtId="10" fontId="18" fillId="2" borderId="1" xfId="13" applyNumberFormat="1" applyFont="1" applyFill="1" applyBorder="1" applyAlignment="1">
      <alignment horizontal="right"/>
    </xf>
    <xf numFmtId="10" fontId="13" fillId="3" borderId="1" xfId="13" applyNumberFormat="1" applyFont="1" applyFill="1" applyBorder="1" applyAlignment="1">
      <alignment horizontal="right"/>
    </xf>
    <xf numFmtId="165" fontId="8" fillId="3" borderId="1" xfId="1" applyNumberFormat="1" applyFont="1" applyFill="1" applyBorder="1" applyAlignment="1"/>
    <xf numFmtId="0" fontId="26" fillId="0" borderId="0" xfId="0" applyFont="1" applyAlignment="1"/>
    <xf numFmtId="49" fontId="11" fillId="12" borderId="1" xfId="11" applyNumberFormat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10" fontId="11" fillId="17" borderId="1" xfId="12" applyNumberFormat="1" applyFill="1" applyBorder="1" applyAlignment="1">
      <alignment horizontal="right" vertical="center"/>
    </xf>
    <xf numFmtId="0" fontId="17" fillId="0" borderId="0" xfId="5" applyNumberFormat="1" applyFont="1" applyAlignment="1">
      <alignment horizontal="center" vertical="center"/>
    </xf>
    <xf numFmtId="4" fontId="15" fillId="4" borderId="1" xfId="0" applyNumberFormat="1" applyFont="1" applyFill="1" applyBorder="1" applyAlignment="1"/>
    <xf numFmtId="10" fontId="16" fillId="14" borderId="1" xfId="13" applyNumberFormat="1" applyFont="1" applyFill="1" applyBorder="1" applyAlignment="1">
      <alignment horizontal="right" vertical="center"/>
    </xf>
    <xf numFmtId="0" fontId="25" fillId="0" borderId="0" xfId="2" applyNumberFormat="1" applyFont="1" applyAlignment="1">
      <alignment horizontal="center" vertical="center"/>
    </xf>
    <xf numFmtId="0" fontId="14" fillId="0" borderId="0" xfId="2" applyNumberFormat="1" applyFont="1" applyAlignment="1"/>
    <xf numFmtId="4" fontId="11" fillId="12" borderId="1" xfId="11" applyNumberFormat="1" applyBorder="1" applyAlignment="1">
      <alignment horizontal="right" vertical="center"/>
    </xf>
    <xf numFmtId="4" fontId="18" fillId="2" borderId="1" xfId="10" applyNumberFormat="1" applyFont="1" applyFill="1" applyBorder="1" applyAlignment="1">
      <alignment horizontal="right" vertical="center"/>
    </xf>
    <xf numFmtId="0" fontId="26" fillId="0" borderId="0" xfId="0" applyFont="1"/>
    <xf numFmtId="0" fontId="24" fillId="0" borderId="0" xfId="3" applyNumberFormat="1" applyFont="1" applyAlignment="1">
      <alignment horizontal="center" vertical="center"/>
    </xf>
    <xf numFmtId="165" fontId="11" fillId="12" borderId="1" xfId="11" applyNumberFormat="1" applyBorder="1" applyAlignment="1">
      <alignment horizontal="right" vertical="center"/>
    </xf>
    <xf numFmtId="10" fontId="12" fillId="2" borderId="1" xfId="0" applyNumberFormat="1" applyFont="1" applyFill="1" applyBorder="1" applyAlignment="1"/>
    <xf numFmtId="4" fontId="24" fillId="12" borderId="1" xfId="11" applyNumberFormat="1" applyFont="1" applyBorder="1" applyAlignment="1">
      <alignment horizontal="right" vertical="center"/>
    </xf>
    <xf numFmtId="10" fontId="28" fillId="3" borderId="1" xfId="0" applyNumberFormat="1" applyFont="1" applyFill="1" applyBorder="1" applyAlignment="1">
      <alignment horizontal="right" vertical="center"/>
    </xf>
    <xf numFmtId="0" fontId="14" fillId="0" borderId="0" xfId="2" applyNumberFormat="1" applyFont="1"/>
    <xf numFmtId="10" fontId="8" fillId="3" borderId="1" xfId="1" applyNumberFormat="1" applyFont="1" applyFill="1" applyBorder="1" applyAlignment="1"/>
    <xf numFmtId="4" fontId="17" fillId="0" borderId="0" xfId="0" applyNumberFormat="1" applyFont="1" applyAlignment="1"/>
    <xf numFmtId="4" fontId="8" fillId="3" borderId="1" xfId="1" applyNumberFormat="1" applyFont="1" applyFill="1" applyBorder="1" applyAlignment="1">
      <alignment horizontal="center"/>
    </xf>
    <xf numFmtId="4" fontId="21" fillId="3" borderId="1" xfId="0" applyNumberFormat="1" applyFont="1" applyFill="1" applyBorder="1" applyAlignment="1">
      <alignment horizontal="center" vertical="center" wrapText="1"/>
    </xf>
    <xf numFmtId="49" fontId="24" fillId="12" borderId="1" xfId="11" applyNumberFormat="1" applyFont="1" applyBorder="1" applyAlignment="1">
      <alignment horizontal="left" vertical="center"/>
    </xf>
    <xf numFmtId="165" fontId="17" fillId="0" borderId="0" xfId="0" applyNumberFormat="1" applyFont="1" applyAlignment="1"/>
    <xf numFmtId="0" fontId="20" fillId="3" borderId="1" xfId="0" applyFont="1" applyFill="1" applyBorder="1" applyAlignment="1">
      <alignment horizontal="left" wrapText="1" indent="2"/>
    </xf>
    <xf numFmtId="165" fontId="14" fillId="0" borderId="0" xfId="0" applyNumberFormat="1" applyFont="1" applyAlignment="1">
      <alignment horizontal="right"/>
    </xf>
    <xf numFmtId="166" fontId="8" fillId="0" borderId="1" xfId="1" applyNumberFormat="1" applyFont="1" applyBorder="1" applyAlignment="1">
      <alignment horizontal="center" vertical="center"/>
    </xf>
    <xf numFmtId="49" fontId="12" fillId="5" borderId="1" xfId="6" applyNumberFormat="1" applyFont="1" applyFill="1" applyBorder="1" applyAlignment="1">
      <alignment horizontal="left" vertical="center" indent="3"/>
    </xf>
    <xf numFmtId="164" fontId="15" fillId="7" borderId="1" xfId="12" applyNumberFormat="1" applyFont="1" applyFill="1" applyBorder="1" applyAlignment="1">
      <alignment horizontal="right" vertical="center"/>
    </xf>
    <xf numFmtId="10" fontId="11" fillId="12" borderId="1" xfId="13" applyNumberFormat="1" applyFont="1" applyFill="1" applyBorder="1" applyAlignment="1">
      <alignment horizontal="right" vertical="center"/>
    </xf>
    <xf numFmtId="0" fontId="29" fillId="0" borderId="0" xfId="0" applyFont="1" applyAlignment="1"/>
    <xf numFmtId="4" fontId="18" fillId="2" borderId="1" xfId="0" applyNumberFormat="1" applyFont="1" applyFill="1" applyBorder="1" applyAlignment="1"/>
    <xf numFmtId="4" fontId="13" fillId="3" borderId="1" xfId="0" applyNumberFormat="1" applyFont="1" applyFill="1" applyBorder="1" applyAlignment="1"/>
    <xf numFmtId="164" fontId="19" fillId="15" borderId="1" xfId="2" applyNumberFormat="1" applyFont="1" applyFill="1" applyBorder="1" applyAlignment="1">
      <alignment horizontal="right" vertical="center"/>
    </xf>
    <xf numFmtId="4" fontId="17" fillId="0" borderId="0" xfId="0" applyNumberFormat="1" applyFont="1"/>
    <xf numFmtId="10" fontId="11" fillId="12" borderId="1" xfId="11" applyNumberFormat="1" applyBorder="1" applyAlignment="1">
      <alignment horizontal="right" vertical="center"/>
    </xf>
    <xf numFmtId="10" fontId="18" fillId="2" borderId="1" xfId="10" applyNumberFormat="1" applyFont="1" applyFill="1" applyBorder="1" applyAlignment="1">
      <alignment horizontal="right" vertical="center"/>
    </xf>
    <xf numFmtId="0" fontId="29" fillId="0" borderId="0" xfId="0" applyNumberFormat="1" applyFont="1" applyAlignment="1">
      <alignment horizontal="center" vertical="center"/>
    </xf>
    <xf numFmtId="49" fontId="24" fillId="12" borderId="1" xfId="11" applyNumberFormat="1" applyFont="1" applyBorder="1"/>
    <xf numFmtId="10" fontId="11" fillId="14" borderId="1" xfId="13" applyNumberFormat="1" applyFont="1" applyFill="1" applyBorder="1" applyAlignment="1">
      <alignment horizontal="right"/>
    </xf>
    <xf numFmtId="165" fontId="17" fillId="0" borderId="0" xfId="0" applyNumberFormat="1" applyFont="1"/>
    <xf numFmtId="0" fontId="29" fillId="0" borderId="0" xfId="0" applyFont="1"/>
    <xf numFmtId="0" fontId="0" fillId="0" borderId="0" xfId="0" applyAlignment="1">
      <alignment horizontal="center" vertical="center"/>
    </xf>
    <xf numFmtId="49" fontId="15" fillId="7" borderId="1" xfId="12" applyNumberFormat="1" applyFont="1" applyFill="1" applyBorder="1" applyAlignment="1">
      <alignment horizontal="left" vertical="center" wrapText="1" indent="1"/>
    </xf>
    <xf numFmtId="49" fontId="8" fillId="3" borderId="1" xfId="4" applyNumberFormat="1" applyFont="1" applyFill="1" applyBorder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horizontal="lef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10" fontId="17" fillId="0" borderId="0" xfId="0" applyNumberFormat="1" applyFont="1" applyAlignment="1"/>
    <xf numFmtId="164" fontId="11" fillId="17" borderId="1" xfId="12" applyNumberFormat="1" applyFont="1" applyFill="1" applyBorder="1" applyAlignment="1">
      <alignment horizontal="right" vertical="center"/>
    </xf>
    <xf numFmtId="10" fontId="14" fillId="0" borderId="0" xfId="0" applyNumberFormat="1" applyFont="1" applyAlignment="1">
      <alignment horizontal="right"/>
    </xf>
    <xf numFmtId="0" fontId="8" fillId="0" borderId="0" xfId="1" applyNumberFormat="1" applyFont="1" applyAlignment="1"/>
    <xf numFmtId="49" fontId="8" fillId="3" borderId="1" xfId="1" applyNumberFormat="1" applyFont="1" applyFill="1" applyBorder="1" applyAlignment="1">
      <alignment horizontal="center" vertical="center" wrapText="1"/>
    </xf>
    <xf numFmtId="49" fontId="20" fillId="3" borderId="1" xfId="4" applyNumberFormat="1" applyFont="1" applyFill="1" applyBorder="1" applyAlignment="1">
      <alignment horizontal="left" vertical="center" indent="2"/>
    </xf>
    <xf numFmtId="4" fontId="12" fillId="5" borderId="1" xfId="0" applyNumberFormat="1" applyFont="1" applyFill="1" applyBorder="1" applyAlignment="1"/>
    <xf numFmtId="4" fontId="16" fillId="14" borderId="1" xfId="12" applyNumberFormat="1" applyFont="1" applyFill="1" applyBorder="1" applyAlignment="1">
      <alignment horizontal="right" vertical="center"/>
    </xf>
    <xf numFmtId="0" fontId="17" fillId="0" borderId="0" xfId="0" applyFont="1"/>
    <xf numFmtId="165" fontId="18" fillId="2" borderId="1" xfId="0" applyNumberFormat="1" applyFont="1" applyFill="1" applyBorder="1" applyAlignment="1"/>
    <xf numFmtId="0" fontId="30" fillId="0" borderId="0" xfId="2" applyNumberFormat="1" applyFont="1" applyFill="1" applyAlignment="1">
      <alignment horizontal="center" vertical="center"/>
    </xf>
    <xf numFmtId="0" fontId="25" fillId="0" borderId="0" xfId="2" applyNumberFormat="1" applyFont="1" applyAlignment="1">
      <alignment horizontal="right"/>
    </xf>
    <xf numFmtId="4" fontId="20" fillId="3" borderId="1" xfId="0" applyNumberFormat="1" applyFont="1" applyFill="1" applyBorder="1" applyAlignment="1"/>
    <xf numFmtId="165" fontId="13" fillId="3" borderId="1" xfId="0" applyNumberFormat="1" applyFont="1" applyFill="1" applyBorder="1" applyAlignment="1"/>
    <xf numFmtId="10" fontId="16" fillId="17" borderId="1" xfId="13" applyNumberFormat="1" applyFont="1" applyFill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left" vertical="center" indent="1"/>
    </xf>
    <xf numFmtId="10" fontId="17" fillId="0" borderId="0" xfId="0" applyNumberFormat="1" applyFont="1"/>
    <xf numFmtId="49" fontId="23" fillId="6" borderId="1" xfId="11" applyNumberFormat="1" applyFont="1" applyFill="1" applyBorder="1" applyAlignment="1">
      <alignment horizontal="left" vertical="center"/>
    </xf>
    <xf numFmtId="4" fontId="23" fillId="6" borderId="1" xfId="11" applyNumberFormat="1" applyFont="1" applyFill="1" applyBorder="1" applyAlignment="1">
      <alignment horizontal="right" vertical="center"/>
    </xf>
    <xf numFmtId="164" fontId="23" fillId="6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1" fillId="3" borderId="2" xfId="0" applyNumberFormat="1" applyFont="1" applyFill="1" applyBorder="1" applyAlignment="1">
      <alignment horizontal="center" vertical="center"/>
    </xf>
    <xf numFmtId="166" fontId="21" fillId="3" borderId="3" xfId="0" applyNumberFormat="1" applyFont="1" applyFill="1" applyBorder="1" applyAlignment="1">
      <alignment horizontal="center" vertical="center"/>
    </xf>
    <xf numFmtId="166" fontId="21" fillId="3" borderId="4" xfId="0" applyNumberFormat="1" applyFont="1" applyFill="1" applyBorder="1" applyAlignment="1">
      <alignment horizontal="center" vertical="center"/>
    </xf>
    <xf numFmtId="14" fontId="21" fillId="3" borderId="2" xfId="0" applyNumberFormat="1" applyFont="1" applyFill="1" applyBorder="1" applyAlignment="1">
      <alignment horizontal="center" vertical="center"/>
    </xf>
    <xf numFmtId="14" fontId="21" fillId="3" borderId="3" xfId="0" applyNumberFormat="1" applyFont="1" applyFill="1" applyBorder="1" applyAlignment="1">
      <alignment horizontal="center" vertical="center"/>
    </xf>
    <xf numFmtId="14" fontId="21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6" fillId="0" borderId="0" xfId="0" applyFont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6692.4747759279799</c:v>
                </c:pt>
                <c:pt idx="1">
                  <c:v>6778.9185958592498</c:v>
                </c:pt>
                <c:pt idx="2">
                  <c:v>6740.1836002660602</c:v>
                </c:pt>
                <c:pt idx="3">
                  <c:v>6852.2203867464204</c:v>
                </c:pt>
                <c:pt idx="4">
                  <c:v>7207.2228348285698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8-4D99-843E-4A9DFCE1546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288.51110931761002</c:v>
                </c:pt>
                <c:pt idx="1">
                  <c:v>289.11573385013003</c:v>
                </c:pt>
                <c:pt idx="2">
                  <c:v>279.58971012884001</c:v>
                </c:pt>
                <c:pt idx="3">
                  <c:v>270.98276985957</c:v>
                </c:pt>
                <c:pt idx="4">
                  <c:v>273.10300541929001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8-4D99-843E-4A9DFCE1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265840"/>
        <c:axId val="1"/>
        <c:axId val="0"/>
      </c:bar3DChart>
      <c:dateAx>
        <c:axId val="4262658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265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30.04.2025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6F-463C-ACD1-41BD683ADF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6F-463C-ACD1-41BD683ADF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6F-463C-ACD1-41BD683ADF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6F-463C-ACD1-41BD683ADF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F6F-463C-ACD1-41BD683ADF7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F6F-463C-ACD1-41BD683ADF7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F6F-463C-ACD1-41BD683ADF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0.20286118115999999</c:v>
                </c:pt>
                <c:pt idx="1">
                  <c:v>44.03657573892</c:v>
                </c:pt>
                <c:pt idx="2">
                  <c:v>68.46807972693</c:v>
                </c:pt>
                <c:pt idx="3">
                  <c:v>4.8734653443899996</c:v>
                </c:pt>
                <c:pt idx="4">
                  <c:v>19.040199929589999</c:v>
                </c:pt>
                <c:pt idx="5">
                  <c:v>42.4125511493</c:v>
                </c:pt>
                <c:pt idx="6">
                  <c:v>0.93450536889000002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6F-463C-ACD1-41BD683A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30.04.2025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E-409A-AD25-7F95A2EBDF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1E-409A-AD25-7F95A2EBDF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1E-409A-AD25-7F95A2EBDF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1E-409A-AD25-7F95A2EBDF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F1E-409A-AD25-7F95A2EBDF0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F1E-409A-AD25-7F95A2EBDF0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F1E-409A-AD25-7F95A2EBDF0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0.20286118115999999</c:v>
                </c:pt>
                <c:pt idx="1">
                  <c:v>41.518809228910001</c:v>
                </c:pt>
                <c:pt idx="2">
                  <c:v>66.913317428460005</c:v>
                </c:pt>
                <c:pt idx="3">
                  <c:v>4.8734653443899996</c:v>
                </c:pt>
                <c:pt idx="4">
                  <c:v>18.221564498109998</c:v>
                </c:pt>
                <c:pt idx="5">
                  <c:v>40.733163805300002</c:v>
                </c:pt>
                <c:pt idx="6">
                  <c:v>0.93450536889000002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1E-409A-AD25-7F95A2EBD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30.04.2025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B0-4310-A332-42B971EC47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B0-4310-A332-42B971EC47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B0-4310-A332-42B971EC47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B0-4310-A332-42B971EC47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B0-4310-A332-42B971EC474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DB0-4310-A332-42B971EC474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DB0-4310-A332-42B971EC474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B0-4310-A332-42B971EC474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B0-4310-A332-42B971EC474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44.094001710420002</c:v>
                </c:pt>
                <c:pt idx="1">
                  <c:v>1.79346818945</c:v>
                </c:pt>
                <c:pt idx="2">
                  <c:v>2.2967810000000001E-5</c:v>
                </c:pt>
                <c:pt idx="3">
                  <c:v>19.044165083999999</c:v>
                </c:pt>
                <c:pt idx="4">
                  <c:v>1.7329417523299999</c:v>
                </c:pt>
                <c:pt idx="5">
                  <c:v>99.406016488429998</c:v>
                </c:pt>
                <c:pt idx="6">
                  <c:v>9.5069810053200001</c:v>
                </c:pt>
                <c:pt idx="7">
                  <c:v>4.39064124142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B0-4310-A332-42B971EC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30.04.2025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07-4ABE-8FA8-58C43A0BA4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07-4ABE-8FA8-58C43A0BA4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07-4ABE-8FA8-58C43A0BA4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07-4ABE-8FA8-58C43A0BA4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707-4ABE-8FA8-58C43A0BA4F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707-4ABE-8FA8-58C43A0BA4F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707-4ABE-8FA8-58C43A0BA4F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7-4ABE-8FA8-58C43A0BA4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43.98633795728</c:v>
                </c:pt>
                <c:pt idx="1">
                  <c:v>3.420485694E-2</c:v>
                </c:pt>
                <c:pt idx="2">
                  <c:v>18.219165084</c:v>
                </c:pt>
                <c:pt idx="3">
                  <c:v>1.5544094442800001</c:v>
                </c:pt>
                <c:pt idx="4">
                  <c:v>96.6771034227</c:v>
                </c:pt>
                <c:pt idx="5">
                  <c:v>8.6462714134700001</c:v>
                </c:pt>
                <c:pt idx="6">
                  <c:v>4.2801946765499999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07-4ABE-8FA8-58C43A0B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30.04.2025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4-4C44-8865-040AEFABD7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84-4C44-8865-040AEFABD7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84-4C44-8865-040AEFABD7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84-4C44-8865-040AEFABD7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84-4C44-8865-040AEFABD7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84-4C44-8865-040AEFABD70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384-4C44-8865-040AEFABD70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384-4C44-8865-040AEFABD70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4-4C44-8865-040AEFABD70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0.10766375314</c:v>
                </c:pt>
                <c:pt idx="1">
                  <c:v>1.75926333251</c:v>
                </c:pt>
                <c:pt idx="2">
                  <c:v>2.2967810000000001E-5</c:v>
                </c:pt>
                <c:pt idx="3">
                  <c:v>0.82499999999999996</c:v>
                </c:pt>
                <c:pt idx="4">
                  <c:v>0.17853230805</c:v>
                </c:pt>
                <c:pt idx="5">
                  <c:v>2.72891306573</c:v>
                </c:pt>
                <c:pt idx="6">
                  <c:v>0.86070959184999996</c:v>
                </c:pt>
                <c:pt idx="7">
                  <c:v>0.11044656487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84-4C44-8865-040AEFABD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36.532691438050001</c:v>
                </c:pt>
                <c:pt idx="1">
                  <c:v>40.750410997160003</c:v>
                </c:pt>
                <c:pt idx="2">
                  <c:v>39.976596962419997</c:v>
                </c:pt>
                <c:pt idx="3">
                  <c:v>43.612207332799997</c:v>
                </c:pt>
                <c:pt idx="4">
                  <c:v>45.968971226080001</c:v>
                </c:pt>
                <c:pt idx="5">
                  <c:v>45.887492867680002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0-4DD7-B086-5C92E2B46F41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53.720812597209999</c:v>
                </c:pt>
                <c:pt idx="1">
                  <c:v>57.205466601799998</c:v>
                </c:pt>
                <c:pt idx="2">
                  <c:v>71.473331067700002</c:v>
                </c:pt>
                <c:pt idx="3">
                  <c:v>101.70866387616</c:v>
                </c:pt>
                <c:pt idx="4">
                  <c:v>120.09078008226</c:v>
                </c:pt>
                <c:pt idx="5">
                  <c:v>134.08074557149999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0-4DD7-B086-5C92E2B4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75520"/>
        <c:axId val="1"/>
        <c:axId val="0"/>
      </c:bar3DChart>
      <c:dateAx>
        <c:axId val="4269755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97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1032.9472373433</c:v>
                </c:pt>
                <c:pt idx="1">
                  <c:v>1111.59786125906</c:v>
                </c:pt>
                <c:pt idx="2">
                  <c:v>1461.888183668</c:v>
                </c:pt>
                <c:pt idx="3">
                  <c:v>1656.49630379928</c:v>
                </c:pt>
                <c:pt idx="4">
                  <c:v>1932.48958136344</c:v>
                </c:pt>
                <c:pt idx="5">
                  <c:v>1907.2998747941199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F-4217-ACC2-3B0FD7556A46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1518.9344878609099</c:v>
                </c:pt>
                <c:pt idx="1">
                  <c:v>1560.4621590567101</c:v>
                </c:pt>
                <c:pt idx="2">
                  <c:v>2613.6796544812701</c:v>
                </c:pt>
                <c:pt idx="3">
                  <c:v>3863.13915481087</c:v>
                </c:pt>
                <c:pt idx="4">
                  <c:v>5048.4963038821497</c:v>
                </c:pt>
                <c:pt idx="5">
                  <c:v>5573.0259654537404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F-4217-ACC2-3B0FD755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81344"/>
        <c:axId val="1"/>
        <c:axId val="0"/>
      </c:bar3DChart>
      <c:dateAx>
        <c:axId val="4269813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98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0.404779</c:v>
                </c:pt>
                <c:pt idx="1">
                  <c:v>0.41600799999999999</c:v>
                </c:pt>
                <c:pt idx="2">
                  <c:v>0.35869600000000001</c:v>
                </c:pt>
                <c:pt idx="3">
                  <c:v>0.30010999999999999</c:v>
                </c:pt>
                <c:pt idx="4">
                  <c:v>0.27682200000000001</c:v>
                </c:pt>
                <c:pt idx="5">
                  <c:v>0.25497599999999998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0-4451-A5B5-241FBDF4524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0.595221</c:v>
                </c:pt>
                <c:pt idx="1">
                  <c:v>0.58399199999999996</c:v>
                </c:pt>
                <c:pt idx="2">
                  <c:v>0.64130399999999999</c:v>
                </c:pt>
                <c:pt idx="3">
                  <c:v>0.69989000000000001</c:v>
                </c:pt>
                <c:pt idx="4">
                  <c:v>0.72317799999999999</c:v>
                </c:pt>
                <c:pt idx="5">
                  <c:v>0.74502400000000002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0-4451-A5B5-241FBDF45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79264"/>
        <c:axId val="1"/>
        <c:axId val="0"/>
      </c:bar3DChart>
      <c:dateAx>
        <c:axId val="4269792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979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2-4B8C-8E12-4183ECC6297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92-4B8C-8E12-4183ECC6297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92-4B8C-8E12-4183ECC6297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2-4B8C-8E12-4183ECC6297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92-4B8C-8E12-4183ECC6297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92-4B8C-8E12-4183ECC62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2551.8817252042099</c:v>
                </c:pt>
                <c:pt idx="1">
                  <c:v>2672.0600203157701</c:v>
                </c:pt>
                <c:pt idx="2">
                  <c:v>4075.5678381492698</c:v>
                </c:pt>
                <c:pt idx="3">
                  <c:v>5519.6354586101497</c:v>
                </c:pt>
                <c:pt idx="4">
                  <c:v>6980.98588524559</c:v>
                </c:pt>
                <c:pt idx="5">
                  <c:v>7480.3258402478605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92-4B8C-8E12-4183ECC6297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92-4B8C-8E12-4183ECC6297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92-4B8C-8E12-4183ECC6297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92-4B8C-8E12-4183ECC6297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92-4B8C-8E12-4183ECC6297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92-4B8C-8E12-4183ECC6297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92-4B8C-8E12-4183ECC62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1032.9472373433</c:v>
                </c:pt>
                <c:pt idx="1">
                  <c:v>1111.59786125906</c:v>
                </c:pt>
                <c:pt idx="2">
                  <c:v>1461.888183668</c:v>
                </c:pt>
                <c:pt idx="3">
                  <c:v>1656.49630379928</c:v>
                </c:pt>
                <c:pt idx="4">
                  <c:v>1932.48958136344</c:v>
                </c:pt>
                <c:pt idx="5">
                  <c:v>1907.2998747941199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92-4B8C-8E12-4183ECC6297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92-4B8C-8E12-4183ECC6297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92-4B8C-8E12-4183ECC6297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92-4B8C-8E12-4183ECC6297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92-4B8C-8E12-4183ECC6297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92-4B8C-8E12-4183ECC6297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92-4B8C-8E12-4183ECC62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1518.9344878609099</c:v>
                </c:pt>
                <c:pt idx="1">
                  <c:v>1560.4621590567101</c:v>
                </c:pt>
                <c:pt idx="2">
                  <c:v>2613.6796544812701</c:v>
                </c:pt>
                <c:pt idx="3">
                  <c:v>3863.13915481087</c:v>
                </c:pt>
                <c:pt idx="4">
                  <c:v>5048.4963038821497</c:v>
                </c:pt>
                <c:pt idx="5">
                  <c:v>5573.0259654537404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092-4B8C-8E12-4183ECC62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194016"/>
        <c:axId val="1"/>
        <c:axId val="0"/>
      </c:bar3DChart>
      <c:dateAx>
        <c:axId val="428194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8194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C7-4C67-895F-570479F78B6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C7-4C67-895F-570479F78B6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C7-4C67-895F-570479F78B6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C7-4C67-895F-570479F78B6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C7-4C67-895F-570479F78B6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C7-4C67-895F-570479F78B6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90.253504035259994</c:v>
                </c:pt>
                <c:pt idx="1">
                  <c:v>97.955877598960001</c:v>
                </c:pt>
                <c:pt idx="2">
                  <c:v>111.44992803011999</c:v>
                </c:pt>
                <c:pt idx="3">
                  <c:v>145.32087120896</c:v>
                </c:pt>
                <c:pt idx="4">
                  <c:v>166.05975130834</c:v>
                </c:pt>
                <c:pt idx="5">
                  <c:v>179.96823843918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7-4C67-895F-570479F78B6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C7-4C67-895F-570479F78B6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C7-4C67-895F-570479F78B6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C7-4C67-895F-570479F78B6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C7-4C67-895F-570479F78B6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C7-4C67-895F-570479F78B6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C7-4C67-895F-570479F78B6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36.532691438050001</c:v>
                </c:pt>
                <c:pt idx="1">
                  <c:v>40.750410997160003</c:v>
                </c:pt>
                <c:pt idx="2">
                  <c:v>39.976596962419997</c:v>
                </c:pt>
                <c:pt idx="3">
                  <c:v>43.612207332799997</c:v>
                </c:pt>
                <c:pt idx="4">
                  <c:v>45.968971226080001</c:v>
                </c:pt>
                <c:pt idx="5">
                  <c:v>45.887492867680002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C7-4C67-895F-570479F78B6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53.720812597209999</c:v>
                </c:pt>
                <c:pt idx="1">
                  <c:v>57.205466601799998</c:v>
                </c:pt>
                <c:pt idx="2">
                  <c:v>71.473331067700002</c:v>
                </c:pt>
                <c:pt idx="3">
                  <c:v>101.70866387616</c:v>
                </c:pt>
                <c:pt idx="4">
                  <c:v>120.09078008226</c:v>
                </c:pt>
                <c:pt idx="5">
                  <c:v>134.08074557149999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C7-4C67-895F-570479F78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189024"/>
        <c:axId val="1"/>
        <c:axId val="0"/>
      </c:bar3DChart>
      <c:dateAx>
        <c:axId val="428189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818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159.19681191121001</c:v>
                </c:pt>
                <c:pt idx="1">
                  <c:v>162.08124951225</c:v>
                </c:pt>
                <c:pt idx="2">
                  <c:v>162.35929084802001</c:v>
                </c:pt>
                <c:pt idx="3">
                  <c:v>165.19853290336999</c:v>
                </c:pt>
                <c:pt idx="4">
                  <c:v>173.39768685522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8-47FE-8F07-D6A76C13DB60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6.8629393971299999</c:v>
                </c:pt>
                <c:pt idx="1">
                  <c:v>6.9126422944700003</c:v>
                </c:pt>
                <c:pt idx="2">
                  <c:v>6.7348294582400001</c:v>
                </c:pt>
                <c:pt idx="3">
                  <c:v>6.5330584097499997</c:v>
                </c:pt>
                <c:pt idx="4">
                  <c:v>6.5705515839600004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8-47FE-8F07-D6A76C13D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267920"/>
        <c:axId val="1"/>
        <c:axId val="0"/>
      </c:bar3DChart>
      <c:dateAx>
        <c:axId val="4262679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267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07-4F40-A3A8-63341C95188B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07-4F40-A3A8-63341C95188B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07-4F40-A3A8-63341C95188B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07-4F40-A3A8-63341C95188B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07-4F40-A3A8-63341C95188B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07-4F40-A3A8-63341C9518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2551.8817252042099</c:v>
                </c:pt>
                <c:pt idx="1">
                  <c:v>2672.0600203157701</c:v>
                </c:pt>
                <c:pt idx="2">
                  <c:v>4075.5678381492698</c:v>
                </c:pt>
                <c:pt idx="3">
                  <c:v>5519.6354586101497</c:v>
                </c:pt>
                <c:pt idx="4">
                  <c:v>6980.98588524559</c:v>
                </c:pt>
                <c:pt idx="5">
                  <c:v>7480.3258402478596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7-4F40-A3A8-63341C95188B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07-4F40-A3A8-63341C95188B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07-4F40-A3A8-63341C95188B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07-4F40-A3A8-63341C95188B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07-4F40-A3A8-63341C95188B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07-4F40-A3A8-63341C95188B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07-4F40-A3A8-63341C9518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2259.2315015926201</c:v>
                </c:pt>
                <c:pt idx="1">
                  <c:v>2362.7201507571899</c:v>
                </c:pt>
                <c:pt idx="2">
                  <c:v>3715.1336317660898</c:v>
                </c:pt>
                <c:pt idx="3">
                  <c:v>5188.0907415274296</c:v>
                </c:pt>
                <c:pt idx="4">
                  <c:v>6692.4747759279799</c:v>
                </c:pt>
                <c:pt idx="5">
                  <c:v>7207.2228348285698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07-4F40-A3A8-63341C95188B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07-4F40-A3A8-63341C95188B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07-4F40-A3A8-63341C95188B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07-4F40-A3A8-63341C95188B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07-4F40-A3A8-63341C95188B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07-4F40-A3A8-63341C95188B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07-4F40-A3A8-63341C9518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292.65022361158998</c:v>
                </c:pt>
                <c:pt idx="1">
                  <c:v>309.33986955858001</c:v>
                </c:pt>
                <c:pt idx="2">
                  <c:v>360.43420638318003</c:v>
                </c:pt>
                <c:pt idx="3">
                  <c:v>331.54471708272001</c:v>
                </c:pt>
                <c:pt idx="4">
                  <c:v>288.51110931761002</c:v>
                </c:pt>
                <c:pt idx="5">
                  <c:v>273.10300541929001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07-4F40-A3A8-63341C951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76352"/>
        <c:axId val="1"/>
        <c:axId val="0"/>
      </c:bar3DChart>
      <c:dateAx>
        <c:axId val="426976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97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A8-4603-BDCA-789DE935780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8-4603-BDCA-789DE935780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A8-4603-BDCA-789DE935780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8-4603-BDCA-789DE935780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A8-4603-BDCA-789DE935780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8-4603-BDCA-789DE935780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90.253504035260008</c:v>
                </c:pt>
                <c:pt idx="1">
                  <c:v>97.955877598960001</c:v>
                </c:pt>
                <c:pt idx="2">
                  <c:v>111.44992803012001</c:v>
                </c:pt>
                <c:pt idx="3">
                  <c:v>145.32087120896</c:v>
                </c:pt>
                <c:pt idx="4">
                  <c:v>166.05975130834</c:v>
                </c:pt>
                <c:pt idx="5">
                  <c:v>179.96823843918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8-4603-BDCA-789DE935780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A8-4603-BDCA-789DE935780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A8-4603-BDCA-789DE935780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A8-4603-BDCA-789DE935780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A8-4603-BDCA-789DE935780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A8-4603-BDCA-789DE935780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A8-4603-BDCA-789DE935780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79.903217077660003</c:v>
                </c:pt>
                <c:pt idx="1">
                  <c:v>86.615691312519999</c:v>
                </c:pt>
                <c:pt idx="2">
                  <c:v>101.59354286955001</c:v>
                </c:pt>
                <c:pt idx="3">
                  <c:v>136.59196737241001</c:v>
                </c:pt>
                <c:pt idx="4">
                  <c:v>159.19681191121001</c:v>
                </c:pt>
                <c:pt idx="5">
                  <c:v>173.39768685522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A8-4603-BDCA-789DE935780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45657</c:v>
                </c:pt>
                <c:pt idx="5">
                  <c:v>45777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10.3502869576</c:v>
                </c:pt>
                <c:pt idx="1">
                  <c:v>11.34018628644</c:v>
                </c:pt>
                <c:pt idx="2">
                  <c:v>9.8563851605699995</c:v>
                </c:pt>
                <c:pt idx="3">
                  <c:v>8.7289038365499998</c:v>
                </c:pt>
                <c:pt idx="4">
                  <c:v>6.8629393971299999</c:v>
                </c:pt>
                <c:pt idx="5">
                  <c:v>6.5705515839600004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A8-4603-BDCA-789DE9357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80512"/>
        <c:axId val="1"/>
        <c:axId val="0"/>
      </c:bar3DChart>
      <c:dateAx>
        <c:axId val="426980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698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30.04.2025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7-4B8C-9BEA-6C4EBDCAA3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87-4B8C-9BEA-6C4EBDCAA37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7-4B8C-9BEA-6C4EBDCAA37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7207.2228348285698</c:v>
                </c:pt>
                <c:pt idx="1">
                  <c:v>273.10300541929001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7-4B8C-9BEA-6C4EBDCA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6A-4A85-AB27-017DA5856E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6A-4A85-AB27-017DA5856E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46A-4A85-AB27-017DA5856E8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2025.04.30-2025.12.31</c:v>
                </c:pt>
                <c:pt idx="1">
                  <c:v>2026-2030</c:v>
                </c:pt>
                <c:pt idx="2">
                  <c:v>2030-01.03.2080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7.8019034666799998</c:v>
                </c:pt>
                <c:pt idx="1">
                  <c:v>31.245350915500001</c:v>
                </c:pt>
                <c:pt idx="2">
                  <c:v>140.920984057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A-4A85-AB27-017DA5856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30.04.2025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F1-437B-8B75-974C8C5DA8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F1-437B-8B75-974C8C5DA8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F1-437B-8B75-974C8C5DA8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F1-437B-8B75-974C8C5DA80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13,561%; 6,51р.</c:v>
                </c:pt>
                <c:pt idx="1">
                  <c:v>      Державний зовнішній борг; 1,3%; 16,91р.</c:v>
                </c:pt>
                <c:pt idx="2">
                  <c:v>      Гарантований внутрішній борг; 8,276%; 5,04р.</c:v>
                </c:pt>
                <c:pt idx="3">
                  <c:v>      Гарантований зовнішній борг; 4,646%; 13,53р.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1833563560.1500001</c:v>
                </c:pt>
                <c:pt idx="1">
                  <c:v>5052991167.3100004</c:v>
                </c:pt>
                <c:pt idx="2">
                  <c:v>76794283.810000002</c:v>
                </c:pt>
                <c:pt idx="3">
                  <c:v>196183849.97999999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1-437B-8B75-974C8C5D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30.04.2025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3F-4275-BC9E-0FC45B0577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3F-4275-BC9E-0FC45B0577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3F-4275-BC9E-0FC45B0577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3F-4275-BC9E-0FC45B0577B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3F-4275-BC9E-0FC45B0577B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3F-4275-BC9E-0FC45B0577B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63F-4275-BC9E-0FC45B0577B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63F-4275-BC9E-0FC45B0577B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63F-4275-BC9E-0FC45B0577B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63F-4275-BC9E-0FC45B0577B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63F-4275-BC9E-0FC45B0577B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63F-4275-BC9E-0FC45B0577B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63F-4275-BC9E-0FC45B0577B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63F-4275-BC9E-0FC45B0577B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63F-4275-BC9E-0FC45B0577B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63F-4275-BC9E-0FC45B0577B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63F-4275-BC9E-0FC45B0577B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63F-4275-BC9E-0FC45B0577B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63F-4275-BC9E-0FC45B0577B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63F-4275-BC9E-0FC45B0577B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63F-4275-BC9E-0FC45B0577B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63F-4275-BC9E-0FC45B0577B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63F-4275-BC9E-0FC45B0577B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63F-4275-BC9E-0FC45B0577B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63F-4275-BC9E-0FC45B0577B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63F-4275-BC9E-0FC45B0577B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63F-4275-BC9E-0FC45B0577B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63F-4275-BC9E-0FC45B0577B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63F-4275-BC9E-0FC45B0577B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63F-4275-BC9E-0FC45B0577B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63F-4275-BC9E-0FC45B0577B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D63F-4275-BC9E-0FC45B0577B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63F-4275-BC9E-0FC45B0577B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D63F-4275-BC9E-0FC45B0577B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D63F-4275-BC9E-0FC45B0577B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річні); 9,897%; 1,07р.</c:v>
                </c:pt>
                <c:pt idx="1">
                  <c:v>            ОВДП (10 - річні); 9,087%; 7,35р.</c:v>
                </c:pt>
                <c:pt idx="2">
                  <c:v>            ОВДП (11 - річні); 11,252%; 11р.</c:v>
                </c:pt>
                <c:pt idx="3">
                  <c:v>            ОВДП (12 - місячні); 3,24%; 0,89р.</c:v>
                </c:pt>
                <c:pt idx="4">
                  <c:v>            ОВДП (12 - річні); 10,001%; 12,04р.</c:v>
                </c:pt>
                <c:pt idx="5">
                  <c:v>            ОВДП (13 - річні); 8,483%; 13,15р.</c:v>
                </c:pt>
                <c:pt idx="6">
                  <c:v>            ОВДП (14 - річні); 7,438%; 14,04р.</c:v>
                </c:pt>
                <c:pt idx="7">
                  <c:v>            ОВДП (15 - річні); 10,049%; 14,69р.</c:v>
                </c:pt>
                <c:pt idx="8">
                  <c:v>            ОВДП (16 - річні); 8,575%; 15,85р.</c:v>
                </c:pt>
                <c:pt idx="9">
                  <c:v>            ОВДП (17 - річні); 11,246%; 16,9р.</c:v>
                </c:pt>
                <c:pt idx="10">
                  <c:v>            ОВДП (18 - місячні); 13,895%; 1,35р.</c:v>
                </c:pt>
                <c:pt idx="11">
                  <c:v>            ОВДП (18 - річні); 8,17%; 17,85р.</c:v>
                </c:pt>
                <c:pt idx="12">
                  <c:v>            ОВДП (19 - річні); 16,8%; 18,85р.</c:v>
                </c:pt>
                <c:pt idx="13">
                  <c:v>            ОВДП (2 - річні); 17,239%; 1,88р.</c:v>
                </c:pt>
                <c:pt idx="14">
                  <c:v>            ОВДП (20 - річні); 16,8%; 19,85р.</c:v>
                </c:pt>
                <c:pt idx="15">
                  <c:v>            ОВДП (21 - річні); 16,8%; 20,85р.</c:v>
                </c:pt>
                <c:pt idx="16">
                  <c:v>            ОВДП (22 - річні); 16,8%; 21,85р.</c:v>
                </c:pt>
                <c:pt idx="17">
                  <c:v>            ОВДП (23 - річні); 16,8%; 22,85р.</c:v>
                </c:pt>
                <c:pt idx="18">
                  <c:v>            ОВДП (24 - річні); 16,8%; 23,85р.</c:v>
                </c:pt>
                <c:pt idx="19">
                  <c:v>            ОВДП (25 - річні); 16,8%; 24,85р.</c:v>
                </c:pt>
                <c:pt idx="20">
                  <c:v>            ОВДП (26 - річні); 16,8%; 25,85р.</c:v>
                </c:pt>
                <c:pt idx="21">
                  <c:v>            ОВДП (27 - річні); 16,8%; 26,85р.</c:v>
                </c:pt>
                <c:pt idx="22">
                  <c:v>            ОВДП (28 - річні); 16,8%; 27,85р.</c:v>
                </c:pt>
                <c:pt idx="23">
                  <c:v>            ОВДП (29 - річні); 16,8%; 28,85р.</c:v>
                </c:pt>
                <c:pt idx="24">
                  <c:v>            ОВДП (3 - місячні); 0%; 0р.</c:v>
                </c:pt>
                <c:pt idx="25">
                  <c:v>            ОВДП (3 - річні); 17,506%; 2,7р.</c:v>
                </c:pt>
                <c:pt idx="26">
                  <c:v>            ОВДП (30 - річні); 13,722%; 18,71р.</c:v>
                </c:pt>
                <c:pt idx="27">
                  <c:v>            ОВДП (4 - річні); 16,062%; 3,22р.</c:v>
                </c:pt>
                <c:pt idx="28">
                  <c:v>            ОВДП (5 - річні); 17,426%; 3,28р.</c:v>
                </c:pt>
                <c:pt idx="29">
                  <c:v>            ОВДП (6 - місячні); 0%; 0р.</c:v>
                </c:pt>
                <c:pt idx="30">
                  <c:v>            ОВДП (6 - річні); 0%; 0р.</c:v>
                </c:pt>
                <c:pt idx="31">
                  <c:v>            ОВДП (7 - річні); 10,002%; 5,51р.</c:v>
                </c:pt>
                <c:pt idx="32">
                  <c:v>            ОВДП (8 - річні); 11,29%; 8,17р.</c:v>
                </c:pt>
                <c:pt idx="33">
                  <c:v>            ОВДП (9 - місячні); 0%; 0р.</c:v>
                </c:pt>
                <c:pt idx="34">
                  <c:v>            ОВДП (9 - річні); 10,57%; 9,29р.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233394021</c:v>
                </c:pt>
                <c:pt idx="1">
                  <c:v>53826441</c:v>
                </c:pt>
                <c:pt idx="2">
                  <c:v>17533000</c:v>
                </c:pt>
                <c:pt idx="3">
                  <c:v>4114060.81</c:v>
                </c:pt>
                <c:pt idx="4">
                  <c:v>50000000</c:v>
                </c:pt>
                <c:pt idx="5">
                  <c:v>33700001</c:v>
                </c:pt>
                <c:pt idx="6">
                  <c:v>46900000</c:v>
                </c:pt>
                <c:pt idx="7">
                  <c:v>225503117</c:v>
                </c:pt>
                <c:pt idx="8">
                  <c:v>12097744</c:v>
                </c:pt>
                <c:pt idx="9">
                  <c:v>27097744</c:v>
                </c:pt>
                <c:pt idx="10">
                  <c:v>64164312.719999999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261284250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303405548</c:v>
                </c:pt>
                <c:pt idx="26">
                  <c:v>257097751</c:v>
                </c:pt>
                <c:pt idx="27">
                  <c:v>25000000</c:v>
                </c:pt>
                <c:pt idx="28">
                  <c:v>46069236</c:v>
                </c:pt>
                <c:pt idx="29">
                  <c:v>0</c:v>
                </c:pt>
                <c:pt idx="30">
                  <c:v>0</c:v>
                </c:pt>
                <c:pt idx="31">
                  <c:v>17781691</c:v>
                </c:pt>
                <c:pt idx="32">
                  <c:v>2500000</c:v>
                </c:pt>
                <c:pt idx="33">
                  <c:v>0</c:v>
                </c:pt>
                <c:pt idx="34">
                  <c:v>5500000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63F-4275-BC9E-0FC45B057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30.04.2025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9-417B-B7C7-16EE03CF6C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9-417B-B7C7-16EE03CF6C1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0.96348999999999996</c:v>
                </c:pt>
                <c:pt idx="1">
                  <c:v>3.6510000000000001E-2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E9-417B-B7C7-16EE03CF6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30.04.2025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DA-4E98-958E-56A1F439E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DA-4E98-958E-56A1F439E7B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0.25497599999999998</c:v>
                </c:pt>
                <c:pt idx="1">
                  <c:v>0.74502400000000002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DA-4E98-958E-56A1F439E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1932.48958136344</c:v>
                </c:pt>
                <c:pt idx="1">
                  <c:v>1926.6620924290401</c:v>
                </c:pt>
                <c:pt idx="2">
                  <c:v>1913.0202277144399</c:v>
                </c:pt>
                <c:pt idx="3">
                  <c:v>1911.49372723123</c:v>
                </c:pt>
                <c:pt idx="4">
                  <c:v>1907.2998747941199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9-4EFD-97CE-1CE485958841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5048.4963038821497</c:v>
                </c:pt>
                <c:pt idx="1">
                  <c:v>5141.3722372803404</c:v>
                </c:pt>
                <c:pt idx="2">
                  <c:v>5106.7530826804596</c:v>
                </c:pt>
                <c:pt idx="3">
                  <c:v>5211.7094293747596</c:v>
                </c:pt>
                <c:pt idx="4">
                  <c:v>5573.0259654537404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9-4EFD-97CE-1CE485958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269168"/>
        <c:axId val="1"/>
        <c:axId val="0"/>
      </c:bar3DChart>
      <c:catAx>
        <c:axId val="4262691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26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45.968971226080001</c:v>
                </c:pt>
                <c:pt idx="1">
                  <c:v>46.065724925349997</c:v>
                </c:pt>
                <c:pt idx="2">
                  <c:v>46.081327449020002</c:v>
                </c:pt>
                <c:pt idx="3">
                  <c:v>46.083742432340003</c:v>
                </c:pt>
                <c:pt idx="4">
                  <c:v>45.887492867680002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4-4A7B-9A73-ED63354CE27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45657</c:v>
                </c:pt>
                <c:pt idx="1">
                  <c:v>45688</c:v>
                </c:pt>
                <c:pt idx="2">
                  <c:v>45716</c:v>
                </c:pt>
                <c:pt idx="3">
                  <c:v>45747</c:v>
                </c:pt>
                <c:pt idx="4">
                  <c:v>45777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120.09078008226</c:v>
                </c:pt>
                <c:pt idx="1">
                  <c:v>122.92816688137</c:v>
                </c:pt>
                <c:pt idx="2">
                  <c:v>123.01279285724</c:v>
                </c:pt>
                <c:pt idx="3">
                  <c:v>125.64784888078</c:v>
                </c:pt>
                <c:pt idx="4">
                  <c:v>134.08074557149999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4-4A7B-9A73-ED63354C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272912"/>
        <c:axId val="1"/>
        <c:axId val="0"/>
      </c:bar3DChart>
      <c:catAx>
        <c:axId val="4262729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42627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30.04.2025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3C-4B15-AA03-74E09C5F4F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3C-4B15-AA03-74E09C5F4FB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58.113886807210001</c:v>
                </c:pt>
                <c:pt idx="1">
                  <c:v>121.85435163197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C-4B15-AA03-74E09C5F4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30.04.2025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E1-4C9E-A12C-F5CC9113BA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E1-4C9E-A12C-F5CC9113BA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E1-4C9E-A12C-F5CC9113BA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E1-4C9E-A12C-F5CC9113BA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E1-4C9E-A12C-F5CC9113BA7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E1-4C9E-A12C-F5CC9113BA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E1-4C9E-A12C-F5CC9113BA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7E1-4C9E-A12C-F5CC9113BA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7E1-4C9E-A12C-F5CC9113BA7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6.6368350040899999</c:v>
                </c:pt>
                <c:pt idx="1">
                  <c:v>20.901517515990001</c:v>
                </c:pt>
                <c:pt idx="2">
                  <c:v>0.17748889121</c:v>
                </c:pt>
                <c:pt idx="3">
                  <c:v>0.24117362232</c:v>
                </c:pt>
                <c:pt idx="4">
                  <c:v>3.4926977699299999</c:v>
                </c:pt>
                <c:pt idx="5">
                  <c:v>6.9929921012599996</c:v>
                </c:pt>
                <c:pt idx="6">
                  <c:v>19.040199929589999</c:v>
                </c:pt>
                <c:pt idx="7">
                  <c:v>0.63098197282000001</c:v>
                </c:pt>
                <c:pt idx="8">
                  <c:v>121.85435163197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E1-4C9E-A12C-F5CC9113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30.04.2025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5D-42DF-A2C6-C9BFCC86B5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5D-42DF-A2C6-C9BFCC86B5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5D-42DF-A2C6-C9BFCC86B5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5D-42DF-A2C6-C9BFCC86B5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5D-42DF-A2C6-C9BFCC86B5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45D-42DF-A2C6-C9BFCC86B5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45D-42DF-A2C6-C9BFCC86B5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45D-42DF-A2C6-C9BFCC86B53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RATE!$A$24:$A$31</c:f>
              <c:strCache>
                <c:ptCount val="8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Фіксована</c:v>
                </c:pt>
              </c:strCache>
            </c:strRef>
          </c:cat>
          <c:val>
            <c:numRef>
              <c:f>RATE!$B$24:$B$31</c:f>
              <c:numCache>
                <c:formatCode>#\ ##0.00;\-#\ ##0.00;</c:formatCode>
                <c:ptCount val="8"/>
                <c:pt idx="0" formatCode="#,##0.00">
                  <c:v>5.4590622778400002</c:v>
                </c:pt>
                <c:pt idx="1">
                  <c:v>19.57484602349</c:v>
                </c:pt>
                <c:pt idx="2" formatCode="#,##0.00">
                  <c:v>0.17748889121</c:v>
                </c:pt>
                <c:pt idx="3" formatCode="#,##0.00">
                  <c:v>0.24117362232</c:v>
                </c:pt>
                <c:pt idx="4" formatCode="#,##0.00">
                  <c:v>3.4926977699299999</c:v>
                </c:pt>
                <c:pt idx="5" formatCode="#,##0.00">
                  <c:v>6.7364855273700002</c:v>
                </c:pt>
                <c:pt idx="6" formatCode="#,##0.00">
                  <c:v>18.221564498109998</c:v>
                </c:pt>
                <c:pt idx="7" formatCode="#,##0.00">
                  <c:v>119.49436824495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5D-42DF-A2C6-C9BFCC86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27" customWidth="1"/>
    <col min="2" max="6" width="16.26953125" style="180" customWidth="1"/>
    <col min="7" max="16384" width="9.1796875" style="227"/>
  </cols>
  <sheetData>
    <row r="1" spans="1:11" s="243" customFormat="1" ht="13" x14ac:dyDescent="0.3">
      <c r="B1" s="220"/>
      <c r="C1" s="220"/>
      <c r="D1" s="220"/>
      <c r="E1" s="220"/>
      <c r="F1" s="220"/>
    </row>
    <row r="2" spans="1:11" s="124" customFormat="1" ht="18.5" x14ac:dyDescent="0.45">
      <c r="A2" s="255" t="s">
        <v>111</v>
      </c>
      <c r="B2" s="255"/>
      <c r="C2" s="255"/>
      <c r="D2" s="255"/>
      <c r="E2" s="255"/>
      <c r="F2" s="255"/>
      <c r="G2" s="155"/>
      <c r="H2" s="155"/>
      <c r="I2" s="155"/>
      <c r="J2" s="155"/>
      <c r="K2" s="155"/>
    </row>
    <row r="3" spans="1:11" s="243" customFormat="1" ht="13" x14ac:dyDescent="0.3">
      <c r="B3" s="205"/>
      <c r="C3" s="205"/>
      <c r="D3" s="205"/>
      <c r="E3" s="205"/>
      <c r="F3" s="205"/>
      <c r="G3" s="231"/>
      <c r="H3" s="231"/>
      <c r="I3" s="231"/>
    </row>
    <row r="4" spans="1:11" s="234" customFormat="1" ht="13" x14ac:dyDescent="0.3">
      <c r="B4" s="188"/>
      <c r="C4" s="188"/>
      <c r="D4" s="188"/>
      <c r="E4" s="188"/>
      <c r="F4" s="188" t="str">
        <f>VALUAH</f>
        <v>млрд. грн</v>
      </c>
    </row>
    <row r="5" spans="1:11" s="12" customFormat="1" ht="13" x14ac:dyDescent="0.25">
      <c r="A5" s="239"/>
      <c r="B5" s="32">
        <v>45657</v>
      </c>
      <c r="C5" s="32">
        <v>45688</v>
      </c>
      <c r="D5" s="32">
        <v>45716</v>
      </c>
      <c r="E5" s="32">
        <v>45747</v>
      </c>
      <c r="F5" s="32">
        <v>45777</v>
      </c>
    </row>
    <row r="6" spans="1:11" s="90" customFormat="1" ht="31" x14ac:dyDescent="0.25">
      <c r="A6" s="17" t="s">
        <v>155</v>
      </c>
      <c r="B6" s="219">
        <f>B$59+B$7</f>
        <v>6980.9858852455909</v>
      </c>
      <c r="C6" s="219">
        <f>C$59+C$7</f>
        <v>7068.0343297093796</v>
      </c>
      <c r="D6" s="219">
        <f>D$59+D$7</f>
        <v>7019.7733103948995</v>
      </c>
      <c r="E6" s="219">
        <f>E$59+E$7</f>
        <v>7123.2031566059895</v>
      </c>
      <c r="F6" s="219">
        <f>F$59+F$7</f>
        <v>7480.3258402478587</v>
      </c>
    </row>
    <row r="7" spans="1:11" s="198" customFormat="1" ht="14.5" x14ac:dyDescent="0.25">
      <c r="A7" s="229" t="s">
        <v>50</v>
      </c>
      <c r="B7" s="214">
        <f>B$8+B$44</f>
        <v>1932.4895813634394</v>
      </c>
      <c r="C7" s="214">
        <f>C$8+C$44</f>
        <v>1926.6620924290394</v>
      </c>
      <c r="D7" s="214">
        <f>D$8+D$44</f>
        <v>1913.0202277144394</v>
      </c>
      <c r="E7" s="214">
        <f>E$8+E$44</f>
        <v>1911.4937272312293</v>
      </c>
      <c r="F7" s="214">
        <f>F$8+F$44</f>
        <v>1907.299874794119</v>
      </c>
    </row>
    <row r="8" spans="1:11" s="37" customFormat="1" ht="14.5" outlineLevel="1" x14ac:dyDescent="0.25">
      <c r="A8" s="46" t="s">
        <v>68</v>
      </c>
      <c r="B8" s="64">
        <f>B$9+B$42</f>
        <v>1863.1321174541793</v>
      </c>
      <c r="C8" s="64">
        <f>C$9+C$42</f>
        <v>1855.0953091999793</v>
      </c>
      <c r="D8" s="64">
        <f>D$9+D$42</f>
        <v>1839.6172841585794</v>
      </c>
      <c r="E8" s="64">
        <f>E$9+E$42</f>
        <v>1835.6481751585593</v>
      </c>
      <c r="F8" s="64">
        <f>F$9+F$42</f>
        <v>1829.700655909259</v>
      </c>
    </row>
    <row r="9" spans="1:11" s="190" customFormat="1" ht="13" outlineLevel="2" x14ac:dyDescent="0.25">
      <c r="A9" s="174" t="s">
        <v>200</v>
      </c>
      <c r="B9" s="39">
        <f>SUM(B$10:B$41)</f>
        <v>1861.6773397063992</v>
      </c>
      <c r="C9" s="39">
        <f>SUM(C$10:C$41)</f>
        <v>1853.6405314521992</v>
      </c>
      <c r="D9" s="39">
        <f>SUM(D$10:D$41)</f>
        <v>1838.1625064107993</v>
      </c>
      <c r="E9" s="39">
        <f>SUM(E$10:E$41)</f>
        <v>1834.2264605413993</v>
      </c>
      <c r="F9" s="39">
        <f>SUM(F$10:F$41)</f>
        <v>1828.278941292099</v>
      </c>
    </row>
    <row r="10" spans="1:11" s="223" customFormat="1" ht="13" outlineLevel="3" x14ac:dyDescent="0.25">
      <c r="A10" s="139" t="s">
        <v>160</v>
      </c>
      <c r="B10" s="20">
        <v>251.39539051200001</v>
      </c>
      <c r="C10" s="20">
        <v>246.65154906539999</v>
      </c>
      <c r="D10" s="20">
        <v>258.44153310600001</v>
      </c>
      <c r="E10" s="20">
        <v>238.45298970459999</v>
      </c>
      <c r="F10" s="20">
        <v>217.7558285961</v>
      </c>
    </row>
    <row r="11" spans="1:11" ht="13" outlineLevel="3" x14ac:dyDescent="0.3">
      <c r="A11" s="30" t="s">
        <v>147</v>
      </c>
      <c r="B11" s="218">
        <v>58.630439000000003</v>
      </c>
      <c r="C11" s="218">
        <v>58.630439000000003</v>
      </c>
      <c r="D11" s="218">
        <v>58.630439000000003</v>
      </c>
      <c r="E11" s="218">
        <v>55.426440999999997</v>
      </c>
      <c r="F11" s="218">
        <v>53.826441000000003</v>
      </c>
      <c r="G11" s="216"/>
      <c r="H11" s="216"/>
      <c r="I11" s="216"/>
    </row>
    <row r="12" spans="1:11" ht="13" outlineLevel="3" x14ac:dyDescent="0.3">
      <c r="A12" s="30" t="s">
        <v>209</v>
      </c>
      <c r="B12" s="218">
        <v>17.533000000000001</v>
      </c>
      <c r="C12" s="218">
        <v>17.533000000000001</v>
      </c>
      <c r="D12" s="218">
        <v>17.533000000000001</v>
      </c>
      <c r="E12" s="218">
        <v>17.533000000000001</v>
      </c>
      <c r="F12" s="218">
        <v>17.533000000000001</v>
      </c>
      <c r="G12" s="216"/>
      <c r="H12" s="216"/>
      <c r="I12" s="216"/>
    </row>
    <row r="13" spans="1:11" ht="13" outlineLevel="3" x14ac:dyDescent="0.3">
      <c r="A13" s="30" t="s">
        <v>32</v>
      </c>
      <c r="B13" s="218">
        <v>3.8132242193999999</v>
      </c>
      <c r="C13" s="218">
        <v>3.7770335472999998</v>
      </c>
      <c r="D13" s="218">
        <v>3.7756880077999999</v>
      </c>
      <c r="E13" s="218">
        <v>3.8844596847999999</v>
      </c>
      <c r="F13" s="218">
        <v>12.417616755999999</v>
      </c>
      <c r="G13" s="216"/>
      <c r="H13" s="216"/>
      <c r="I13" s="216"/>
    </row>
    <row r="14" spans="1:11" ht="13" outlineLevel="3" x14ac:dyDescent="0.3">
      <c r="A14" s="30" t="s">
        <v>35</v>
      </c>
      <c r="B14" s="218">
        <v>50</v>
      </c>
      <c r="C14" s="218">
        <v>50</v>
      </c>
      <c r="D14" s="218">
        <v>50</v>
      </c>
      <c r="E14" s="218">
        <v>50</v>
      </c>
      <c r="F14" s="218">
        <v>50</v>
      </c>
      <c r="G14" s="216"/>
      <c r="H14" s="216"/>
      <c r="I14" s="216"/>
    </row>
    <row r="15" spans="1:11" ht="13" outlineLevel="3" x14ac:dyDescent="0.3">
      <c r="A15" s="30" t="s">
        <v>87</v>
      </c>
      <c r="B15" s="218">
        <v>33.700001</v>
      </c>
      <c r="C15" s="218">
        <v>33.700001</v>
      </c>
      <c r="D15" s="218">
        <v>33.700001</v>
      </c>
      <c r="E15" s="218">
        <v>33.700001</v>
      </c>
      <c r="F15" s="218">
        <v>33.700001</v>
      </c>
      <c r="G15" s="216"/>
      <c r="H15" s="216"/>
      <c r="I15" s="216"/>
    </row>
    <row r="16" spans="1:11" ht="13" outlineLevel="3" x14ac:dyDescent="0.3">
      <c r="A16" s="30" t="s">
        <v>137</v>
      </c>
      <c r="B16" s="218">
        <v>46.9</v>
      </c>
      <c r="C16" s="218">
        <v>46.9</v>
      </c>
      <c r="D16" s="218">
        <v>46.9</v>
      </c>
      <c r="E16" s="218">
        <v>46.9</v>
      </c>
      <c r="F16" s="218">
        <v>46.9</v>
      </c>
      <c r="G16" s="216"/>
      <c r="H16" s="216"/>
      <c r="I16" s="216"/>
    </row>
    <row r="17" spans="1:9" ht="13" outlineLevel="3" x14ac:dyDescent="0.3">
      <c r="A17" s="30" t="s">
        <v>201</v>
      </c>
      <c r="B17" s="218">
        <v>225.503117</v>
      </c>
      <c r="C17" s="218">
        <v>225.503117</v>
      </c>
      <c r="D17" s="218">
        <v>225.503117</v>
      </c>
      <c r="E17" s="218">
        <v>225.503117</v>
      </c>
      <c r="F17" s="218">
        <v>225.503117</v>
      </c>
      <c r="G17" s="216"/>
      <c r="H17" s="216"/>
      <c r="I17" s="216"/>
    </row>
    <row r="18" spans="1:9" ht="13" outlineLevel="3" x14ac:dyDescent="0.3">
      <c r="A18" s="30" t="s">
        <v>28</v>
      </c>
      <c r="B18" s="218">
        <v>12.097744</v>
      </c>
      <c r="C18" s="218">
        <v>12.097744</v>
      </c>
      <c r="D18" s="218">
        <v>12.097744</v>
      </c>
      <c r="E18" s="218">
        <v>12.097744</v>
      </c>
      <c r="F18" s="218">
        <v>12.097744</v>
      </c>
      <c r="G18" s="216"/>
      <c r="H18" s="216"/>
      <c r="I18" s="216"/>
    </row>
    <row r="19" spans="1:9" ht="13" outlineLevel="3" x14ac:dyDescent="0.3">
      <c r="A19" s="30" t="s">
        <v>79</v>
      </c>
      <c r="B19" s="218">
        <v>27.097743999999999</v>
      </c>
      <c r="C19" s="218">
        <v>27.097743999999999</v>
      </c>
      <c r="D19" s="218">
        <v>27.097743999999999</v>
      </c>
      <c r="E19" s="218">
        <v>27.097743999999999</v>
      </c>
      <c r="F19" s="218">
        <v>27.097743999999999</v>
      </c>
      <c r="G19" s="216"/>
      <c r="H19" s="216"/>
      <c r="I19" s="216"/>
    </row>
    <row r="20" spans="1:9" ht="13" outlineLevel="3" x14ac:dyDescent="0.3">
      <c r="A20" s="30" t="s">
        <v>172</v>
      </c>
      <c r="B20" s="218">
        <v>66.649921974999998</v>
      </c>
      <c r="C20" s="218">
        <v>58.024335839499997</v>
      </c>
      <c r="D20" s="218">
        <v>58.791890297000002</v>
      </c>
      <c r="E20" s="218">
        <v>59.030004151999997</v>
      </c>
      <c r="F20" s="218">
        <v>64.846807940000005</v>
      </c>
      <c r="G20" s="216"/>
      <c r="H20" s="216"/>
      <c r="I20" s="216"/>
    </row>
    <row r="21" spans="1:9" ht="13" outlineLevel="3" x14ac:dyDescent="0.3">
      <c r="A21" s="30" t="s">
        <v>130</v>
      </c>
      <c r="B21" s="218">
        <v>12.097744</v>
      </c>
      <c r="C21" s="218">
        <v>12.097744</v>
      </c>
      <c r="D21" s="218">
        <v>12.097744</v>
      </c>
      <c r="E21" s="218">
        <v>12.097744</v>
      </c>
      <c r="F21" s="218">
        <v>12.097744</v>
      </c>
      <c r="G21" s="216"/>
      <c r="H21" s="216"/>
      <c r="I21" s="216"/>
    </row>
    <row r="22" spans="1:9" ht="13" outlineLevel="3" x14ac:dyDescent="0.3">
      <c r="A22" s="30" t="s">
        <v>196</v>
      </c>
      <c r="B22" s="218">
        <v>12.097744</v>
      </c>
      <c r="C22" s="218">
        <v>12.097744</v>
      </c>
      <c r="D22" s="218">
        <v>12.097744</v>
      </c>
      <c r="E22" s="218">
        <v>12.097744</v>
      </c>
      <c r="F22" s="218">
        <v>12.097744</v>
      </c>
      <c r="G22" s="216"/>
      <c r="H22" s="216"/>
      <c r="I22" s="216"/>
    </row>
    <row r="23" spans="1:9" ht="13" outlineLevel="3" x14ac:dyDescent="0.3">
      <c r="A23" s="30" t="s">
        <v>225</v>
      </c>
      <c r="B23" s="218">
        <v>292.54926399999999</v>
      </c>
      <c r="C23" s="218">
        <v>277.91807399999999</v>
      </c>
      <c r="D23" s="218">
        <v>280.96426300000002</v>
      </c>
      <c r="E23" s="218">
        <v>289.873873</v>
      </c>
      <c r="F23" s="218">
        <v>261.28424999999999</v>
      </c>
      <c r="G23" s="216"/>
      <c r="H23" s="216"/>
      <c r="I23" s="216"/>
    </row>
    <row r="24" spans="1:9" ht="13" outlineLevel="3" x14ac:dyDescent="0.3">
      <c r="A24" s="30" t="s">
        <v>154</v>
      </c>
      <c r="B24" s="218">
        <v>12.097744</v>
      </c>
      <c r="C24" s="218">
        <v>12.097744</v>
      </c>
      <c r="D24" s="218">
        <v>12.097744</v>
      </c>
      <c r="E24" s="218">
        <v>12.097744</v>
      </c>
      <c r="F24" s="218">
        <v>12.097744</v>
      </c>
      <c r="G24" s="216"/>
      <c r="H24" s="216"/>
      <c r="I24" s="216"/>
    </row>
    <row r="25" spans="1:9" ht="13" outlineLevel="3" x14ac:dyDescent="0.3">
      <c r="A25" s="30" t="s">
        <v>216</v>
      </c>
      <c r="B25" s="218">
        <v>12.097744</v>
      </c>
      <c r="C25" s="218">
        <v>12.097744</v>
      </c>
      <c r="D25" s="218">
        <v>12.097744</v>
      </c>
      <c r="E25" s="218">
        <v>12.097744</v>
      </c>
      <c r="F25" s="218">
        <v>12.097744</v>
      </c>
      <c r="G25" s="216"/>
      <c r="H25" s="216"/>
      <c r="I25" s="216"/>
    </row>
    <row r="26" spans="1:9" ht="13" outlineLevel="3" x14ac:dyDescent="0.3">
      <c r="A26" s="30" t="s">
        <v>39</v>
      </c>
      <c r="B26" s="218">
        <v>12.097744</v>
      </c>
      <c r="C26" s="218">
        <v>12.097744</v>
      </c>
      <c r="D26" s="218">
        <v>12.097744</v>
      </c>
      <c r="E26" s="218">
        <v>12.097744</v>
      </c>
      <c r="F26" s="218">
        <v>12.097744</v>
      </c>
      <c r="G26" s="216"/>
      <c r="H26" s="216"/>
      <c r="I26" s="216"/>
    </row>
    <row r="27" spans="1:9" ht="13" outlineLevel="3" x14ac:dyDescent="0.3">
      <c r="A27" s="30" t="s">
        <v>92</v>
      </c>
      <c r="B27" s="218">
        <v>12.097744</v>
      </c>
      <c r="C27" s="218">
        <v>12.097744</v>
      </c>
      <c r="D27" s="218">
        <v>12.097744</v>
      </c>
      <c r="E27" s="218">
        <v>12.097744</v>
      </c>
      <c r="F27" s="218">
        <v>12.097744</v>
      </c>
      <c r="G27" s="216"/>
      <c r="H27" s="216"/>
      <c r="I27" s="216"/>
    </row>
    <row r="28" spans="1:9" ht="13" outlineLevel="3" x14ac:dyDescent="0.3">
      <c r="A28" s="30" t="s">
        <v>80</v>
      </c>
      <c r="B28" s="218">
        <v>12.097744</v>
      </c>
      <c r="C28" s="218">
        <v>12.097744</v>
      </c>
      <c r="D28" s="218">
        <v>12.097744</v>
      </c>
      <c r="E28" s="218">
        <v>12.097744</v>
      </c>
      <c r="F28" s="218">
        <v>12.097744</v>
      </c>
      <c r="G28" s="216"/>
      <c r="H28" s="216"/>
      <c r="I28" s="216"/>
    </row>
    <row r="29" spans="1:9" ht="13" outlineLevel="3" x14ac:dyDescent="0.3">
      <c r="A29" s="30" t="s">
        <v>131</v>
      </c>
      <c r="B29" s="218">
        <v>12.097744</v>
      </c>
      <c r="C29" s="218">
        <v>12.097744</v>
      </c>
      <c r="D29" s="218">
        <v>12.097744</v>
      </c>
      <c r="E29" s="218">
        <v>12.097744</v>
      </c>
      <c r="F29" s="218">
        <v>12.097744</v>
      </c>
      <c r="G29" s="216"/>
      <c r="H29" s="216"/>
      <c r="I29" s="216"/>
    </row>
    <row r="30" spans="1:9" ht="13" outlineLevel="3" x14ac:dyDescent="0.3">
      <c r="A30" s="30" t="s">
        <v>197</v>
      </c>
      <c r="B30" s="218">
        <v>12.097744</v>
      </c>
      <c r="C30" s="218">
        <v>12.097744</v>
      </c>
      <c r="D30" s="218">
        <v>12.097744</v>
      </c>
      <c r="E30" s="218">
        <v>12.097744</v>
      </c>
      <c r="F30" s="218">
        <v>12.097744</v>
      </c>
      <c r="G30" s="216"/>
      <c r="H30" s="216"/>
      <c r="I30" s="216"/>
    </row>
    <row r="31" spans="1:9" ht="13" outlineLevel="3" x14ac:dyDescent="0.3">
      <c r="A31" s="30" t="s">
        <v>21</v>
      </c>
      <c r="B31" s="218">
        <v>12.097744</v>
      </c>
      <c r="C31" s="218">
        <v>12.097744</v>
      </c>
      <c r="D31" s="218">
        <v>12.097744</v>
      </c>
      <c r="E31" s="218">
        <v>12.097744</v>
      </c>
      <c r="F31" s="218">
        <v>12.097744</v>
      </c>
      <c r="G31" s="216"/>
      <c r="H31" s="216"/>
      <c r="I31" s="216"/>
    </row>
    <row r="32" spans="1:9" ht="13" outlineLevel="3" x14ac:dyDescent="0.3">
      <c r="A32" s="30" t="s">
        <v>75</v>
      </c>
      <c r="B32" s="218">
        <v>12.097744</v>
      </c>
      <c r="C32" s="218">
        <v>12.097744</v>
      </c>
      <c r="D32" s="218">
        <v>12.097744</v>
      </c>
      <c r="E32" s="218">
        <v>12.097744</v>
      </c>
      <c r="F32" s="218">
        <v>12.097744</v>
      </c>
      <c r="G32" s="216"/>
      <c r="H32" s="216"/>
      <c r="I32" s="216"/>
    </row>
    <row r="33" spans="1:9" ht="13" outlineLevel="3" x14ac:dyDescent="0.3">
      <c r="A33" s="30" t="s">
        <v>127</v>
      </c>
      <c r="B33" s="218">
        <v>12.097744</v>
      </c>
      <c r="C33" s="218">
        <v>12.097744</v>
      </c>
      <c r="D33" s="218">
        <v>12.097744</v>
      </c>
      <c r="E33" s="218">
        <v>12.097744</v>
      </c>
      <c r="F33" s="218">
        <v>12.097744</v>
      </c>
      <c r="G33" s="216"/>
      <c r="H33" s="216"/>
      <c r="I33" s="216"/>
    </row>
    <row r="34" spans="1:9" ht="13" outlineLevel="3" x14ac:dyDescent="0.3">
      <c r="A34" s="30" t="s">
        <v>46</v>
      </c>
      <c r="B34" s="218">
        <v>255.605481</v>
      </c>
      <c r="C34" s="218">
        <v>255.605481</v>
      </c>
      <c r="D34" s="218">
        <v>265.605481</v>
      </c>
      <c r="E34" s="218">
        <v>275.605481</v>
      </c>
      <c r="F34" s="218">
        <v>306.19478500000002</v>
      </c>
      <c r="G34" s="216"/>
      <c r="H34" s="216"/>
      <c r="I34" s="216"/>
    </row>
    <row r="35" spans="1:9" ht="13" outlineLevel="3" x14ac:dyDescent="0.3">
      <c r="A35" s="30" t="s">
        <v>93</v>
      </c>
      <c r="B35" s="218">
        <v>257.09775100000002</v>
      </c>
      <c r="C35" s="218">
        <v>257.09775100000002</v>
      </c>
      <c r="D35" s="218">
        <v>257.09775100000002</v>
      </c>
      <c r="E35" s="218">
        <v>257.09775100000002</v>
      </c>
      <c r="F35" s="218">
        <v>257.09775100000002</v>
      </c>
      <c r="G35" s="216"/>
      <c r="H35" s="216"/>
      <c r="I35" s="216"/>
    </row>
    <row r="36" spans="1:9" ht="13" outlineLevel="3" x14ac:dyDescent="0.3">
      <c r="A36" s="30" t="s">
        <v>97</v>
      </c>
      <c r="B36" s="218">
        <v>5</v>
      </c>
      <c r="C36" s="218">
        <v>25</v>
      </c>
      <c r="D36" s="218">
        <v>25</v>
      </c>
      <c r="E36" s="218">
        <v>25</v>
      </c>
      <c r="F36" s="218">
        <v>25</v>
      </c>
      <c r="G36" s="216"/>
      <c r="H36" s="216"/>
      <c r="I36" s="216"/>
    </row>
    <row r="37" spans="1:9" ht="13" outlineLevel="3" x14ac:dyDescent="0.3">
      <c r="A37" s="30" t="s">
        <v>158</v>
      </c>
      <c r="B37" s="218">
        <v>46.069235999999997</v>
      </c>
      <c r="C37" s="218">
        <v>46.069235999999997</v>
      </c>
      <c r="D37" s="218">
        <v>46.069235999999997</v>
      </c>
      <c r="E37" s="218">
        <v>46.069235999999997</v>
      </c>
      <c r="F37" s="218">
        <v>46.069235999999997</v>
      </c>
      <c r="G37" s="216"/>
      <c r="H37" s="216"/>
      <c r="I37" s="216"/>
    </row>
    <row r="38" spans="1:9" ht="13" outlineLevel="3" x14ac:dyDescent="0.3">
      <c r="A38" s="30" t="s">
        <v>218</v>
      </c>
      <c r="B38" s="218">
        <v>41.080407000000001</v>
      </c>
      <c r="C38" s="218">
        <v>41.080407000000001</v>
      </c>
      <c r="D38" s="218">
        <v>0</v>
      </c>
      <c r="E38" s="218">
        <v>0</v>
      </c>
      <c r="F38" s="218">
        <v>0</v>
      </c>
      <c r="G38" s="216"/>
      <c r="H38" s="216"/>
      <c r="I38" s="216"/>
    </row>
    <row r="39" spans="1:9" ht="13" outlineLevel="3" x14ac:dyDescent="0.3">
      <c r="A39" s="30" t="s">
        <v>41</v>
      </c>
      <c r="B39" s="218">
        <v>17.781690999999999</v>
      </c>
      <c r="C39" s="218">
        <v>17.781690999999999</v>
      </c>
      <c r="D39" s="218">
        <v>17.781690999999999</v>
      </c>
      <c r="E39" s="218">
        <v>17.781690999999999</v>
      </c>
      <c r="F39" s="218">
        <v>17.781690999999999</v>
      </c>
      <c r="G39" s="216"/>
      <c r="H39" s="216"/>
      <c r="I39" s="216"/>
    </row>
    <row r="40" spans="1:9" ht="13" outlineLevel="3" x14ac:dyDescent="0.3">
      <c r="A40" s="30" t="s">
        <v>94</v>
      </c>
      <c r="B40" s="218">
        <v>2.5</v>
      </c>
      <c r="C40" s="218">
        <v>2.5</v>
      </c>
      <c r="D40" s="218">
        <v>2.5</v>
      </c>
      <c r="E40" s="218">
        <v>2.5</v>
      </c>
      <c r="F40" s="218">
        <v>2.5</v>
      </c>
      <c r="G40" s="216"/>
      <c r="H40" s="216"/>
      <c r="I40" s="216"/>
    </row>
    <row r="41" spans="1:9" ht="13" outlineLevel="3" x14ac:dyDescent="0.3">
      <c r="A41" s="30" t="s">
        <v>148</v>
      </c>
      <c r="B41" s="218">
        <v>5.5</v>
      </c>
      <c r="C41" s="218">
        <v>5.5</v>
      </c>
      <c r="D41" s="218">
        <v>5.5</v>
      </c>
      <c r="E41" s="218">
        <v>5.5</v>
      </c>
      <c r="F41" s="218">
        <v>5.5</v>
      </c>
      <c r="G41" s="216"/>
      <c r="H41" s="216"/>
      <c r="I41" s="216"/>
    </row>
    <row r="42" spans="1:9" ht="13" outlineLevel="2" x14ac:dyDescent="0.3">
      <c r="A42" s="140" t="s">
        <v>119</v>
      </c>
      <c r="B42" s="59">
        <f>SUM(B$43:B$43)</f>
        <v>1.4547777477799999</v>
      </c>
      <c r="C42" s="59">
        <f>SUM(C$43:C$43)</f>
        <v>1.4547777477799999</v>
      </c>
      <c r="D42" s="59">
        <f>SUM(D$43:D$43)</f>
        <v>1.4547777477799999</v>
      </c>
      <c r="E42" s="59">
        <f>SUM(E$43:E$43)</f>
        <v>1.4217146171599999</v>
      </c>
      <c r="F42" s="59">
        <f>SUM(F$43:F$43)</f>
        <v>1.4217146171599999</v>
      </c>
      <c r="G42" s="216"/>
      <c r="H42" s="216"/>
      <c r="I42" s="216"/>
    </row>
    <row r="43" spans="1:9" ht="13" outlineLevel="3" x14ac:dyDescent="0.3">
      <c r="A43" s="30" t="s">
        <v>31</v>
      </c>
      <c r="B43" s="218">
        <v>1.4547777477799999</v>
      </c>
      <c r="C43" s="218">
        <v>1.4547777477799999</v>
      </c>
      <c r="D43" s="218">
        <v>1.4547777477799999</v>
      </c>
      <c r="E43" s="218">
        <v>1.4217146171599999</v>
      </c>
      <c r="F43" s="218">
        <v>1.4217146171599999</v>
      </c>
      <c r="G43" s="216"/>
      <c r="H43" s="216"/>
      <c r="I43" s="216"/>
    </row>
    <row r="44" spans="1:9" ht="14.5" outlineLevel="1" x14ac:dyDescent="0.35">
      <c r="A44" s="133" t="s">
        <v>15</v>
      </c>
      <c r="B44" s="19">
        <f>B$45+B$49+B$57</f>
        <v>69.357463909260005</v>
      </c>
      <c r="C44" s="19">
        <f>C$45+C$49+C$57</f>
        <v>71.566783229060007</v>
      </c>
      <c r="D44" s="19">
        <f>D$45+D$49+D$57</f>
        <v>73.402943555859991</v>
      </c>
      <c r="E44" s="19">
        <f>E$45+E$49+E$57</f>
        <v>75.845552072670017</v>
      </c>
      <c r="F44" s="19">
        <f>F$45+F$49+F$57</f>
        <v>77.599218884859994</v>
      </c>
      <c r="G44" s="216"/>
      <c r="H44" s="216"/>
      <c r="I44" s="216"/>
    </row>
    <row r="45" spans="1:9" ht="13" outlineLevel="2" x14ac:dyDescent="0.3">
      <c r="A45" s="140" t="s">
        <v>200</v>
      </c>
      <c r="B45" s="59">
        <f>SUM(B$46:B$48)</f>
        <v>4.4750116000000002</v>
      </c>
      <c r="C45" s="59">
        <f>SUM(C$46:C$48)</f>
        <v>4.4750116000000002</v>
      </c>
      <c r="D45" s="59">
        <f>SUM(D$46:D$48)</f>
        <v>4.4750116000000002</v>
      </c>
      <c r="E45" s="59">
        <f>SUM(E$46:E$48)</f>
        <v>4.4750116000000002</v>
      </c>
      <c r="F45" s="59">
        <f>SUM(F$46:F$48)</f>
        <v>4.4750116000000002</v>
      </c>
      <c r="G45" s="216"/>
      <c r="H45" s="216"/>
      <c r="I45" s="216"/>
    </row>
    <row r="46" spans="1:9" ht="13" outlineLevel="3" x14ac:dyDescent="0.3">
      <c r="A46" s="30" t="s">
        <v>113</v>
      </c>
      <c r="B46" s="218">
        <v>1.1600000000000001E-5</v>
      </c>
      <c r="C46" s="218">
        <v>1.1600000000000001E-5</v>
      </c>
      <c r="D46" s="218">
        <v>1.1600000000000001E-5</v>
      </c>
      <c r="E46" s="218">
        <v>1.1600000000000001E-5</v>
      </c>
      <c r="F46" s="218">
        <v>1.1600000000000001E-5</v>
      </c>
      <c r="G46" s="216"/>
      <c r="H46" s="216"/>
      <c r="I46" s="216"/>
    </row>
    <row r="47" spans="1:9" ht="13" outlineLevel="3" x14ac:dyDescent="0.3">
      <c r="A47" s="30" t="s">
        <v>76</v>
      </c>
      <c r="B47" s="218">
        <v>2.4750000000000001</v>
      </c>
      <c r="C47" s="218">
        <v>2.4750000000000001</v>
      </c>
      <c r="D47" s="218">
        <v>2.4750000000000001</v>
      </c>
      <c r="E47" s="218">
        <v>2.4750000000000001</v>
      </c>
      <c r="F47" s="218">
        <v>2.4750000000000001</v>
      </c>
      <c r="G47" s="216"/>
      <c r="H47" s="216"/>
      <c r="I47" s="216"/>
    </row>
    <row r="48" spans="1:9" ht="13" outlineLevel="3" x14ac:dyDescent="0.3">
      <c r="A48" s="30" t="s">
        <v>0</v>
      </c>
      <c r="B48" s="218">
        <v>2</v>
      </c>
      <c r="C48" s="218">
        <v>2</v>
      </c>
      <c r="D48" s="218">
        <v>2</v>
      </c>
      <c r="E48" s="218">
        <v>2</v>
      </c>
      <c r="F48" s="218">
        <v>2</v>
      </c>
      <c r="G48" s="216"/>
      <c r="H48" s="216"/>
      <c r="I48" s="216"/>
    </row>
    <row r="49" spans="1:9" ht="13" outlineLevel="2" x14ac:dyDescent="0.3">
      <c r="A49" s="140" t="s">
        <v>119</v>
      </c>
      <c r="B49" s="59">
        <f>SUM(B$50:B$56)</f>
        <v>64.881497659260006</v>
      </c>
      <c r="C49" s="59">
        <f>SUM(C$50:C$56)</f>
        <v>67.090816979060008</v>
      </c>
      <c r="D49" s="59">
        <f>SUM(D$50:D$56)</f>
        <v>68.926977305859992</v>
      </c>
      <c r="E49" s="59">
        <f>SUM(E$50:E$56)</f>
        <v>71.369585822670018</v>
      </c>
      <c r="F49" s="59">
        <f>SUM(F$50:F$56)</f>
        <v>73.123252634859995</v>
      </c>
      <c r="G49" s="216"/>
      <c r="H49" s="216"/>
      <c r="I49" s="216"/>
    </row>
    <row r="50" spans="1:9" ht="13" outlineLevel="3" x14ac:dyDescent="0.3">
      <c r="A50" s="30" t="s">
        <v>143</v>
      </c>
      <c r="B50" s="218">
        <v>2.6414929643299998</v>
      </c>
      <c r="C50" s="218">
        <v>3.1617778014</v>
      </c>
      <c r="D50" s="218">
        <v>3.2630255785100002</v>
      </c>
      <c r="E50" s="218">
        <v>3.34120867713</v>
      </c>
      <c r="F50" s="218">
        <v>3.2565037773799999</v>
      </c>
      <c r="G50" s="216"/>
      <c r="H50" s="216"/>
      <c r="I50" s="216"/>
    </row>
    <row r="51" spans="1:9" ht="13" outlineLevel="3" x14ac:dyDescent="0.3">
      <c r="A51" s="30" t="s">
        <v>128</v>
      </c>
      <c r="B51" s="218">
        <v>0.30361500074999997</v>
      </c>
      <c r="C51" s="218">
        <v>0.28696048412000003</v>
      </c>
      <c r="D51" s="218">
        <v>0.26984100083000001</v>
      </c>
      <c r="E51" s="218">
        <v>0.25463313142999999</v>
      </c>
      <c r="F51" s="218">
        <v>0.24015160092000001</v>
      </c>
      <c r="G51" s="216"/>
      <c r="H51" s="216"/>
      <c r="I51" s="216"/>
    </row>
    <row r="52" spans="1:9" ht="13" outlineLevel="3" x14ac:dyDescent="0.3">
      <c r="A52" s="30" t="s">
        <v>3</v>
      </c>
      <c r="B52" s="218">
        <v>14.99023391273</v>
      </c>
      <c r="C52" s="218">
        <v>15.19114574242</v>
      </c>
      <c r="D52" s="218">
        <v>16.907108891290001</v>
      </c>
      <c r="E52" s="218">
        <v>17.808759949590002</v>
      </c>
      <c r="F52" s="218">
        <v>18.82328320533</v>
      </c>
      <c r="G52" s="216"/>
      <c r="H52" s="216"/>
      <c r="I52" s="216"/>
    </row>
    <row r="53" spans="1:9" ht="13" outlineLevel="3" x14ac:dyDescent="0.3">
      <c r="A53" s="30" t="s">
        <v>185</v>
      </c>
      <c r="B53" s="218">
        <v>13.25976210098</v>
      </c>
      <c r="C53" s="218">
        <v>14.5485412967</v>
      </c>
      <c r="D53" s="218">
        <v>14.9612783373</v>
      </c>
      <c r="E53" s="218">
        <v>15.539415288760001</v>
      </c>
      <c r="F53" s="218">
        <v>15.56569464735</v>
      </c>
      <c r="G53" s="216"/>
      <c r="H53" s="216"/>
      <c r="I53" s="216"/>
    </row>
    <row r="54" spans="1:9" ht="13" outlineLevel="3" x14ac:dyDescent="0.3">
      <c r="A54" s="30" t="s">
        <v>202</v>
      </c>
      <c r="B54" s="218">
        <v>0.23354999851</v>
      </c>
      <c r="C54" s="218">
        <v>0.53051199010000005</v>
      </c>
      <c r="D54" s="218">
        <v>0.61849195173000004</v>
      </c>
      <c r="E54" s="218">
        <v>0.69273386576999996</v>
      </c>
      <c r="F54" s="218">
        <v>0.68469369727999996</v>
      </c>
      <c r="G54" s="216"/>
      <c r="H54" s="216"/>
      <c r="I54" s="216"/>
    </row>
    <row r="55" spans="1:9" ht="13" outlineLevel="3" x14ac:dyDescent="0.3">
      <c r="A55" s="30" t="s">
        <v>186</v>
      </c>
      <c r="B55" s="218">
        <v>0.32696999924999998</v>
      </c>
      <c r="C55" s="218">
        <v>0.30903436587999999</v>
      </c>
      <c r="D55" s="218">
        <v>0.29059799917000001</v>
      </c>
      <c r="E55" s="218">
        <v>0.27422029357</v>
      </c>
      <c r="F55" s="218">
        <v>0.25862479908000002</v>
      </c>
      <c r="G55" s="216"/>
      <c r="H55" s="216"/>
      <c r="I55" s="216"/>
    </row>
    <row r="56" spans="1:9" ht="13" outlineLevel="3" x14ac:dyDescent="0.3">
      <c r="A56" s="30" t="s">
        <v>215</v>
      </c>
      <c r="B56" s="218">
        <v>33.125873682710001</v>
      </c>
      <c r="C56" s="218">
        <v>33.062845298440003</v>
      </c>
      <c r="D56" s="218">
        <v>32.616633547029998</v>
      </c>
      <c r="E56" s="218">
        <v>33.45861461642</v>
      </c>
      <c r="F56" s="218">
        <v>34.294300907519997</v>
      </c>
      <c r="G56" s="216"/>
      <c r="H56" s="216"/>
      <c r="I56" s="216"/>
    </row>
    <row r="57" spans="1:9" ht="13" outlineLevel="2" x14ac:dyDescent="0.3">
      <c r="A57" s="140" t="s">
        <v>141</v>
      </c>
      <c r="B57" s="59">
        <f>SUM(B$58:B$58)</f>
        <v>9.5465000000000003E-4</v>
      </c>
      <c r="C57" s="59">
        <f>SUM(C$58:C$58)</f>
        <v>9.5465000000000003E-4</v>
      </c>
      <c r="D57" s="59">
        <f>SUM(D$58:D$58)</f>
        <v>9.5465000000000003E-4</v>
      </c>
      <c r="E57" s="59">
        <f>SUM(E$58:E$58)</f>
        <v>9.5465000000000003E-4</v>
      </c>
      <c r="F57" s="59">
        <f>SUM(F$58:F$58)</f>
        <v>9.5465000000000003E-4</v>
      </c>
      <c r="G57" s="216"/>
      <c r="H57" s="216"/>
      <c r="I57" s="216"/>
    </row>
    <row r="58" spans="1:9" ht="13" outlineLevel="3" x14ac:dyDescent="0.3">
      <c r="A58" s="30" t="s">
        <v>70</v>
      </c>
      <c r="B58" s="218">
        <v>9.5465000000000003E-4</v>
      </c>
      <c r="C58" s="218">
        <v>9.5465000000000003E-4</v>
      </c>
      <c r="D58" s="218">
        <v>9.5465000000000003E-4</v>
      </c>
      <c r="E58" s="218">
        <v>9.5465000000000003E-4</v>
      </c>
      <c r="F58" s="218">
        <v>9.5465000000000003E-4</v>
      </c>
      <c r="G58" s="216"/>
      <c r="H58" s="216"/>
      <c r="I58" s="216"/>
    </row>
    <row r="59" spans="1:9" ht="14.5" x14ac:dyDescent="0.35">
      <c r="A59" s="172" t="s">
        <v>62</v>
      </c>
      <c r="B59" s="43">
        <f>B$60+B$97</f>
        <v>5048.4963038821516</v>
      </c>
      <c r="C59" s="43">
        <f>C$60+C$97</f>
        <v>5141.3722372803404</v>
      </c>
      <c r="D59" s="43">
        <f>D$60+D$97</f>
        <v>5106.7530826804596</v>
      </c>
      <c r="E59" s="43">
        <f>E$60+E$97</f>
        <v>5211.7094293747605</v>
      </c>
      <c r="F59" s="43">
        <f>F$60+F$97</f>
        <v>5573.0259654537394</v>
      </c>
      <c r="G59" s="216"/>
      <c r="H59" s="216"/>
      <c r="I59" s="216"/>
    </row>
    <row r="60" spans="1:9" ht="14.5" outlineLevel="1" x14ac:dyDescent="0.35">
      <c r="A60" s="133" t="s">
        <v>68</v>
      </c>
      <c r="B60" s="19">
        <f>B$61+B$71+B$82+B$84+B$91+B$93+B$95</f>
        <v>4829.3426584738017</v>
      </c>
      <c r="C60" s="19">
        <f>C$61+C$71+C$82+C$84+C$91+C$93+C$95</f>
        <v>4923.8232866592707</v>
      </c>
      <c r="D60" s="19">
        <f>D$61+D$71+D$82+D$84+D$91+D$93+D$95</f>
        <v>4900.5663161074799</v>
      </c>
      <c r="E60" s="19">
        <f>E$61+E$71+E$82+E$84+E$91+E$93+E$95</f>
        <v>5016.5722115878607</v>
      </c>
      <c r="F60" s="19">
        <f>F$61+F$71+F$82+F$84+F$91+F$93+F$95</f>
        <v>5377.5221789193092</v>
      </c>
      <c r="G60" s="216"/>
      <c r="H60" s="216"/>
      <c r="I60" s="216"/>
    </row>
    <row r="61" spans="1:9" ht="13" outlineLevel="2" x14ac:dyDescent="0.3">
      <c r="A61" s="140" t="s">
        <v>179</v>
      </c>
      <c r="B61" s="59">
        <f>SUM(B$62:B$70)</f>
        <v>3482.0058410421307</v>
      </c>
      <c r="C61" s="59">
        <f>SUM(C$62:C$70)</f>
        <v>3583.6202552767299</v>
      </c>
      <c r="D61" s="59">
        <f>SUM(D$62:D$70)</f>
        <v>3568.02136322554</v>
      </c>
      <c r="E61" s="59">
        <f>SUM(E$62:E$70)</f>
        <v>3679.3867796802906</v>
      </c>
      <c r="F61" s="59">
        <f>SUM(F$62:F$70)</f>
        <v>4018.35480063247</v>
      </c>
      <c r="G61" s="216"/>
      <c r="H61" s="216"/>
      <c r="I61" s="216"/>
    </row>
    <row r="62" spans="1:9" ht="13" outlineLevel="3" x14ac:dyDescent="0.3">
      <c r="A62" s="30" t="s">
        <v>109</v>
      </c>
      <c r="B62" s="218">
        <v>0.48186126030999998</v>
      </c>
      <c r="C62" s="218">
        <v>0.47728799582999998</v>
      </c>
      <c r="D62" s="218">
        <v>0.47711796561000003</v>
      </c>
      <c r="E62" s="218">
        <v>0.46359282316</v>
      </c>
      <c r="F62" s="218">
        <v>0.48987474189000002</v>
      </c>
      <c r="G62" s="216"/>
      <c r="H62" s="216"/>
      <c r="I62" s="216"/>
    </row>
    <row r="63" spans="1:9" ht="13" outlineLevel="3" x14ac:dyDescent="0.3">
      <c r="A63" s="30" t="s">
        <v>53</v>
      </c>
      <c r="B63" s="218">
        <v>5.08672720701</v>
      </c>
      <c r="C63" s="218">
        <v>5.1293808534799998</v>
      </c>
      <c r="D63" s="218">
        <v>5.1275535505200001</v>
      </c>
      <c r="E63" s="218">
        <v>5.2752703633099998</v>
      </c>
      <c r="F63" s="218">
        <v>5.5743350166900001</v>
      </c>
      <c r="G63" s="216"/>
      <c r="H63" s="216"/>
      <c r="I63" s="216"/>
    </row>
    <row r="64" spans="1:9" ht="13" outlineLevel="3" x14ac:dyDescent="0.3">
      <c r="A64" s="30" t="s">
        <v>52</v>
      </c>
      <c r="B64" s="218">
        <v>4.2521896911699999</v>
      </c>
      <c r="C64" s="218">
        <v>4.2814483913399997</v>
      </c>
      <c r="D64" s="218">
        <v>4.2799231578799999</v>
      </c>
      <c r="E64" s="218">
        <v>4.3601299879999997</v>
      </c>
      <c r="F64" s="218">
        <v>4.7040530083299998</v>
      </c>
      <c r="G64" s="216"/>
      <c r="H64" s="216"/>
      <c r="I64" s="216"/>
    </row>
    <row r="65" spans="1:9" ht="13" outlineLevel="3" x14ac:dyDescent="0.3">
      <c r="A65" s="30" t="s">
        <v>98</v>
      </c>
      <c r="B65" s="218">
        <v>124.11142454661</v>
      </c>
      <c r="C65" s="218">
        <v>122.93350381306</v>
      </c>
      <c r="D65" s="218">
        <v>122.39023698254999</v>
      </c>
      <c r="E65" s="218">
        <v>125.85047941079</v>
      </c>
      <c r="F65" s="218">
        <v>132.87058665856</v>
      </c>
      <c r="G65" s="216"/>
      <c r="H65" s="216"/>
      <c r="I65" s="216"/>
    </row>
    <row r="66" spans="1:9" ht="13" outlineLevel="3" x14ac:dyDescent="0.3">
      <c r="A66" s="30" t="s">
        <v>169</v>
      </c>
      <c r="B66" s="218">
        <v>1850.2552231591901</v>
      </c>
      <c r="C66" s="218">
        <v>1963.2238608758501</v>
      </c>
      <c r="D66" s="218">
        <v>1962.5244772937201</v>
      </c>
      <c r="E66" s="218">
        <v>2063.808943643</v>
      </c>
      <c r="F66" s="218">
        <v>2373.9888012015499</v>
      </c>
      <c r="G66" s="216"/>
      <c r="H66" s="216"/>
      <c r="I66" s="216"/>
    </row>
    <row r="67" spans="1:9" ht="13" outlineLevel="3" x14ac:dyDescent="0.3">
      <c r="A67" s="30" t="s">
        <v>69</v>
      </c>
      <c r="B67" s="218">
        <v>243.43083023539</v>
      </c>
      <c r="C67" s="218">
        <v>242.00499495849999</v>
      </c>
      <c r="D67" s="218">
        <v>240.50063903592999</v>
      </c>
      <c r="E67" s="218">
        <v>241.51614581486001</v>
      </c>
      <c r="F67" s="218">
        <v>246.40657554193001</v>
      </c>
      <c r="G67" s="216"/>
      <c r="H67" s="216"/>
      <c r="I67" s="216"/>
    </row>
    <row r="68" spans="1:9" ht="13" outlineLevel="3" x14ac:dyDescent="0.3">
      <c r="A68" s="30" t="s">
        <v>135</v>
      </c>
      <c r="B68" s="218">
        <v>679.98849281046</v>
      </c>
      <c r="C68" s="218">
        <v>674.35819468839998</v>
      </c>
      <c r="D68" s="218">
        <v>666.90862741633998</v>
      </c>
      <c r="E68" s="218">
        <v>666.90209106295003</v>
      </c>
      <c r="F68" s="218">
        <v>670.19155697368001</v>
      </c>
      <c r="G68" s="216"/>
      <c r="H68" s="216"/>
      <c r="I68" s="216"/>
    </row>
    <row r="69" spans="1:9" ht="13" outlineLevel="3" x14ac:dyDescent="0.3">
      <c r="A69" s="30" t="s">
        <v>151</v>
      </c>
      <c r="B69" s="218">
        <v>569.59844089061005</v>
      </c>
      <c r="C69" s="218">
        <v>566.55357398711999</v>
      </c>
      <c r="D69" s="218">
        <v>561.18860177733995</v>
      </c>
      <c r="E69" s="218">
        <v>566.57799789052001</v>
      </c>
      <c r="F69" s="218">
        <v>579.46885422315995</v>
      </c>
      <c r="G69" s="216"/>
      <c r="H69" s="216"/>
      <c r="I69" s="216"/>
    </row>
    <row r="70" spans="1:9" ht="13" outlineLevel="3" x14ac:dyDescent="0.3">
      <c r="A70" s="30" t="s">
        <v>146</v>
      </c>
      <c r="B70" s="218">
        <v>4.8006512413799998</v>
      </c>
      <c r="C70" s="218">
        <v>4.6580097131500002</v>
      </c>
      <c r="D70" s="218">
        <v>4.6241860456500001</v>
      </c>
      <c r="E70" s="218">
        <v>4.6321286837000004</v>
      </c>
      <c r="F70" s="218">
        <v>4.6601632666799997</v>
      </c>
      <c r="G70" s="216"/>
      <c r="H70" s="216"/>
      <c r="I70" s="216"/>
    </row>
    <row r="71" spans="1:9" ht="13" outlineLevel="2" x14ac:dyDescent="0.3">
      <c r="A71" s="140" t="s">
        <v>99</v>
      </c>
      <c r="B71" s="59">
        <f>SUM(B$72:B$81)</f>
        <v>320.75385386105006</v>
      </c>
      <c r="C71" s="59">
        <f>SUM(C$72:C$81)</f>
        <v>319.23548689800003</v>
      </c>
      <c r="D71" s="59">
        <f>SUM(D$72:D$81)</f>
        <v>319.28324551754002</v>
      </c>
      <c r="E71" s="59">
        <f>SUM(E$72:E$81)</f>
        <v>321.11986637618003</v>
      </c>
      <c r="F71" s="59">
        <f>SUM(F$72:F$81)</f>
        <v>334.19746035537997</v>
      </c>
      <c r="G71" s="216"/>
      <c r="H71" s="216"/>
      <c r="I71" s="216"/>
    </row>
    <row r="72" spans="1:9" ht="13" outlineLevel="3" x14ac:dyDescent="0.3">
      <c r="A72" s="30" t="s">
        <v>25</v>
      </c>
      <c r="B72" s="218">
        <v>1.0035949112</v>
      </c>
      <c r="C72" s="218">
        <v>0.98594205847000005</v>
      </c>
      <c r="D72" s="218">
        <v>0.99696442919999995</v>
      </c>
      <c r="E72" s="218">
        <v>1.0178168970299999</v>
      </c>
      <c r="F72" s="218">
        <v>1.0545916200900001</v>
      </c>
      <c r="G72" s="216"/>
      <c r="H72" s="216"/>
      <c r="I72" s="216"/>
    </row>
    <row r="73" spans="1:9" ht="13" outlineLevel="3" x14ac:dyDescent="0.3">
      <c r="A73" s="30" t="s">
        <v>14</v>
      </c>
      <c r="B73" s="218">
        <v>8.7853200000000005</v>
      </c>
      <c r="C73" s="218">
        <v>8.7019400000000005</v>
      </c>
      <c r="D73" s="218">
        <v>8.6988400000000006</v>
      </c>
      <c r="E73" s="218">
        <v>8.9494399999999992</v>
      </c>
      <c r="F73" s="218">
        <v>9.4567999999999994</v>
      </c>
      <c r="G73" s="216"/>
      <c r="H73" s="216"/>
      <c r="I73" s="216"/>
    </row>
    <row r="74" spans="1:9" ht="13" outlineLevel="3" x14ac:dyDescent="0.3">
      <c r="A74" s="30" t="s">
        <v>29</v>
      </c>
      <c r="B74" s="218">
        <v>213.75542670784</v>
      </c>
      <c r="C74" s="218">
        <v>212.30957784627</v>
      </c>
      <c r="D74" s="218">
        <v>211.49315567745001</v>
      </c>
      <c r="E74" s="218">
        <v>211.92006476816999</v>
      </c>
      <c r="F74" s="218">
        <v>218.89082073695999</v>
      </c>
      <c r="G74" s="216"/>
      <c r="H74" s="216"/>
      <c r="I74" s="216"/>
    </row>
    <row r="75" spans="1:9" ht="13" outlineLevel="3" x14ac:dyDescent="0.3">
      <c r="A75" s="30" t="s">
        <v>112</v>
      </c>
      <c r="B75" s="218">
        <v>8.7853200000000005</v>
      </c>
      <c r="C75" s="218">
        <v>8.7019400000000005</v>
      </c>
      <c r="D75" s="218">
        <v>8.6988400000000006</v>
      </c>
      <c r="E75" s="218">
        <v>8.9494399999999992</v>
      </c>
      <c r="F75" s="218">
        <v>9.4567999999999994</v>
      </c>
      <c r="G75" s="216"/>
      <c r="H75" s="216"/>
      <c r="I75" s="216"/>
    </row>
    <row r="76" spans="1:9" ht="13" outlineLevel="3" x14ac:dyDescent="0.3">
      <c r="A76" s="30" t="s">
        <v>51</v>
      </c>
      <c r="B76" s="218">
        <v>24.695561359159999</v>
      </c>
      <c r="C76" s="218">
        <v>24.461179924420001</v>
      </c>
      <c r="D76" s="218">
        <v>24.533266701790001</v>
      </c>
      <c r="E76" s="218">
        <v>25.251218614790002</v>
      </c>
      <c r="F76" s="218">
        <v>26.682756037960001</v>
      </c>
      <c r="G76" s="216"/>
      <c r="H76" s="216"/>
      <c r="I76" s="216"/>
    </row>
    <row r="77" spans="1:9" ht="13" outlineLevel="3" x14ac:dyDescent="0.3">
      <c r="A77" s="30" t="s">
        <v>114</v>
      </c>
      <c r="B77" s="218">
        <v>4.3628869331200004</v>
      </c>
      <c r="C77" s="218">
        <v>4.3214795043100001</v>
      </c>
      <c r="D77" s="218">
        <v>4.3199400100699998</v>
      </c>
      <c r="E77" s="218">
        <v>4.4394954578999997</v>
      </c>
      <c r="F77" s="218">
        <v>4.8087237961899998</v>
      </c>
      <c r="G77" s="216"/>
      <c r="H77" s="216"/>
      <c r="I77" s="216"/>
    </row>
    <row r="78" spans="1:9" ht="13" outlineLevel="3" x14ac:dyDescent="0.3">
      <c r="A78" s="30" t="s">
        <v>115</v>
      </c>
      <c r="B78" s="218">
        <v>4.2039</v>
      </c>
      <c r="C78" s="218">
        <v>4.1824199999999996</v>
      </c>
      <c r="D78" s="218">
        <v>4.1513999999999998</v>
      </c>
      <c r="E78" s="218">
        <v>4.1478700000000002</v>
      </c>
      <c r="F78" s="218">
        <v>4.1564699999999997</v>
      </c>
      <c r="G78" s="216"/>
      <c r="H78" s="216"/>
      <c r="I78" s="216"/>
    </row>
    <row r="79" spans="1:9" ht="13" outlineLevel="3" x14ac:dyDescent="0.3">
      <c r="A79" s="30" t="s">
        <v>140</v>
      </c>
      <c r="B79" s="218">
        <v>2.1545629019999998E-2</v>
      </c>
      <c r="C79" s="218">
        <v>2.1435540730000001E-2</v>
      </c>
      <c r="D79" s="218">
        <v>2.1276558500000001E-2</v>
      </c>
      <c r="E79" s="218">
        <v>2.1258466720000001E-2</v>
      </c>
      <c r="F79" s="218">
        <v>2.1302543029999999E-2</v>
      </c>
      <c r="G79" s="216"/>
      <c r="H79" s="216"/>
      <c r="I79" s="216"/>
    </row>
    <row r="80" spans="1:9" ht="13" outlineLevel="3" x14ac:dyDescent="0.3">
      <c r="A80" s="30" t="s">
        <v>224</v>
      </c>
      <c r="B80" s="218">
        <v>19.550736922790001</v>
      </c>
      <c r="C80" s="218">
        <v>19.3651841547</v>
      </c>
      <c r="D80" s="218">
        <v>19.35828545499</v>
      </c>
      <c r="E80" s="218">
        <v>19.709398721620001</v>
      </c>
      <c r="F80" s="218">
        <v>20.826760314680001</v>
      </c>
      <c r="G80" s="216"/>
      <c r="H80" s="216"/>
      <c r="I80" s="216"/>
    </row>
    <row r="81" spans="1:9" ht="13" outlineLevel="3" x14ac:dyDescent="0.3">
      <c r="A81" s="30" t="s">
        <v>26</v>
      </c>
      <c r="B81" s="218">
        <v>35.589561397920001</v>
      </c>
      <c r="C81" s="218">
        <v>36.1843878691</v>
      </c>
      <c r="D81" s="218">
        <v>37.011276685539997</v>
      </c>
      <c r="E81" s="218">
        <v>36.713863449949997</v>
      </c>
      <c r="F81" s="218">
        <v>38.842435306470001</v>
      </c>
      <c r="G81" s="216"/>
      <c r="H81" s="216"/>
      <c r="I81" s="216"/>
    </row>
    <row r="82" spans="1:9" ht="13" outlineLevel="2" x14ac:dyDescent="0.3">
      <c r="A82" s="140" t="s">
        <v>214</v>
      </c>
      <c r="B82" s="59">
        <f>SUM(B$83:B$83)</f>
        <v>25.469574498539998</v>
      </c>
      <c r="C82" s="59">
        <f>SUM(C$83:C$83)</f>
        <v>25.339436659810001</v>
      </c>
      <c r="D82" s="59">
        <f>SUM(D$83:D$83)</f>
        <v>25.151500172039999</v>
      </c>
      <c r="E82" s="59">
        <f>SUM(E$83:E$83)</f>
        <v>25.130113460179999</v>
      </c>
      <c r="F82" s="59">
        <f>SUM(F$83:F$83)</f>
        <v>25.182217064140001</v>
      </c>
      <c r="G82" s="216"/>
      <c r="H82" s="216"/>
      <c r="I82" s="216"/>
    </row>
    <row r="83" spans="1:9" ht="13" outlineLevel="3" x14ac:dyDescent="0.3">
      <c r="A83" s="30" t="s">
        <v>124</v>
      </c>
      <c r="B83" s="218">
        <v>25.469574498539998</v>
      </c>
      <c r="C83" s="218">
        <v>25.339436659810001</v>
      </c>
      <c r="D83" s="218">
        <v>25.151500172039999</v>
      </c>
      <c r="E83" s="218">
        <v>25.130113460179999</v>
      </c>
      <c r="F83" s="218">
        <v>25.182217064140001</v>
      </c>
      <c r="G83" s="216"/>
      <c r="H83" s="216"/>
      <c r="I83" s="216"/>
    </row>
    <row r="84" spans="1:9" ht="13" outlineLevel="2" x14ac:dyDescent="0.3">
      <c r="A84" s="140" t="s">
        <v>226</v>
      </c>
      <c r="B84" s="59">
        <f>SUM(B$85:B$90)</f>
        <v>62.159684084680002</v>
      </c>
      <c r="C84" s="59">
        <f>SUM(C$85:C$90)</f>
        <v>61.512879152469999</v>
      </c>
      <c r="D84" s="59">
        <f>SUM(D$85:D$90)</f>
        <v>60.24460406064</v>
      </c>
      <c r="E84" s="59">
        <f>SUM(E$85:E$90)</f>
        <v>61.280834035879998</v>
      </c>
      <c r="F84" s="59">
        <f>SUM(F$85:F$90)</f>
        <v>64.608562228319997</v>
      </c>
      <c r="G84" s="216"/>
      <c r="H84" s="216"/>
      <c r="I84" s="216"/>
    </row>
    <row r="85" spans="1:9" ht="13" outlineLevel="3" x14ac:dyDescent="0.3">
      <c r="A85" s="30" t="s">
        <v>63</v>
      </c>
      <c r="B85" s="218">
        <v>28.552289999999999</v>
      </c>
      <c r="C85" s="218">
        <v>28.281305</v>
      </c>
      <c r="D85" s="218">
        <v>28.271229999999999</v>
      </c>
      <c r="E85" s="218">
        <v>29.08568</v>
      </c>
      <c r="F85" s="218">
        <v>30.7346</v>
      </c>
      <c r="G85" s="216"/>
      <c r="H85" s="216"/>
      <c r="I85" s="216"/>
    </row>
    <row r="86" spans="1:9" ht="13" outlineLevel="3" x14ac:dyDescent="0.3">
      <c r="A86" s="30" t="s">
        <v>81</v>
      </c>
      <c r="B86" s="218">
        <v>2.2459319199999998E-3</v>
      </c>
      <c r="C86" s="218">
        <v>2.2246161499999998E-3</v>
      </c>
      <c r="D86" s="218">
        <v>2.2238236500000002E-3</v>
      </c>
      <c r="E86" s="218">
        <v>2.2878885400000001E-3</v>
      </c>
      <c r="F86" s="218">
        <v>2.4175930900000001E-3</v>
      </c>
      <c r="G86" s="216"/>
      <c r="H86" s="216"/>
      <c r="I86" s="216"/>
    </row>
    <row r="87" spans="1:9" ht="13" outlineLevel="3" x14ac:dyDescent="0.3">
      <c r="A87" s="30" t="s">
        <v>178</v>
      </c>
      <c r="B87" s="218">
        <v>0.28202475074</v>
      </c>
      <c r="C87" s="218">
        <v>0.27934810109000002</v>
      </c>
      <c r="D87" s="218">
        <v>0.27924858544999998</v>
      </c>
      <c r="E87" s="218">
        <v>0.28729330124000002</v>
      </c>
      <c r="F87" s="218">
        <v>0.30358048002999999</v>
      </c>
      <c r="G87" s="216"/>
      <c r="H87" s="216"/>
      <c r="I87" s="216"/>
    </row>
    <row r="88" spans="1:9" ht="13" outlineLevel="3" x14ac:dyDescent="0.3">
      <c r="A88" s="30" t="s">
        <v>177</v>
      </c>
      <c r="B88" s="218">
        <v>8.1087173963799994</v>
      </c>
      <c r="C88" s="218">
        <v>8.0317589183199996</v>
      </c>
      <c r="D88" s="218">
        <v>7.7506209689899999</v>
      </c>
      <c r="E88" s="218">
        <v>7.3296245628800003</v>
      </c>
      <c r="F88" s="218">
        <v>7.7451542852099999</v>
      </c>
      <c r="G88" s="216"/>
      <c r="H88" s="216"/>
      <c r="I88" s="216"/>
    </row>
    <row r="89" spans="1:9" ht="13" outlineLevel="3" x14ac:dyDescent="0.3">
      <c r="A89" s="30" t="s">
        <v>49</v>
      </c>
      <c r="B89" s="218">
        <v>18.193875010589998</v>
      </c>
      <c r="C89" s="218">
        <v>18.021199991540001</v>
      </c>
      <c r="D89" s="218">
        <v>16.967132449979999</v>
      </c>
      <c r="E89" s="218">
        <v>17.45592904722</v>
      </c>
      <c r="F89" s="218">
        <v>18.445537353599999</v>
      </c>
      <c r="G89" s="216"/>
      <c r="H89" s="216"/>
      <c r="I89" s="216"/>
    </row>
    <row r="90" spans="1:9" ht="13" outlineLevel="3" x14ac:dyDescent="0.3">
      <c r="A90" s="30" t="s">
        <v>59</v>
      </c>
      <c r="B90" s="218">
        <v>7.0205309950499997</v>
      </c>
      <c r="C90" s="218">
        <v>6.8970425253699998</v>
      </c>
      <c r="D90" s="218">
        <v>6.9741482325700002</v>
      </c>
      <c r="E90" s="218">
        <v>7.1200192360000001</v>
      </c>
      <c r="F90" s="218">
        <v>7.3772725163899997</v>
      </c>
      <c r="G90" s="216"/>
      <c r="H90" s="216"/>
      <c r="I90" s="216"/>
    </row>
    <row r="91" spans="1:9" ht="13" outlineLevel="2" x14ac:dyDescent="0.3">
      <c r="A91" s="140" t="s">
        <v>40</v>
      </c>
      <c r="B91" s="59">
        <f>SUM(B$92:B$92)</f>
        <v>639.79848096628996</v>
      </c>
      <c r="C91" s="59">
        <f>SUM(C$92:C$92)</f>
        <v>636.52940430624005</v>
      </c>
      <c r="D91" s="59">
        <f>SUM(D$92:D$92)</f>
        <v>631.80841929718997</v>
      </c>
      <c r="E91" s="59">
        <f>SUM(E$92:E$92)</f>
        <v>631.27118276970998</v>
      </c>
      <c r="F91" s="59">
        <f>SUM(F$92:F$92)</f>
        <v>632.58003096693005</v>
      </c>
      <c r="G91" s="216"/>
      <c r="H91" s="216"/>
      <c r="I91" s="216"/>
    </row>
    <row r="92" spans="1:9" ht="13" outlineLevel="3" x14ac:dyDescent="0.3">
      <c r="A92" s="30" t="s">
        <v>48</v>
      </c>
      <c r="B92" s="218">
        <v>639.79848096628996</v>
      </c>
      <c r="C92" s="218">
        <v>636.52940430624005</v>
      </c>
      <c r="D92" s="218">
        <v>631.80841929718997</v>
      </c>
      <c r="E92" s="218">
        <v>631.27118276970998</v>
      </c>
      <c r="F92" s="218">
        <v>632.58003096693005</v>
      </c>
      <c r="G92" s="216"/>
      <c r="H92" s="216"/>
      <c r="I92" s="216"/>
    </row>
    <row r="93" spans="1:9" ht="13" outlineLevel="2" x14ac:dyDescent="0.3">
      <c r="A93" s="140" t="s">
        <v>208</v>
      </c>
      <c r="B93" s="59">
        <f>SUM(B$94:B$94)</f>
        <v>126.117</v>
      </c>
      <c r="C93" s="59">
        <f>SUM(C$94:C$94)</f>
        <v>125.4726</v>
      </c>
      <c r="D93" s="59">
        <f>SUM(D$94:D$94)</f>
        <v>124.542</v>
      </c>
      <c r="E93" s="59">
        <f>SUM(E$94:E$94)</f>
        <v>124.4361</v>
      </c>
      <c r="F93" s="59">
        <f>SUM(F$94:F$94)</f>
        <v>124.69410000000001</v>
      </c>
      <c r="G93" s="216"/>
      <c r="H93" s="216"/>
      <c r="I93" s="216"/>
    </row>
    <row r="94" spans="1:9" ht="13" outlineLevel="3" x14ac:dyDescent="0.3">
      <c r="A94" s="30" t="s">
        <v>121</v>
      </c>
      <c r="B94" s="218">
        <v>126.117</v>
      </c>
      <c r="C94" s="218">
        <v>125.4726</v>
      </c>
      <c r="D94" s="218">
        <v>124.542</v>
      </c>
      <c r="E94" s="218">
        <v>124.4361</v>
      </c>
      <c r="F94" s="218">
        <v>124.69410000000001</v>
      </c>
      <c r="G94" s="216"/>
      <c r="H94" s="216"/>
      <c r="I94" s="216"/>
    </row>
    <row r="95" spans="1:9" ht="13" outlineLevel="2" x14ac:dyDescent="0.3">
      <c r="A95" s="140" t="s">
        <v>182</v>
      </c>
      <c r="B95" s="59">
        <f>SUM(B$96:B$96)</f>
        <v>173.03822402111001</v>
      </c>
      <c r="C95" s="59">
        <f>SUM(C$96:C$96)</f>
        <v>172.11322436602001</v>
      </c>
      <c r="D95" s="59">
        <f>SUM(D$96:D$96)</f>
        <v>171.51518383453001</v>
      </c>
      <c r="E95" s="59">
        <f>SUM(E$96:E$96)</f>
        <v>173.94733526562001</v>
      </c>
      <c r="F95" s="59">
        <f>SUM(F$96:F$96)</f>
        <v>177.90500767207001</v>
      </c>
      <c r="G95" s="216"/>
      <c r="H95" s="216"/>
      <c r="I95" s="216"/>
    </row>
    <row r="96" spans="1:9" ht="13" outlineLevel="3" x14ac:dyDescent="0.3">
      <c r="A96" s="30" t="s">
        <v>151</v>
      </c>
      <c r="B96" s="218">
        <v>173.03822402111001</v>
      </c>
      <c r="C96" s="218">
        <v>172.11322436602001</v>
      </c>
      <c r="D96" s="218">
        <v>171.51518383453001</v>
      </c>
      <c r="E96" s="218">
        <v>173.94733526562001</v>
      </c>
      <c r="F96" s="218">
        <v>177.90500767207001</v>
      </c>
      <c r="G96" s="216"/>
      <c r="H96" s="216"/>
      <c r="I96" s="216"/>
    </row>
    <row r="97" spans="1:9" ht="14.5" outlineLevel="1" x14ac:dyDescent="0.35">
      <c r="A97" s="133" t="s">
        <v>15</v>
      </c>
      <c r="B97" s="19">
        <f>B$98+B$105+B$108+B$110+B$112</f>
        <v>219.15364540834997</v>
      </c>
      <c r="C97" s="19">
        <f>C$98+C$105+C$108+C$110+C$112</f>
        <v>217.54895062106999</v>
      </c>
      <c r="D97" s="19">
        <f>D$98+D$105+D$108+D$110+D$112</f>
        <v>206.18676657297999</v>
      </c>
      <c r="E97" s="19">
        <f>E$98+E$105+E$108+E$110+E$112</f>
        <v>195.13721778689998</v>
      </c>
      <c r="F97" s="19">
        <f>F$98+F$105+F$108+F$110+F$112</f>
        <v>195.50378653443002</v>
      </c>
      <c r="G97" s="216"/>
      <c r="H97" s="216"/>
      <c r="I97" s="216"/>
    </row>
    <row r="98" spans="1:9" ht="13" outlineLevel="2" x14ac:dyDescent="0.3">
      <c r="A98" s="140" t="s">
        <v>179</v>
      </c>
      <c r="B98" s="59">
        <f>SUM(B$99:B$104)</f>
        <v>136.28570344675998</v>
      </c>
      <c r="C98" s="59">
        <f>SUM(C$99:C$104)</f>
        <v>135.26543256123</v>
      </c>
      <c r="D98" s="59">
        <f>SUM(D$99:D$104)</f>
        <v>124.48637754184</v>
      </c>
      <c r="E98" s="59">
        <f>SUM(E$99:E$104)</f>
        <v>113.39929571486999</v>
      </c>
      <c r="F98" s="59">
        <f>SUM(F$99:F$104)</f>
        <v>113.42645290298</v>
      </c>
      <c r="G98" s="216"/>
      <c r="H98" s="216"/>
      <c r="I98" s="216"/>
    </row>
    <row r="99" spans="1:9" ht="13" outlineLevel="3" x14ac:dyDescent="0.3">
      <c r="A99" s="30" t="s">
        <v>64</v>
      </c>
      <c r="B99" s="218">
        <v>13.17798</v>
      </c>
      <c r="C99" s="218">
        <v>13.052910000000001</v>
      </c>
      <c r="D99" s="218">
        <v>13.048260000000001</v>
      </c>
      <c r="E99" s="218">
        <v>13.424160000000001</v>
      </c>
      <c r="F99" s="218">
        <v>14.1852</v>
      </c>
      <c r="G99" s="216"/>
      <c r="H99" s="216"/>
      <c r="I99" s="216"/>
    </row>
    <row r="100" spans="1:9" ht="13" outlineLevel="3" x14ac:dyDescent="0.3">
      <c r="A100" s="30" t="s">
        <v>52</v>
      </c>
      <c r="B100" s="218">
        <v>45.32443061531</v>
      </c>
      <c r="C100" s="218">
        <v>44.933349124220001</v>
      </c>
      <c r="D100" s="218">
        <v>39.840486723040001</v>
      </c>
      <c r="E100" s="218">
        <v>38.379836731029997</v>
      </c>
      <c r="F100" s="218">
        <v>40.315617836000001</v>
      </c>
      <c r="G100" s="216"/>
      <c r="H100" s="216"/>
      <c r="I100" s="216"/>
    </row>
    <row r="101" spans="1:9" ht="13" outlineLevel="3" x14ac:dyDescent="0.3">
      <c r="A101" s="30" t="s">
        <v>98</v>
      </c>
      <c r="B101" s="218">
        <v>8.0852744912300007</v>
      </c>
      <c r="C101" s="218">
        <v>7.9486382437099996</v>
      </c>
      <c r="D101" s="218">
        <v>7.9458066017300002</v>
      </c>
      <c r="E101" s="218">
        <v>8.1747128851399999</v>
      </c>
      <c r="F101" s="218">
        <v>8.6381521986000003</v>
      </c>
      <c r="G101" s="216"/>
      <c r="H101" s="216"/>
      <c r="I101" s="216"/>
    </row>
    <row r="102" spans="1:9" ht="13" outlineLevel="3" x14ac:dyDescent="0.3">
      <c r="A102" s="30" t="s">
        <v>135</v>
      </c>
      <c r="B102" s="218">
        <v>21.577228281509999</v>
      </c>
      <c r="C102" s="218">
        <v>21.46697854592</v>
      </c>
      <c r="D102" s="218">
        <v>21.307763145620001</v>
      </c>
      <c r="E102" s="218">
        <v>21.25635957543</v>
      </c>
      <c r="F102" s="218">
        <v>20.839686820280001</v>
      </c>
      <c r="G102" s="216"/>
      <c r="H102" s="216"/>
      <c r="I102" s="216"/>
    </row>
    <row r="103" spans="1:9" ht="13" outlineLevel="3" x14ac:dyDescent="0.3">
      <c r="A103" s="30" t="s">
        <v>151</v>
      </c>
      <c r="B103" s="218">
        <v>48.108513283420002</v>
      </c>
      <c r="C103" s="218">
        <v>47.851342600780001</v>
      </c>
      <c r="D103" s="218">
        <v>42.331937613489998</v>
      </c>
      <c r="E103" s="218">
        <v>32.152113374069998</v>
      </c>
      <c r="F103" s="218">
        <v>29.435657784060002</v>
      </c>
      <c r="G103" s="216"/>
      <c r="H103" s="216"/>
      <c r="I103" s="216"/>
    </row>
    <row r="104" spans="1:9" ht="13" outlineLevel="3" x14ac:dyDescent="0.3">
      <c r="A104" s="30" t="s">
        <v>146</v>
      </c>
      <c r="B104" s="218">
        <v>1.227677529E-2</v>
      </c>
      <c r="C104" s="218">
        <v>1.22140466E-2</v>
      </c>
      <c r="D104" s="218">
        <v>1.212345796E-2</v>
      </c>
      <c r="E104" s="218">
        <v>1.2113149199999999E-2</v>
      </c>
      <c r="F104" s="218">
        <v>1.2138264039999999E-2</v>
      </c>
      <c r="G104" s="216"/>
      <c r="H104" s="216"/>
      <c r="I104" s="216"/>
    </row>
    <row r="105" spans="1:9" ht="13" outlineLevel="2" x14ac:dyDescent="0.3">
      <c r="A105" s="140" t="s">
        <v>45</v>
      </c>
      <c r="B105" s="59">
        <f>SUM(B$106:B$107)</f>
        <v>36.060648373310002</v>
      </c>
      <c r="C105" s="59">
        <f>SUM(C$106:C$107)</f>
        <v>35.870355513509999</v>
      </c>
      <c r="D105" s="59">
        <f>SUM(D$106:D$107)</f>
        <v>35.613954103519994</v>
      </c>
      <c r="E105" s="59">
        <f>SUM(E$106:E$107)</f>
        <v>35.624152359889997</v>
      </c>
      <c r="F105" s="59">
        <f>SUM(F$106:F$107)</f>
        <v>35.775135972359998</v>
      </c>
      <c r="G105" s="216"/>
      <c r="H105" s="216"/>
      <c r="I105" s="216"/>
    </row>
    <row r="106" spans="1:9" ht="13" outlineLevel="3" x14ac:dyDescent="0.3">
      <c r="A106" s="30" t="s">
        <v>123</v>
      </c>
      <c r="B106" s="218">
        <v>34.682175000000001</v>
      </c>
      <c r="C106" s="218">
        <v>34.504964999999999</v>
      </c>
      <c r="D106" s="218">
        <v>34.249049999999997</v>
      </c>
      <c r="E106" s="218">
        <v>34.219927499999997</v>
      </c>
      <c r="F106" s="218">
        <v>34.290877500000001</v>
      </c>
      <c r="G106" s="216"/>
      <c r="H106" s="216"/>
      <c r="I106" s="216"/>
    </row>
    <row r="107" spans="1:9" ht="13" outlineLevel="3" x14ac:dyDescent="0.3">
      <c r="A107" s="30" t="s">
        <v>51</v>
      </c>
      <c r="B107" s="218">
        <v>1.3784733733100001</v>
      </c>
      <c r="C107" s="218">
        <v>1.36539051351</v>
      </c>
      <c r="D107" s="218">
        <v>1.36490410352</v>
      </c>
      <c r="E107" s="218">
        <v>1.40422485989</v>
      </c>
      <c r="F107" s="218">
        <v>1.4842584723600001</v>
      </c>
      <c r="G107" s="216"/>
      <c r="H107" s="216"/>
      <c r="I107" s="216"/>
    </row>
    <row r="108" spans="1:9" ht="13" outlineLevel="2" x14ac:dyDescent="0.3">
      <c r="A108" s="140" t="s">
        <v>226</v>
      </c>
      <c r="B108" s="59">
        <f>SUM(B$109:B$109)</f>
        <v>7.6600232181100001</v>
      </c>
      <c r="C108" s="59">
        <f>SUM(C$109:C$109)</f>
        <v>7.4669709583400001</v>
      </c>
      <c r="D108" s="59">
        <f>SUM(D$109:D$109)</f>
        <v>7.4115902363900004</v>
      </c>
      <c r="E108" s="59">
        <f>SUM(E$109:E$109)</f>
        <v>7.4052880459099999</v>
      </c>
      <c r="F108" s="59">
        <f>SUM(F$109:F$109)</f>
        <v>7.4206418244099996</v>
      </c>
      <c r="G108" s="216"/>
      <c r="H108" s="216"/>
      <c r="I108" s="216"/>
    </row>
    <row r="109" spans="1:9" ht="13" outlineLevel="3" x14ac:dyDescent="0.3">
      <c r="A109" s="30" t="s">
        <v>156</v>
      </c>
      <c r="B109" s="218">
        <v>7.6600232181100001</v>
      </c>
      <c r="C109" s="218">
        <v>7.4669709583400001</v>
      </c>
      <c r="D109" s="218">
        <v>7.4115902363900004</v>
      </c>
      <c r="E109" s="218">
        <v>7.4052880459099999</v>
      </c>
      <c r="F109" s="218">
        <v>7.4206418244099996</v>
      </c>
      <c r="G109" s="216"/>
      <c r="H109" s="216"/>
      <c r="I109" s="216"/>
    </row>
    <row r="110" spans="1:9" ht="13" outlineLevel="2" x14ac:dyDescent="0.3">
      <c r="A110" s="140" t="s">
        <v>54</v>
      </c>
      <c r="B110" s="59">
        <f>SUM(B$111:B$111)</f>
        <v>34.682175000000001</v>
      </c>
      <c r="C110" s="59">
        <f>SUM(C$111:C$111)</f>
        <v>34.504964999999999</v>
      </c>
      <c r="D110" s="59">
        <f>SUM(D$111:D$111)</f>
        <v>34.249049999999997</v>
      </c>
      <c r="E110" s="59">
        <f>SUM(E$111:E$111)</f>
        <v>34.219927499999997</v>
      </c>
      <c r="F110" s="59">
        <f>SUM(F$111:F$111)</f>
        <v>34.290877500000001</v>
      </c>
      <c r="G110" s="216"/>
      <c r="H110" s="216"/>
      <c r="I110" s="216"/>
    </row>
    <row r="111" spans="1:9" ht="13" outlineLevel="3" x14ac:dyDescent="0.3">
      <c r="A111" s="30" t="s">
        <v>102</v>
      </c>
      <c r="B111" s="218">
        <v>34.682175000000001</v>
      </c>
      <c r="C111" s="218">
        <v>34.504964999999999</v>
      </c>
      <c r="D111" s="218">
        <v>34.249049999999997</v>
      </c>
      <c r="E111" s="218">
        <v>34.219927499999997</v>
      </c>
      <c r="F111" s="218">
        <v>34.290877500000001</v>
      </c>
      <c r="G111" s="216"/>
      <c r="H111" s="216"/>
      <c r="I111" s="216"/>
    </row>
    <row r="112" spans="1:9" ht="13" outlineLevel="2" x14ac:dyDescent="0.3">
      <c r="A112" s="140" t="s">
        <v>182</v>
      </c>
      <c r="B112" s="59">
        <f>SUM(B$113:B$113)</f>
        <v>4.4650953701700002</v>
      </c>
      <c r="C112" s="59">
        <f>SUM(C$113:C$113)</f>
        <v>4.4412265879900001</v>
      </c>
      <c r="D112" s="59">
        <f>SUM(D$113:D$113)</f>
        <v>4.4257946912300001</v>
      </c>
      <c r="E112" s="59">
        <f>SUM(E$113:E$113)</f>
        <v>4.4885541662300001</v>
      </c>
      <c r="F112" s="59">
        <f>SUM(F$113:F$113)</f>
        <v>4.5906783346799998</v>
      </c>
      <c r="G112" s="216"/>
      <c r="H112" s="216"/>
      <c r="I112" s="216"/>
    </row>
    <row r="113" spans="1:9" ht="13" outlineLevel="3" x14ac:dyDescent="0.3">
      <c r="A113" s="30" t="s">
        <v>151</v>
      </c>
      <c r="B113" s="218">
        <v>4.4650953701700002</v>
      </c>
      <c r="C113" s="218">
        <v>4.4412265879900001</v>
      </c>
      <c r="D113" s="218">
        <v>4.4257946912300001</v>
      </c>
      <c r="E113" s="218">
        <v>4.4885541662300001</v>
      </c>
      <c r="F113" s="218">
        <v>4.5906783346799998</v>
      </c>
      <c r="G113" s="216"/>
      <c r="H113" s="216"/>
      <c r="I113" s="216"/>
    </row>
    <row r="114" spans="1:9" x14ac:dyDescent="0.25">
      <c r="B114" s="171"/>
      <c r="C114" s="171"/>
      <c r="D114" s="171"/>
      <c r="E114" s="171"/>
      <c r="F114" s="171"/>
      <c r="G114" s="216"/>
      <c r="H114" s="216"/>
      <c r="I114" s="216"/>
    </row>
    <row r="115" spans="1:9" x14ac:dyDescent="0.25">
      <c r="B115" s="171"/>
      <c r="C115" s="171"/>
      <c r="D115" s="171"/>
      <c r="E115" s="171"/>
      <c r="F115" s="171"/>
      <c r="G115" s="216"/>
      <c r="H115" s="216"/>
      <c r="I115" s="216"/>
    </row>
    <row r="116" spans="1:9" x14ac:dyDescent="0.25">
      <c r="B116" s="171"/>
      <c r="C116" s="171"/>
      <c r="D116" s="171"/>
      <c r="E116" s="171"/>
      <c r="F116" s="171"/>
      <c r="G116" s="216"/>
      <c r="H116" s="216"/>
      <c r="I116" s="216"/>
    </row>
    <row r="117" spans="1:9" x14ac:dyDescent="0.25">
      <c r="B117" s="171"/>
      <c r="C117" s="171"/>
      <c r="D117" s="171"/>
      <c r="E117" s="171"/>
      <c r="F117" s="171"/>
      <c r="G117" s="216"/>
      <c r="H117" s="216"/>
      <c r="I117" s="216"/>
    </row>
    <row r="118" spans="1:9" x14ac:dyDescent="0.25">
      <c r="B118" s="171"/>
      <c r="C118" s="171"/>
      <c r="D118" s="171"/>
      <c r="E118" s="171"/>
      <c r="F118" s="171"/>
      <c r="G118" s="216"/>
      <c r="H118" s="216"/>
      <c r="I118" s="216"/>
    </row>
    <row r="119" spans="1:9" x14ac:dyDescent="0.25">
      <c r="B119" s="171"/>
      <c r="C119" s="171"/>
      <c r="D119" s="171"/>
      <c r="E119" s="171"/>
      <c r="F119" s="171"/>
      <c r="G119" s="216"/>
      <c r="H119" s="216"/>
      <c r="I119" s="216"/>
    </row>
    <row r="120" spans="1:9" x14ac:dyDescent="0.25">
      <c r="B120" s="171"/>
      <c r="C120" s="171"/>
      <c r="D120" s="171"/>
      <c r="E120" s="171"/>
      <c r="F120" s="171"/>
      <c r="G120" s="216"/>
      <c r="H120" s="216"/>
      <c r="I120" s="216"/>
    </row>
    <row r="121" spans="1:9" x14ac:dyDescent="0.25">
      <c r="B121" s="171"/>
      <c r="C121" s="171"/>
      <c r="D121" s="171"/>
      <c r="E121" s="171"/>
      <c r="F121" s="171"/>
      <c r="G121" s="216"/>
      <c r="H121" s="216"/>
      <c r="I121" s="216"/>
    </row>
    <row r="122" spans="1:9" x14ac:dyDescent="0.25">
      <c r="B122" s="171"/>
      <c r="C122" s="171"/>
      <c r="D122" s="171"/>
      <c r="E122" s="171"/>
      <c r="F122" s="171"/>
      <c r="G122" s="216"/>
      <c r="H122" s="216"/>
      <c r="I122" s="216"/>
    </row>
    <row r="123" spans="1:9" x14ac:dyDescent="0.25">
      <c r="B123" s="171"/>
      <c r="C123" s="171"/>
      <c r="D123" s="171"/>
      <c r="E123" s="171"/>
      <c r="F123" s="171"/>
      <c r="G123" s="216"/>
      <c r="H123" s="216"/>
      <c r="I123" s="216"/>
    </row>
    <row r="124" spans="1:9" x14ac:dyDescent="0.25">
      <c r="B124" s="171"/>
      <c r="C124" s="171"/>
      <c r="D124" s="171"/>
      <c r="E124" s="171"/>
      <c r="F124" s="171"/>
      <c r="G124" s="216"/>
      <c r="H124" s="216"/>
      <c r="I124" s="216"/>
    </row>
    <row r="125" spans="1:9" x14ac:dyDescent="0.25">
      <c r="B125" s="171"/>
      <c r="C125" s="171"/>
      <c r="D125" s="171"/>
      <c r="E125" s="171"/>
      <c r="F125" s="171"/>
      <c r="G125" s="216"/>
      <c r="H125" s="216"/>
      <c r="I125" s="216"/>
    </row>
    <row r="126" spans="1:9" x14ac:dyDescent="0.25">
      <c r="B126" s="171"/>
      <c r="C126" s="171"/>
      <c r="D126" s="171"/>
      <c r="E126" s="171"/>
      <c r="F126" s="171"/>
      <c r="G126" s="216"/>
      <c r="H126" s="216"/>
      <c r="I126" s="216"/>
    </row>
    <row r="127" spans="1:9" x14ac:dyDescent="0.25">
      <c r="B127" s="171"/>
      <c r="C127" s="171"/>
      <c r="D127" s="171"/>
      <c r="E127" s="171"/>
      <c r="F127" s="171"/>
      <c r="G127" s="216"/>
      <c r="H127" s="216"/>
      <c r="I127" s="216"/>
    </row>
    <row r="128" spans="1:9" x14ac:dyDescent="0.25">
      <c r="B128" s="171"/>
      <c r="C128" s="171"/>
      <c r="D128" s="171"/>
      <c r="E128" s="171"/>
      <c r="F128" s="171"/>
      <c r="G128" s="216"/>
      <c r="H128" s="216"/>
      <c r="I128" s="216"/>
    </row>
    <row r="129" spans="2:9" x14ac:dyDescent="0.25">
      <c r="B129" s="171"/>
      <c r="C129" s="171"/>
      <c r="D129" s="171"/>
      <c r="E129" s="171"/>
      <c r="F129" s="171"/>
      <c r="G129" s="216"/>
      <c r="H129" s="216"/>
      <c r="I129" s="216"/>
    </row>
    <row r="130" spans="2:9" x14ac:dyDescent="0.25">
      <c r="B130" s="171"/>
      <c r="C130" s="171"/>
      <c r="D130" s="171"/>
      <c r="E130" s="171"/>
      <c r="F130" s="171"/>
      <c r="G130" s="216"/>
      <c r="H130" s="216"/>
      <c r="I130" s="216"/>
    </row>
    <row r="131" spans="2:9" x14ac:dyDescent="0.25">
      <c r="B131" s="171"/>
      <c r="C131" s="171"/>
      <c r="D131" s="171"/>
      <c r="E131" s="171"/>
      <c r="F131" s="171"/>
      <c r="G131" s="216"/>
      <c r="H131" s="216"/>
      <c r="I131" s="216"/>
    </row>
    <row r="132" spans="2:9" x14ac:dyDescent="0.25">
      <c r="B132" s="171"/>
      <c r="C132" s="171"/>
      <c r="D132" s="171"/>
      <c r="E132" s="171"/>
      <c r="F132" s="171"/>
      <c r="G132" s="216"/>
      <c r="H132" s="216"/>
      <c r="I132" s="216"/>
    </row>
    <row r="133" spans="2:9" x14ac:dyDescent="0.25">
      <c r="B133" s="171"/>
      <c r="C133" s="171"/>
      <c r="D133" s="171"/>
      <c r="E133" s="171"/>
      <c r="F133" s="171"/>
      <c r="G133" s="216"/>
      <c r="H133" s="216"/>
      <c r="I133" s="216"/>
    </row>
    <row r="134" spans="2:9" x14ac:dyDescent="0.25">
      <c r="B134" s="171"/>
      <c r="C134" s="171"/>
      <c r="D134" s="171"/>
      <c r="E134" s="171"/>
      <c r="F134" s="171"/>
      <c r="G134" s="216"/>
      <c r="H134" s="216"/>
      <c r="I134" s="216"/>
    </row>
    <row r="135" spans="2:9" x14ac:dyDescent="0.25">
      <c r="B135" s="171"/>
      <c r="C135" s="171"/>
      <c r="D135" s="171"/>
      <c r="E135" s="171"/>
      <c r="F135" s="171"/>
      <c r="G135" s="216"/>
      <c r="H135" s="216"/>
      <c r="I135" s="216"/>
    </row>
    <row r="136" spans="2:9" x14ac:dyDescent="0.25">
      <c r="B136" s="171"/>
      <c r="C136" s="171"/>
      <c r="D136" s="171"/>
      <c r="E136" s="171"/>
      <c r="F136" s="171"/>
      <c r="G136" s="216"/>
      <c r="H136" s="216"/>
      <c r="I136" s="216"/>
    </row>
    <row r="137" spans="2:9" x14ac:dyDescent="0.25">
      <c r="B137" s="171"/>
      <c r="C137" s="171"/>
      <c r="D137" s="171"/>
      <c r="E137" s="171"/>
      <c r="F137" s="171"/>
      <c r="G137" s="216"/>
      <c r="H137" s="216"/>
      <c r="I137" s="216"/>
    </row>
    <row r="138" spans="2:9" x14ac:dyDescent="0.25">
      <c r="B138" s="171"/>
      <c r="C138" s="171"/>
      <c r="D138" s="171"/>
      <c r="E138" s="171"/>
      <c r="F138" s="171"/>
      <c r="G138" s="216"/>
      <c r="H138" s="216"/>
      <c r="I138" s="216"/>
    </row>
    <row r="139" spans="2:9" x14ac:dyDescent="0.25">
      <c r="B139" s="171"/>
      <c r="C139" s="171"/>
      <c r="D139" s="171"/>
      <c r="E139" s="171"/>
      <c r="F139" s="171"/>
      <c r="G139" s="216"/>
      <c r="H139" s="216"/>
      <c r="I139" s="216"/>
    </row>
    <row r="140" spans="2:9" x14ac:dyDescent="0.25">
      <c r="B140" s="171"/>
      <c r="C140" s="171"/>
      <c r="D140" s="171"/>
      <c r="E140" s="171"/>
      <c r="F140" s="171"/>
      <c r="G140" s="216"/>
      <c r="H140" s="216"/>
      <c r="I140" s="216"/>
    </row>
    <row r="141" spans="2:9" x14ac:dyDescent="0.25">
      <c r="B141" s="171"/>
      <c r="C141" s="171"/>
      <c r="D141" s="171"/>
      <c r="E141" s="171"/>
      <c r="F141" s="171"/>
      <c r="G141" s="216"/>
      <c r="H141" s="216"/>
      <c r="I141" s="216"/>
    </row>
    <row r="142" spans="2:9" x14ac:dyDescent="0.25">
      <c r="B142" s="171"/>
      <c r="C142" s="171"/>
      <c r="D142" s="171"/>
      <c r="E142" s="171"/>
      <c r="F142" s="171"/>
      <c r="G142" s="216"/>
      <c r="H142" s="216"/>
      <c r="I142" s="216"/>
    </row>
    <row r="143" spans="2:9" x14ac:dyDescent="0.25">
      <c r="B143" s="171"/>
      <c r="C143" s="171"/>
      <c r="D143" s="171"/>
      <c r="E143" s="171"/>
      <c r="F143" s="171"/>
      <c r="G143" s="216"/>
      <c r="H143" s="216"/>
      <c r="I143" s="216"/>
    </row>
    <row r="144" spans="2:9" x14ac:dyDescent="0.25">
      <c r="B144" s="171"/>
      <c r="C144" s="171"/>
      <c r="D144" s="171"/>
      <c r="E144" s="171"/>
      <c r="F144" s="171"/>
      <c r="G144" s="216"/>
      <c r="H144" s="216"/>
      <c r="I144" s="216"/>
    </row>
    <row r="145" spans="2:9" x14ac:dyDescent="0.25">
      <c r="B145" s="171"/>
      <c r="C145" s="171"/>
      <c r="D145" s="171"/>
      <c r="E145" s="171"/>
      <c r="F145" s="171"/>
      <c r="G145" s="216"/>
      <c r="H145" s="216"/>
      <c r="I145" s="216"/>
    </row>
    <row r="146" spans="2:9" x14ac:dyDescent="0.25">
      <c r="B146" s="171"/>
      <c r="C146" s="171"/>
      <c r="D146" s="171"/>
      <c r="E146" s="171"/>
      <c r="F146" s="171"/>
      <c r="G146" s="216"/>
      <c r="H146" s="216"/>
      <c r="I146" s="216"/>
    </row>
    <row r="147" spans="2:9" x14ac:dyDescent="0.25">
      <c r="B147" s="171"/>
      <c r="C147" s="171"/>
      <c r="D147" s="171"/>
      <c r="E147" s="171"/>
      <c r="F147" s="171"/>
      <c r="G147" s="216"/>
      <c r="H147" s="216"/>
      <c r="I147" s="216"/>
    </row>
    <row r="148" spans="2:9" x14ac:dyDescent="0.25">
      <c r="B148" s="171"/>
      <c r="C148" s="171"/>
      <c r="D148" s="171"/>
      <c r="E148" s="171"/>
      <c r="F148" s="171"/>
      <c r="G148" s="216"/>
      <c r="H148" s="216"/>
      <c r="I148" s="216"/>
    </row>
    <row r="149" spans="2:9" x14ac:dyDescent="0.25">
      <c r="B149" s="171"/>
      <c r="C149" s="171"/>
      <c r="D149" s="171"/>
      <c r="E149" s="171"/>
      <c r="F149" s="171"/>
      <c r="G149" s="216"/>
      <c r="H149" s="216"/>
      <c r="I149" s="216"/>
    </row>
    <row r="150" spans="2:9" x14ac:dyDescent="0.25">
      <c r="B150" s="171"/>
      <c r="C150" s="171"/>
      <c r="D150" s="171"/>
      <c r="E150" s="171"/>
      <c r="F150" s="171"/>
      <c r="G150" s="216"/>
      <c r="H150" s="216"/>
      <c r="I150" s="216"/>
    </row>
    <row r="151" spans="2:9" x14ac:dyDescent="0.25">
      <c r="B151" s="171"/>
      <c r="C151" s="171"/>
      <c r="D151" s="171"/>
      <c r="E151" s="171"/>
      <c r="F151" s="171"/>
      <c r="G151" s="216"/>
      <c r="H151" s="216"/>
      <c r="I151" s="216"/>
    </row>
    <row r="152" spans="2:9" x14ac:dyDescent="0.25">
      <c r="B152" s="171"/>
      <c r="C152" s="171"/>
      <c r="D152" s="171"/>
      <c r="E152" s="171"/>
      <c r="F152" s="171"/>
      <c r="G152" s="216"/>
      <c r="H152" s="216"/>
      <c r="I152" s="216"/>
    </row>
    <row r="153" spans="2:9" x14ac:dyDescent="0.25">
      <c r="B153" s="171"/>
      <c r="C153" s="171"/>
      <c r="D153" s="171"/>
      <c r="E153" s="171"/>
      <c r="F153" s="171"/>
      <c r="G153" s="216"/>
      <c r="H153" s="216"/>
      <c r="I153" s="216"/>
    </row>
    <row r="154" spans="2:9" x14ac:dyDescent="0.25">
      <c r="B154" s="171"/>
      <c r="C154" s="171"/>
      <c r="D154" s="171"/>
      <c r="E154" s="171"/>
      <c r="F154" s="171"/>
      <c r="G154" s="216"/>
      <c r="H154" s="216"/>
      <c r="I154" s="216"/>
    </row>
    <row r="155" spans="2:9" x14ac:dyDescent="0.25">
      <c r="B155" s="171"/>
      <c r="C155" s="171"/>
      <c r="D155" s="171"/>
      <c r="E155" s="171"/>
      <c r="F155" s="171"/>
      <c r="G155" s="216"/>
      <c r="H155" s="216"/>
      <c r="I155" s="216"/>
    </row>
    <row r="156" spans="2:9" x14ac:dyDescent="0.25">
      <c r="B156" s="171"/>
      <c r="C156" s="171"/>
      <c r="D156" s="171"/>
      <c r="E156" s="171"/>
      <c r="F156" s="171"/>
      <c r="G156" s="216"/>
      <c r="H156" s="216"/>
      <c r="I156" s="216"/>
    </row>
    <row r="157" spans="2:9" x14ac:dyDescent="0.25">
      <c r="B157" s="171"/>
      <c r="C157" s="171"/>
      <c r="D157" s="171"/>
      <c r="E157" s="171"/>
      <c r="F157" s="171"/>
      <c r="G157" s="216"/>
      <c r="H157" s="216"/>
      <c r="I157" s="216"/>
    </row>
    <row r="158" spans="2:9" x14ac:dyDescent="0.25">
      <c r="B158" s="171"/>
      <c r="C158" s="171"/>
      <c r="D158" s="171"/>
      <c r="E158" s="171"/>
      <c r="F158" s="171"/>
      <c r="G158" s="216"/>
      <c r="H158" s="216"/>
      <c r="I158" s="216"/>
    </row>
    <row r="159" spans="2:9" x14ac:dyDescent="0.25">
      <c r="B159" s="171"/>
      <c r="C159" s="171"/>
      <c r="D159" s="171"/>
      <c r="E159" s="171"/>
      <c r="F159" s="171"/>
      <c r="G159" s="216"/>
      <c r="H159" s="216"/>
      <c r="I159" s="216"/>
    </row>
    <row r="160" spans="2:9" x14ac:dyDescent="0.25">
      <c r="B160" s="171"/>
      <c r="C160" s="171"/>
      <c r="D160" s="171"/>
      <c r="E160" s="171"/>
      <c r="F160" s="171"/>
      <c r="G160" s="216"/>
      <c r="H160" s="216"/>
      <c r="I160" s="216"/>
    </row>
    <row r="161" spans="2:9" x14ac:dyDescent="0.25">
      <c r="B161" s="171"/>
      <c r="C161" s="171"/>
      <c r="D161" s="171"/>
      <c r="E161" s="171"/>
      <c r="F161" s="171"/>
      <c r="G161" s="216"/>
      <c r="H161" s="216"/>
      <c r="I161" s="216"/>
    </row>
    <row r="162" spans="2:9" x14ac:dyDescent="0.25">
      <c r="B162" s="171"/>
      <c r="C162" s="171"/>
      <c r="D162" s="171"/>
      <c r="E162" s="171"/>
      <c r="F162" s="171"/>
      <c r="G162" s="216"/>
      <c r="H162" s="216"/>
      <c r="I162" s="216"/>
    </row>
    <row r="163" spans="2:9" x14ac:dyDescent="0.25">
      <c r="B163" s="171"/>
      <c r="C163" s="171"/>
      <c r="D163" s="171"/>
      <c r="E163" s="171"/>
      <c r="F163" s="171"/>
      <c r="G163" s="216"/>
      <c r="H163" s="216"/>
      <c r="I163" s="216"/>
    </row>
    <row r="164" spans="2:9" x14ac:dyDescent="0.25">
      <c r="B164" s="171"/>
      <c r="C164" s="171"/>
      <c r="D164" s="171"/>
      <c r="E164" s="171"/>
      <c r="F164" s="171"/>
      <c r="G164" s="216"/>
      <c r="H164" s="216"/>
      <c r="I164" s="216"/>
    </row>
    <row r="165" spans="2:9" x14ac:dyDescent="0.25">
      <c r="B165" s="171"/>
      <c r="C165" s="171"/>
      <c r="D165" s="171"/>
      <c r="E165" s="171"/>
      <c r="F165" s="171"/>
      <c r="G165" s="216"/>
      <c r="H165" s="216"/>
      <c r="I165" s="216"/>
    </row>
    <row r="166" spans="2:9" x14ac:dyDescent="0.25">
      <c r="B166" s="171"/>
      <c r="C166" s="171"/>
      <c r="D166" s="171"/>
      <c r="E166" s="171"/>
      <c r="F166" s="171"/>
      <c r="G166" s="216"/>
      <c r="H166" s="216"/>
      <c r="I166" s="216"/>
    </row>
    <row r="167" spans="2:9" x14ac:dyDescent="0.25">
      <c r="B167" s="171"/>
      <c r="C167" s="171"/>
      <c r="D167" s="171"/>
      <c r="E167" s="171"/>
      <c r="F167" s="171"/>
      <c r="G167" s="216"/>
      <c r="H167" s="216"/>
      <c r="I167" s="216"/>
    </row>
    <row r="168" spans="2:9" x14ac:dyDescent="0.25">
      <c r="B168" s="171"/>
      <c r="C168" s="171"/>
      <c r="D168" s="171"/>
      <c r="E168" s="171"/>
      <c r="F168" s="171"/>
      <c r="G168" s="216"/>
      <c r="H168" s="216"/>
      <c r="I168" s="216"/>
    </row>
    <row r="169" spans="2:9" x14ac:dyDescent="0.25">
      <c r="B169" s="171"/>
      <c r="C169" s="171"/>
      <c r="D169" s="171"/>
      <c r="E169" s="171"/>
      <c r="F169" s="171"/>
      <c r="G169" s="216"/>
      <c r="H169" s="216"/>
      <c r="I169" s="216"/>
    </row>
    <row r="170" spans="2:9" x14ac:dyDescent="0.25">
      <c r="B170" s="171"/>
      <c r="C170" s="171"/>
      <c r="D170" s="171"/>
      <c r="E170" s="171"/>
      <c r="F170" s="171"/>
      <c r="G170" s="216"/>
      <c r="H170" s="216"/>
      <c r="I170" s="216"/>
    </row>
    <row r="171" spans="2:9" x14ac:dyDescent="0.25">
      <c r="B171" s="171"/>
      <c r="C171" s="171"/>
      <c r="D171" s="171"/>
      <c r="E171" s="171"/>
      <c r="F171" s="171"/>
      <c r="G171" s="216"/>
      <c r="H171" s="216"/>
      <c r="I171" s="216"/>
    </row>
    <row r="172" spans="2:9" x14ac:dyDescent="0.25">
      <c r="B172" s="171"/>
      <c r="C172" s="171"/>
      <c r="D172" s="171"/>
      <c r="E172" s="171"/>
      <c r="F172" s="171"/>
      <c r="G172" s="216"/>
      <c r="H172" s="216"/>
      <c r="I172" s="216"/>
    </row>
    <row r="173" spans="2:9" x14ac:dyDescent="0.25">
      <c r="B173" s="171"/>
      <c r="C173" s="171"/>
      <c r="D173" s="171"/>
      <c r="E173" s="171"/>
      <c r="F173" s="171"/>
      <c r="G173" s="216"/>
      <c r="H173" s="216"/>
      <c r="I173" s="216"/>
    </row>
    <row r="174" spans="2:9" x14ac:dyDescent="0.25">
      <c r="B174" s="171"/>
      <c r="C174" s="171"/>
      <c r="D174" s="171"/>
      <c r="E174" s="171"/>
      <c r="F174" s="171"/>
      <c r="G174" s="216"/>
      <c r="H174" s="216"/>
      <c r="I174" s="216"/>
    </row>
    <row r="175" spans="2:9" x14ac:dyDescent="0.25">
      <c r="B175" s="171"/>
      <c r="C175" s="171"/>
      <c r="D175" s="171"/>
      <c r="E175" s="171"/>
      <c r="F175" s="171"/>
      <c r="G175" s="216"/>
      <c r="H175" s="216"/>
      <c r="I175" s="216"/>
    </row>
    <row r="176" spans="2:9" x14ac:dyDescent="0.25">
      <c r="B176" s="171"/>
      <c r="C176" s="171"/>
      <c r="D176" s="171"/>
      <c r="E176" s="171"/>
      <c r="F176" s="171"/>
      <c r="G176" s="216"/>
      <c r="H176" s="216"/>
      <c r="I176" s="216"/>
    </row>
    <row r="177" spans="2:9" x14ac:dyDescent="0.25">
      <c r="B177" s="171"/>
      <c r="C177" s="171"/>
      <c r="D177" s="171"/>
      <c r="E177" s="171"/>
      <c r="F177" s="171"/>
      <c r="G177" s="216"/>
      <c r="H177" s="216"/>
      <c r="I177" s="216"/>
    </row>
    <row r="178" spans="2:9" x14ac:dyDescent="0.25">
      <c r="B178" s="171"/>
      <c r="C178" s="171"/>
      <c r="D178" s="171"/>
      <c r="E178" s="171"/>
      <c r="F178" s="171"/>
      <c r="G178" s="216"/>
      <c r="H178" s="216"/>
      <c r="I178" s="216"/>
    </row>
    <row r="179" spans="2:9" x14ac:dyDescent="0.25">
      <c r="B179" s="171"/>
      <c r="C179" s="171"/>
      <c r="D179" s="171"/>
      <c r="E179" s="171"/>
      <c r="F179" s="171"/>
      <c r="G179" s="216"/>
      <c r="H179" s="216"/>
      <c r="I179" s="216"/>
    </row>
    <row r="180" spans="2:9" x14ac:dyDescent="0.25">
      <c r="B180" s="171"/>
      <c r="C180" s="171"/>
      <c r="D180" s="171"/>
      <c r="E180" s="171"/>
      <c r="F180" s="171"/>
      <c r="G180" s="216"/>
      <c r="H180" s="216"/>
      <c r="I180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243" bestFit="1" customWidth="1"/>
    <col min="2" max="2" width="18" style="220" customWidth="1"/>
    <col min="3" max="3" width="17.453125" style="220" customWidth="1"/>
    <col min="4" max="4" width="11.453125" style="251" bestFit="1" customWidth="1"/>
    <col min="5" max="16384" width="9.1796875" style="24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tr">
        <f>IF(REPORT_LANG="UKR","(за видами відсоткових ставок)","by interest rate types")</f>
        <v>(за видами відсоткових ставок)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63" customFormat="1" x14ac:dyDescent="0.3">
      <c r="A6" s="239"/>
      <c r="B6" s="233" t="str">
        <f>IF(REPORT_LANG="UKR","дол.США","USD")</f>
        <v>дол.США</v>
      </c>
      <c r="C6" s="233" t="str">
        <f>IF(REPORT_LANG="UKR","грн.","UAH")</f>
        <v>грн.</v>
      </c>
      <c r="D6" s="104" t="s">
        <v>195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46" customFormat="1" ht="15.5" x14ac:dyDescent="0.3">
      <c r="A7" s="10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77">
        <f>SUM(B8:B19)</f>
        <v>179.96823843918</v>
      </c>
      <c r="C7" s="77">
        <f>SUM(C8:C19)</f>
        <v>7480.3258402478605</v>
      </c>
      <c r="D7" s="192">
        <f>SUM(D8:D19)</f>
        <v>1</v>
      </c>
    </row>
    <row r="8" spans="1:19" s="61" customFormat="1" x14ac:dyDescent="0.3">
      <c r="A8" s="137" t="s">
        <v>220</v>
      </c>
      <c r="B8" s="165">
        <v>6.6368350040899999</v>
      </c>
      <c r="C8" s="165">
        <v>275.85805589412001</v>
      </c>
      <c r="D8" s="187">
        <v>3.6878000000000001E-2</v>
      </c>
    </row>
    <row r="9" spans="1:19" s="61" customFormat="1" x14ac:dyDescent="0.3">
      <c r="A9" s="137" t="s">
        <v>193</v>
      </c>
      <c r="B9" s="165">
        <v>20.901517515990001</v>
      </c>
      <c r="C9" s="165">
        <v>868.76530509707004</v>
      </c>
      <c r="D9" s="187">
        <v>0.11613999999999999</v>
      </c>
    </row>
    <row r="10" spans="1:19" s="61" customFormat="1" x14ac:dyDescent="0.3">
      <c r="A10" s="137" t="s">
        <v>91</v>
      </c>
      <c r="B10" s="165">
        <v>0.17748889121</v>
      </c>
      <c r="C10" s="165">
        <v>7.3772725163899997</v>
      </c>
      <c r="D10" s="187">
        <v>9.859999999999999E-4</v>
      </c>
    </row>
    <row r="11" spans="1:19" x14ac:dyDescent="0.3">
      <c r="A11" s="121" t="s">
        <v>189</v>
      </c>
      <c r="B11" s="218">
        <v>0.24117362232</v>
      </c>
      <c r="C11" s="218">
        <v>10.024309259640001</v>
      </c>
      <c r="D11" s="15">
        <v>1.34E-3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A12" s="121" t="s">
        <v>184</v>
      </c>
      <c r="B12" s="218">
        <v>3.4926977699299999</v>
      </c>
      <c r="C12" s="218">
        <v>145.172935</v>
      </c>
      <c r="D12" s="15">
        <v>1.9407000000000001E-2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A13" s="121" t="s">
        <v>227</v>
      </c>
      <c r="B13" s="218">
        <v>6.9929921012599996</v>
      </c>
      <c r="C13" s="218">
        <v>290.66161879203997</v>
      </c>
      <c r="D13" s="15">
        <v>3.8857000000000003E-2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21" t="s">
        <v>120</v>
      </c>
      <c r="B14" s="218">
        <v>19.040199929589999</v>
      </c>
      <c r="C14" s="218">
        <v>791.40019801397</v>
      </c>
      <c r="D14" s="15">
        <v>0.105798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A15" s="121" t="s">
        <v>100</v>
      </c>
      <c r="B15" s="218">
        <v>0.63098197282000001</v>
      </c>
      <c r="C15" s="218">
        <v>26.226576405300001</v>
      </c>
      <c r="D15" s="15">
        <v>3.506E-3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A16" s="121" t="s">
        <v>162</v>
      </c>
      <c r="B16" s="218">
        <v>121.85435163197</v>
      </c>
      <c r="C16" s="218">
        <v>5064.8395692693302</v>
      </c>
      <c r="D16" s="15">
        <v>0.67708800000000002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3"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3"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3"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3">
      <c r="B20" s="205"/>
      <c r="C20" s="205"/>
      <c r="D20" s="235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3">
      <c r="B21" s="205"/>
      <c r="C21" s="205"/>
      <c r="D21" s="235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3">
      <c r="B22" s="205"/>
      <c r="C22" s="205"/>
      <c r="D22" s="235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3">
      <c r="B23" s="205"/>
      <c r="C23" s="205"/>
      <c r="D23" s="235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3">
      <c r="B24" s="205"/>
      <c r="C24" s="205"/>
      <c r="D24" s="235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3">
      <c r="B25" s="205"/>
      <c r="C25" s="205"/>
      <c r="D25" s="235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05"/>
      <c r="C244" s="205"/>
      <c r="D244" s="235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05"/>
      <c r="C245" s="205"/>
      <c r="D245" s="235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243" bestFit="1" customWidth="1"/>
    <col min="2" max="2" width="17.7265625" style="220" customWidth="1"/>
    <col min="3" max="3" width="17.81640625" style="220" customWidth="1"/>
    <col min="4" max="4" width="11.453125" style="251" bestFit="1" customWidth="1"/>
    <col min="5" max="16384" width="9.1796875" style="24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">
        <v>90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A5" s="179"/>
      <c r="B5" s="188"/>
      <c r="C5" s="188"/>
      <c r="D5" s="234" t="str">
        <f>VALVAL</f>
        <v>млрд. одиниць</v>
      </c>
    </row>
    <row r="6" spans="1:19" s="12" customFormat="1" x14ac:dyDescent="0.25">
      <c r="A6" s="87"/>
      <c r="B6" s="83" t="s">
        <v>171</v>
      </c>
      <c r="C6" s="83" t="s">
        <v>174</v>
      </c>
      <c r="D6" s="104" t="s">
        <v>195</v>
      </c>
    </row>
    <row r="7" spans="1:19" s="193" customFormat="1" ht="15.5" x14ac:dyDescent="0.25">
      <c r="A7" s="8" t="s">
        <v>155</v>
      </c>
      <c r="B7" s="77">
        <f>SUM(B8:B18)</f>
        <v>179.96823843918</v>
      </c>
      <c r="C7" s="77">
        <f>SUM(C8:C18)</f>
        <v>7480.3258402478605</v>
      </c>
      <c r="D7" s="192">
        <f>SUM(D8:D18)</f>
        <v>1</v>
      </c>
    </row>
    <row r="8" spans="1:19" s="11" customFormat="1" x14ac:dyDescent="0.25">
      <c r="A8" s="250" t="s">
        <v>220</v>
      </c>
      <c r="B8" s="20">
        <v>6.6368350040899999</v>
      </c>
      <c r="C8" s="20">
        <v>275.85805589412001</v>
      </c>
      <c r="D8" s="65">
        <v>3.6878000000000001E-2</v>
      </c>
    </row>
    <row r="9" spans="1:19" s="11" customFormat="1" x14ac:dyDescent="0.25">
      <c r="A9" s="250" t="s">
        <v>193</v>
      </c>
      <c r="B9" s="20">
        <v>20.901517515990001</v>
      </c>
      <c r="C9" s="20">
        <v>868.76530509707004</v>
      </c>
      <c r="D9" s="65">
        <v>0.11613999999999999</v>
      </c>
    </row>
    <row r="10" spans="1:19" s="11" customFormat="1" x14ac:dyDescent="0.25">
      <c r="A10" s="250" t="s">
        <v>91</v>
      </c>
      <c r="B10" s="20">
        <v>0.17748889121</v>
      </c>
      <c r="C10" s="20">
        <v>7.3772725163899997</v>
      </c>
      <c r="D10" s="65">
        <v>9.859999999999999E-4</v>
      </c>
    </row>
    <row r="11" spans="1:19" x14ac:dyDescent="0.3">
      <c r="A11" s="121" t="s">
        <v>189</v>
      </c>
      <c r="B11" s="218">
        <v>0.24117362232</v>
      </c>
      <c r="C11" s="218">
        <v>10.024309259640001</v>
      </c>
      <c r="D11" s="15">
        <v>1.34E-3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A12" s="121" t="s">
        <v>184</v>
      </c>
      <c r="B12" s="218">
        <v>3.4926977699299999</v>
      </c>
      <c r="C12" s="218">
        <v>145.172935</v>
      </c>
      <c r="D12" s="15">
        <v>1.9407000000000001E-2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A13" s="121" t="s">
        <v>227</v>
      </c>
      <c r="B13" s="218">
        <v>6.9929921012599996</v>
      </c>
      <c r="C13" s="218">
        <v>290.66161879203997</v>
      </c>
      <c r="D13" s="15">
        <v>3.8857000000000003E-2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21" t="s">
        <v>120</v>
      </c>
      <c r="B14" s="218">
        <v>19.040199929589999</v>
      </c>
      <c r="C14" s="218">
        <v>791.40019801397</v>
      </c>
      <c r="D14" s="15">
        <v>0.105798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A15" s="121" t="s">
        <v>100</v>
      </c>
      <c r="B15" s="218">
        <v>0.63098197282000001</v>
      </c>
      <c r="C15" s="218">
        <v>26.226576405300001</v>
      </c>
      <c r="D15" s="15">
        <v>3.506E-3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A16" s="121" t="s">
        <v>162</v>
      </c>
      <c r="B16" s="218">
        <v>121.85435163197</v>
      </c>
      <c r="C16" s="218">
        <v>5064.8395692693302</v>
      </c>
      <c r="D16" s="15">
        <v>0.67708800000000002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3">
      <c r="A17" s="144"/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3">
      <c r="A18" s="144"/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3">
      <c r="A19" s="152" t="s">
        <v>167</v>
      </c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3">
      <c r="B20" s="151" t="str">
        <f>"Державний борг України за станом на " &amp; TEXT(DREPORTDATE,"dd.MM.yyyy")</f>
        <v>Державний борг України за станом на 30.04.2025</v>
      </c>
      <c r="C20" s="205"/>
      <c r="D20" s="234" t="str">
        <f>VALVAL</f>
        <v>млрд. одиниць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s="132" customFormat="1" x14ac:dyDescent="0.3">
      <c r="A21" s="87"/>
      <c r="B21" s="83" t="s">
        <v>171</v>
      </c>
      <c r="C21" s="83" t="s">
        <v>174</v>
      </c>
      <c r="D21" s="104" t="s">
        <v>195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s="78" customFormat="1" ht="14.5" x14ac:dyDescent="0.35">
      <c r="A22" s="38" t="s">
        <v>155</v>
      </c>
      <c r="B22" s="101">
        <f>B$23+B$32</f>
        <v>179.96823843918</v>
      </c>
      <c r="C22" s="101">
        <f>C$23+C$32</f>
        <v>7480.3258402478596</v>
      </c>
      <c r="D22" s="225">
        <f>D$23+D$32</f>
        <v>0.99999899999999997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9" s="131" customFormat="1" ht="14.5" x14ac:dyDescent="0.35">
      <c r="A23" s="79" t="s">
        <v>68</v>
      </c>
      <c r="B23" s="162">
        <f>SUM(B$24:B$31)</f>
        <v>173.39768685522</v>
      </c>
      <c r="C23" s="162">
        <f>SUM(C$24:C$31)</f>
        <v>7207.2228348285698</v>
      </c>
      <c r="D23" s="182">
        <f>SUM(D$24:D$31)</f>
        <v>0.96348999999999996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9" s="131" customFormat="1" outlineLevel="1" x14ac:dyDescent="0.3">
      <c r="A24" s="108" t="s">
        <v>220</v>
      </c>
      <c r="B24" s="165">
        <v>5.4590622778400002</v>
      </c>
      <c r="C24" s="165">
        <v>226.90428585952</v>
      </c>
      <c r="D24" s="187">
        <v>3.0332999999999999E-2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9" s="131" customFormat="1" outlineLevel="1" x14ac:dyDescent="0.3">
      <c r="A25" s="108" t="s">
        <v>193</v>
      </c>
      <c r="B25" s="2">
        <v>19.57484602349</v>
      </c>
      <c r="C25" s="2">
        <v>813.62260251274995</v>
      </c>
      <c r="D25" s="183">
        <v>0.108768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9" s="131" customFormat="1" outlineLevel="1" x14ac:dyDescent="0.3">
      <c r="A26" s="89" t="s">
        <v>91</v>
      </c>
      <c r="B26" s="218">
        <v>0.17748889121</v>
      </c>
      <c r="C26" s="218">
        <v>7.3772725163899997</v>
      </c>
      <c r="D26" s="15">
        <v>9.859999999999999E-4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9" s="131" customFormat="1" outlineLevel="1" x14ac:dyDescent="0.3">
      <c r="A27" s="89" t="s">
        <v>189</v>
      </c>
      <c r="B27" s="218">
        <v>0.24117362232</v>
      </c>
      <c r="C27" s="218">
        <v>10.024309259640001</v>
      </c>
      <c r="D27" s="15">
        <v>1.34E-3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1:19" s="141" customFormat="1" outlineLevel="1" x14ac:dyDescent="0.3">
      <c r="A28" s="89" t="s">
        <v>184</v>
      </c>
      <c r="B28" s="218">
        <v>3.4926977699299999</v>
      </c>
      <c r="C28" s="218">
        <v>145.172935</v>
      </c>
      <c r="D28" s="15">
        <v>1.9407000000000001E-2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s="131" customFormat="1" outlineLevel="1" x14ac:dyDescent="0.3">
      <c r="A29" s="89" t="s">
        <v>227</v>
      </c>
      <c r="B29" s="218">
        <v>6.7364855273700002</v>
      </c>
      <c r="C29" s="218">
        <v>280</v>
      </c>
      <c r="D29" s="15">
        <v>3.7432E-2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9" s="131" customFormat="1" outlineLevel="1" x14ac:dyDescent="0.3">
      <c r="A30" s="89" t="s">
        <v>120</v>
      </c>
      <c r="B30" s="218">
        <v>18.221564498109998</v>
      </c>
      <c r="C30" s="218">
        <v>757.37386189522999</v>
      </c>
      <c r="D30" s="15">
        <v>0.10124900000000001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1" spans="1:19" s="131" customFormat="1" outlineLevel="1" x14ac:dyDescent="0.3">
      <c r="A31" s="89" t="s">
        <v>162</v>
      </c>
      <c r="B31" s="218">
        <v>119.49436824495</v>
      </c>
      <c r="C31" s="218">
        <v>4966.7475677850398</v>
      </c>
      <c r="D31" s="15">
        <v>0.66397499999999998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9" s="131" customFormat="1" ht="14.5" x14ac:dyDescent="0.35">
      <c r="A32" s="120" t="s">
        <v>15</v>
      </c>
      <c r="B32" s="217">
        <f>SUM(B$33:B$38)</f>
        <v>6.5705515839600004</v>
      </c>
      <c r="C32" s="217">
        <f>SUM(C$33:C$38)</f>
        <v>273.10300541928996</v>
      </c>
      <c r="D32" s="14">
        <f>SUM(D$33:D$38)</f>
        <v>3.6509E-2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</row>
    <row r="33" spans="1:17" outlineLevel="1" x14ac:dyDescent="0.3">
      <c r="A33" s="89" t="s">
        <v>220</v>
      </c>
      <c r="B33" s="218">
        <v>1.17777272625</v>
      </c>
      <c r="C33" s="218">
        <v>48.953770034599998</v>
      </c>
      <c r="D33" s="15">
        <v>6.5440000000000003E-3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3">
      <c r="A34" s="89" t="s">
        <v>193</v>
      </c>
      <c r="B34" s="218">
        <v>1.3266714925</v>
      </c>
      <c r="C34" s="218">
        <v>55.142702584319998</v>
      </c>
      <c r="D34" s="15">
        <v>7.3720000000000001E-3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1" x14ac:dyDescent="0.3">
      <c r="A35" s="89" t="s">
        <v>227</v>
      </c>
      <c r="B35" s="218">
        <v>0.25650657388999998</v>
      </c>
      <c r="C35" s="218">
        <v>10.661618792040001</v>
      </c>
      <c r="D35" s="15">
        <v>1.4250000000000001E-3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1" x14ac:dyDescent="0.3">
      <c r="A36" s="89" t="s">
        <v>120</v>
      </c>
      <c r="B36" s="218">
        <v>0.81863543147999995</v>
      </c>
      <c r="C36" s="218">
        <v>34.026336118739998</v>
      </c>
      <c r="D36" s="15">
        <v>4.5490000000000001E-3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1" x14ac:dyDescent="0.3">
      <c r="A37" s="89" t="s">
        <v>100</v>
      </c>
      <c r="B37" s="218">
        <v>0.63098197282000001</v>
      </c>
      <c r="C37" s="218">
        <v>26.226576405300001</v>
      </c>
      <c r="D37" s="15">
        <v>3.506E-3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1" x14ac:dyDescent="0.3">
      <c r="A38" s="89" t="s">
        <v>162</v>
      </c>
      <c r="B38" s="218">
        <v>2.3599833870200002</v>
      </c>
      <c r="C38" s="218">
        <v>98.092001484289995</v>
      </c>
      <c r="D38" s="15">
        <v>1.3113E-2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2:17" x14ac:dyDescent="0.3"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  <row r="249" spans="2:17" x14ac:dyDescent="0.3"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</row>
    <row r="250" spans="2:17" x14ac:dyDescent="0.3"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</row>
    <row r="251" spans="2:17" x14ac:dyDescent="0.3"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243" bestFit="1" customWidth="1"/>
    <col min="2" max="2" width="17.453125" style="220" customWidth="1"/>
    <col min="3" max="3" width="18.1796875" style="220" customWidth="1"/>
    <col min="4" max="4" width="11.453125" style="251" bestFit="1" customWidth="1"/>
    <col min="5" max="5" width="17.1796875" style="220" customWidth="1"/>
    <col min="6" max="6" width="17.54296875" style="220" customWidth="1"/>
    <col min="7" max="7" width="11.453125" style="251" bestFit="1" customWidth="1"/>
    <col min="8" max="8" width="16.1796875" style="220" bestFit="1" customWidth="1"/>
    <col min="9" max="16384" width="9.1796875" style="243"/>
  </cols>
  <sheetData>
    <row r="2" spans="1:19" ht="18.5" x14ac:dyDescent="0.45">
      <c r="A2" s="255" t="s">
        <v>217</v>
      </c>
      <c r="B2" s="257"/>
      <c r="C2" s="257"/>
      <c r="D2" s="257"/>
      <c r="E2" s="257"/>
      <c r="F2" s="257"/>
      <c r="G2" s="257"/>
      <c r="H2" s="257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B4" s="188"/>
      <c r="C4" s="188"/>
      <c r="D4" s="237"/>
      <c r="E4" s="188"/>
      <c r="F4" s="188"/>
      <c r="G4" s="237"/>
      <c r="H4" s="234" t="str">
        <f>VALVAL</f>
        <v>млрд. одиниць</v>
      </c>
    </row>
    <row r="5" spans="1:19" s="143" customFormat="1" x14ac:dyDescent="0.25">
      <c r="A5" s="158"/>
      <c r="B5" s="260">
        <v>45657</v>
      </c>
      <c r="C5" s="261"/>
      <c r="D5" s="262"/>
      <c r="E5" s="260">
        <v>45777</v>
      </c>
      <c r="F5" s="261"/>
      <c r="G5" s="262"/>
      <c r="H5" s="110"/>
    </row>
    <row r="6" spans="1:19" s="130" customFormat="1" x14ac:dyDescent="0.25">
      <c r="A6" s="239"/>
      <c r="B6" s="83" t="s">
        <v>171</v>
      </c>
      <c r="C6" s="83" t="s">
        <v>174</v>
      </c>
      <c r="D6" s="104" t="s">
        <v>195</v>
      </c>
      <c r="E6" s="83" t="s">
        <v>171</v>
      </c>
      <c r="F6" s="83" t="s">
        <v>174</v>
      </c>
      <c r="G6" s="104" t="s">
        <v>195</v>
      </c>
      <c r="H6" s="83" t="s">
        <v>66</v>
      </c>
    </row>
    <row r="7" spans="1:19" s="193" customFormat="1" ht="15.5" x14ac:dyDescent="0.25">
      <c r="A7" s="8" t="s">
        <v>155</v>
      </c>
      <c r="B7" s="242">
        <f t="shared" ref="B7:H7" si="0">SUM(B8:B15)</f>
        <v>57.469325051889996</v>
      </c>
      <c r="C7" s="242">
        <f t="shared" si="0"/>
        <v>2415.9529558545096</v>
      </c>
      <c r="D7" s="41">
        <f t="shared" si="0"/>
        <v>0.34607800000000005</v>
      </c>
      <c r="E7" s="242">
        <f t="shared" si="0"/>
        <v>58.113886807210001</v>
      </c>
      <c r="F7" s="242">
        <f t="shared" si="0"/>
        <v>2415.4862709785298</v>
      </c>
      <c r="G7" s="41">
        <f t="shared" si="0"/>
        <v>0.32291199999999998</v>
      </c>
      <c r="H7" s="242">
        <f t="shared" si="0"/>
        <v>-2.3165000000000005E-2</v>
      </c>
    </row>
    <row r="8" spans="1:19" s="11" customFormat="1" x14ac:dyDescent="0.25">
      <c r="A8" s="250" t="s">
        <v>220</v>
      </c>
      <c r="B8" s="20">
        <v>6.3168314976</v>
      </c>
      <c r="C8" s="20">
        <v>265.55327932928998</v>
      </c>
      <c r="D8" s="65">
        <v>3.8039999999999997E-2</v>
      </c>
      <c r="E8" s="20">
        <v>6.6368350040899999</v>
      </c>
      <c r="F8" s="20">
        <v>275.85805589412001</v>
      </c>
      <c r="G8" s="65">
        <v>3.6878000000000001E-2</v>
      </c>
      <c r="H8" s="20">
        <v>-1.1620000000000001E-3</v>
      </c>
    </row>
    <row r="9" spans="1:19" s="11" customFormat="1" x14ac:dyDescent="0.25">
      <c r="A9" s="250" t="s">
        <v>193</v>
      </c>
      <c r="B9" s="20">
        <v>21.02874116161</v>
      </c>
      <c r="C9" s="20">
        <v>884.02724969296003</v>
      </c>
      <c r="D9" s="65">
        <v>0.126634</v>
      </c>
      <c r="E9" s="20">
        <v>20.901517515990001</v>
      </c>
      <c r="F9" s="20">
        <v>868.76530509707004</v>
      </c>
      <c r="G9" s="65">
        <v>0.11613999999999999</v>
      </c>
      <c r="H9" s="20">
        <v>-1.0494E-2</v>
      </c>
    </row>
    <row r="10" spans="1:19" s="11" customFormat="1" x14ac:dyDescent="0.25">
      <c r="A10" s="250" t="s">
        <v>91</v>
      </c>
      <c r="B10" s="20">
        <v>0.16700042806000001</v>
      </c>
      <c r="C10" s="20">
        <v>7.0205309950499997</v>
      </c>
      <c r="D10" s="65">
        <v>1.0059999999999999E-3</v>
      </c>
      <c r="E10" s="20">
        <v>0.17748889121</v>
      </c>
      <c r="F10" s="20">
        <v>7.3772725163899997</v>
      </c>
      <c r="G10" s="65">
        <v>9.859999999999999E-4</v>
      </c>
      <c r="H10" s="20">
        <v>-1.9000000000000001E-5</v>
      </c>
    </row>
    <row r="11" spans="1:19" s="11" customFormat="1" x14ac:dyDescent="0.25">
      <c r="A11" s="250" t="s">
        <v>189</v>
      </c>
      <c r="B11" s="20">
        <v>0.21848330896000001</v>
      </c>
      <c r="C11" s="20">
        <v>9.1848198253500009</v>
      </c>
      <c r="D11" s="65">
        <v>1.3159999999999999E-3</v>
      </c>
      <c r="E11" s="20">
        <v>0.24117362232</v>
      </c>
      <c r="F11" s="20">
        <v>10.024309259640001</v>
      </c>
      <c r="G11" s="65">
        <v>1.34E-3</v>
      </c>
      <c r="H11" s="20">
        <v>2.4000000000000001E-5</v>
      </c>
    </row>
    <row r="12" spans="1:19" s="11" customFormat="1" x14ac:dyDescent="0.25">
      <c r="A12" s="250" t="s">
        <v>184</v>
      </c>
      <c r="B12" s="20">
        <v>3.4532918243499999</v>
      </c>
      <c r="C12" s="20">
        <v>145.172935</v>
      </c>
      <c r="D12" s="65">
        <v>2.0795000000000001E-2</v>
      </c>
      <c r="E12" s="20">
        <v>3.4926977699299999</v>
      </c>
      <c r="F12" s="20">
        <v>145.172935</v>
      </c>
      <c r="G12" s="65">
        <v>1.9407000000000001E-2</v>
      </c>
      <c r="H12" s="20">
        <v>-1.3879999999999999E-3</v>
      </c>
    </row>
    <row r="13" spans="1:19" s="11" customFormat="1" x14ac:dyDescent="0.25">
      <c r="A13" s="250" t="s">
        <v>227</v>
      </c>
      <c r="B13" s="20">
        <v>6.92263601288</v>
      </c>
      <c r="C13" s="20">
        <v>291.02069534536002</v>
      </c>
      <c r="D13" s="65">
        <v>4.1688000000000003E-2</v>
      </c>
      <c r="E13" s="20">
        <v>6.9929921012599996</v>
      </c>
      <c r="F13" s="20">
        <v>290.66161879203997</v>
      </c>
      <c r="G13" s="65">
        <v>3.8857000000000003E-2</v>
      </c>
      <c r="H13" s="20">
        <v>-2.8310000000000002E-3</v>
      </c>
    </row>
    <row r="14" spans="1:19" x14ac:dyDescent="0.3">
      <c r="A14" s="121" t="s">
        <v>120</v>
      </c>
      <c r="B14" s="218">
        <v>18.916013072719998</v>
      </c>
      <c r="C14" s="218">
        <v>795.21027356530999</v>
      </c>
      <c r="D14" s="15">
        <v>0.113911</v>
      </c>
      <c r="E14" s="218">
        <v>19.040199929589999</v>
      </c>
      <c r="F14" s="218">
        <v>791.40019801397</v>
      </c>
      <c r="G14" s="15">
        <v>0.105798</v>
      </c>
      <c r="H14" s="20">
        <v>-8.1130000000000004E-3</v>
      </c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A15" s="121" t="s">
        <v>100</v>
      </c>
      <c r="B15" s="218">
        <v>0.44632774571</v>
      </c>
      <c r="C15" s="218">
        <v>18.763172101190001</v>
      </c>
      <c r="D15" s="15">
        <v>2.6879999999999999E-3</v>
      </c>
      <c r="E15" s="218">
        <v>0.63098197282000001</v>
      </c>
      <c r="F15" s="218">
        <v>26.226576405300001</v>
      </c>
      <c r="G15" s="15">
        <v>3.506E-3</v>
      </c>
      <c r="H15" s="20">
        <v>8.1800000000000004E-4</v>
      </c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A16" s="121" t="s">
        <v>162</v>
      </c>
      <c r="B16" s="218">
        <v>108.59042625645</v>
      </c>
      <c r="C16" s="218">
        <v>4565.03292939108</v>
      </c>
      <c r="D16" s="15">
        <v>0.65392399999999995</v>
      </c>
      <c r="E16" s="218">
        <v>121.85435163197</v>
      </c>
      <c r="F16" s="218">
        <v>5064.8395692693302</v>
      </c>
      <c r="G16" s="15">
        <v>0.67708800000000002</v>
      </c>
      <c r="H16" s="218">
        <v>2.3164000000000001E-2</v>
      </c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3">
      <c r="B17" s="205"/>
      <c r="C17" s="205"/>
      <c r="D17" s="235"/>
      <c r="E17" s="205"/>
      <c r="F17" s="205"/>
      <c r="G17" s="235"/>
      <c r="H17" s="234" t="str">
        <f>VALVAL</f>
        <v>млрд. одиниць</v>
      </c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3">
      <c r="A18" s="158"/>
      <c r="B18" s="260">
        <v>45657</v>
      </c>
      <c r="C18" s="261"/>
      <c r="D18" s="262"/>
      <c r="E18" s="260">
        <v>45777</v>
      </c>
      <c r="F18" s="261"/>
      <c r="G18" s="262"/>
      <c r="H18" s="110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 s="3" customFormat="1" x14ac:dyDescent="0.3">
      <c r="A19" s="88"/>
      <c r="B19" s="163" t="s">
        <v>171</v>
      </c>
      <c r="C19" s="163" t="s">
        <v>174</v>
      </c>
      <c r="D19" s="204" t="s">
        <v>195</v>
      </c>
      <c r="E19" s="163" t="s">
        <v>171</v>
      </c>
      <c r="F19" s="163" t="s">
        <v>174</v>
      </c>
      <c r="G19" s="204" t="s">
        <v>195</v>
      </c>
      <c r="H19" s="163" t="s">
        <v>66</v>
      </c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78" customFormat="1" ht="14.5" x14ac:dyDescent="0.35">
      <c r="A20" s="38" t="s">
        <v>155</v>
      </c>
      <c r="B20" s="28">
        <f t="shared" ref="B20:H20" si="1">B$21+B$30</f>
        <v>166.05975130834</v>
      </c>
      <c r="C20" s="28">
        <f t="shared" si="1"/>
        <v>6980.98588524559</v>
      </c>
      <c r="D20" s="75">
        <f t="shared" si="1"/>
        <v>1.0000020000000001</v>
      </c>
      <c r="E20" s="28">
        <f t="shared" si="1"/>
        <v>179.96823843918</v>
      </c>
      <c r="F20" s="28">
        <f t="shared" si="1"/>
        <v>7480.3258402478596</v>
      </c>
      <c r="G20" s="75">
        <f t="shared" si="1"/>
        <v>0.99999899999999997</v>
      </c>
      <c r="H20" s="28">
        <f t="shared" si="1"/>
        <v>1.0000000000001327E-6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9" s="141" customFormat="1" ht="14.5" x14ac:dyDescent="0.35">
      <c r="A21" s="79" t="s">
        <v>68</v>
      </c>
      <c r="B21" s="92">
        <f t="shared" ref="B21:H21" si="2">SUM(B$22:B$29)</f>
        <v>159.19681191121001</v>
      </c>
      <c r="C21" s="92">
        <f t="shared" si="2"/>
        <v>6692.4747759279799</v>
      </c>
      <c r="D21" s="116">
        <f t="shared" si="2"/>
        <v>0.95867300000000011</v>
      </c>
      <c r="E21" s="92">
        <f t="shared" si="2"/>
        <v>173.39768685522</v>
      </c>
      <c r="F21" s="92">
        <f t="shared" si="2"/>
        <v>7207.2228348285698</v>
      </c>
      <c r="G21" s="116">
        <f t="shared" si="2"/>
        <v>0.96348999999999996</v>
      </c>
      <c r="H21" s="92">
        <f t="shared" si="2"/>
        <v>4.8190000000000004E-3</v>
      </c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s="131" customFormat="1" outlineLevel="1" x14ac:dyDescent="0.3">
      <c r="A22" s="108" t="s">
        <v>220</v>
      </c>
      <c r="B22" s="165">
        <v>5.0463515835699999</v>
      </c>
      <c r="C22" s="165">
        <v>212.14357422275</v>
      </c>
      <c r="D22" s="187">
        <v>3.0388999999999999E-2</v>
      </c>
      <c r="E22" s="165">
        <v>5.4590622778400002</v>
      </c>
      <c r="F22" s="165">
        <v>226.90428585952</v>
      </c>
      <c r="G22" s="187">
        <v>3.0332999999999999E-2</v>
      </c>
      <c r="H22" s="165">
        <v>-5.5000000000000002E-5</v>
      </c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9" outlineLevel="1" x14ac:dyDescent="0.3">
      <c r="A23" s="89" t="s">
        <v>193</v>
      </c>
      <c r="B23" s="218">
        <v>19.690182203100001</v>
      </c>
      <c r="C23" s="218">
        <v>827.75556963615998</v>
      </c>
      <c r="D23" s="15">
        <v>0.118573</v>
      </c>
      <c r="E23" s="218">
        <v>19.57484602349</v>
      </c>
      <c r="F23" s="218">
        <v>813.62260251274995</v>
      </c>
      <c r="G23" s="15">
        <v>0.108768</v>
      </c>
      <c r="H23" s="218">
        <v>-9.8049999999999995E-3</v>
      </c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outlineLevel="1" x14ac:dyDescent="0.3">
      <c r="A24" s="89" t="s">
        <v>91</v>
      </c>
      <c r="B24" s="218">
        <v>0.16700042806000001</v>
      </c>
      <c r="C24" s="218">
        <v>7.0205309950499997</v>
      </c>
      <c r="D24" s="15">
        <v>1.0059999999999999E-3</v>
      </c>
      <c r="E24" s="218">
        <v>0.17748889121</v>
      </c>
      <c r="F24" s="218">
        <v>7.3772725163899997</v>
      </c>
      <c r="G24" s="15">
        <v>9.859999999999999E-4</v>
      </c>
      <c r="H24" s="218">
        <v>-1.9000000000000001E-5</v>
      </c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outlineLevel="1" x14ac:dyDescent="0.3">
      <c r="A25" s="89" t="s">
        <v>189</v>
      </c>
      <c r="B25" s="218">
        <v>0.21848330896000001</v>
      </c>
      <c r="C25" s="218">
        <v>9.1848198253500009</v>
      </c>
      <c r="D25" s="15">
        <v>1.3159999999999999E-3</v>
      </c>
      <c r="E25" s="218">
        <v>0.24117362232</v>
      </c>
      <c r="F25" s="218">
        <v>10.024309259640001</v>
      </c>
      <c r="G25" s="15">
        <v>1.34E-3</v>
      </c>
      <c r="H25" s="218">
        <v>2.4000000000000001E-5</v>
      </c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9" outlineLevel="1" x14ac:dyDescent="0.3">
      <c r="A26" s="89" t="s">
        <v>184</v>
      </c>
      <c r="B26" s="218">
        <v>3.4532918243499999</v>
      </c>
      <c r="C26" s="218">
        <v>145.172935</v>
      </c>
      <c r="D26" s="15">
        <v>2.0795000000000001E-2</v>
      </c>
      <c r="E26" s="218">
        <v>3.4926977699299999</v>
      </c>
      <c r="F26" s="218">
        <v>145.172935</v>
      </c>
      <c r="G26" s="15">
        <v>1.9407000000000001E-2</v>
      </c>
      <c r="H26" s="218">
        <v>-1.3879999999999999E-3</v>
      </c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outlineLevel="1" x14ac:dyDescent="0.3">
      <c r="A27" s="89" t="s">
        <v>227</v>
      </c>
      <c r="B27" s="218">
        <v>6.6604819334499998</v>
      </c>
      <c r="C27" s="218">
        <v>280</v>
      </c>
      <c r="D27" s="15">
        <v>4.0108999999999999E-2</v>
      </c>
      <c r="E27" s="218">
        <v>6.7364855273700002</v>
      </c>
      <c r="F27" s="218">
        <v>280</v>
      </c>
      <c r="G27" s="15">
        <v>3.7432E-2</v>
      </c>
      <c r="H27" s="218">
        <v>-2.6770000000000001E-3</v>
      </c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3">
      <c r="A28" s="89" t="s">
        <v>120</v>
      </c>
      <c r="B28" s="218">
        <v>17.665421749109999</v>
      </c>
      <c r="C28" s="218">
        <v>742.63666491172</v>
      </c>
      <c r="D28" s="15">
        <v>0.10638</v>
      </c>
      <c r="E28" s="218">
        <v>18.221564498109998</v>
      </c>
      <c r="F28" s="218">
        <v>757.37386189522999</v>
      </c>
      <c r="G28" s="15">
        <v>0.10124900000000001</v>
      </c>
      <c r="H28" s="218">
        <v>-5.1310000000000001E-3</v>
      </c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3">
      <c r="A29" s="89" t="s">
        <v>162</v>
      </c>
      <c r="B29" s="218">
        <v>106.29559888061</v>
      </c>
      <c r="C29" s="218">
        <v>4468.5606813369504</v>
      </c>
      <c r="D29" s="15">
        <v>0.64010500000000004</v>
      </c>
      <c r="E29" s="218">
        <v>119.49436824495</v>
      </c>
      <c r="F29" s="218">
        <v>4966.7475677850398</v>
      </c>
      <c r="G29" s="15">
        <v>0.66397499999999998</v>
      </c>
      <c r="H29" s="218">
        <v>2.3869999999999999E-2</v>
      </c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ht="14.5" x14ac:dyDescent="0.35">
      <c r="A30" s="120" t="s">
        <v>15</v>
      </c>
      <c r="B30" s="217">
        <f t="shared" ref="B30:H30" si="3">SUM(B$31:B$36)</f>
        <v>6.8629393971300008</v>
      </c>
      <c r="C30" s="217">
        <f t="shared" si="3"/>
        <v>288.51110931761002</v>
      </c>
      <c r="D30" s="14">
        <f t="shared" si="3"/>
        <v>4.1328999999999998E-2</v>
      </c>
      <c r="E30" s="217">
        <f t="shared" si="3"/>
        <v>6.5705515839600004</v>
      </c>
      <c r="F30" s="217">
        <f t="shared" si="3"/>
        <v>273.10300541928996</v>
      </c>
      <c r="G30" s="14">
        <f t="shared" si="3"/>
        <v>3.6509E-2</v>
      </c>
      <c r="H30" s="217">
        <f t="shared" si="3"/>
        <v>-4.8180000000000002E-3</v>
      </c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outlineLevel="1" x14ac:dyDescent="0.3">
      <c r="A31" s="89" t="s">
        <v>220</v>
      </c>
      <c r="B31" s="218">
        <v>1.27047991403</v>
      </c>
      <c r="C31" s="218">
        <v>53.409705106540002</v>
      </c>
      <c r="D31" s="15">
        <v>7.6509999999999998E-3</v>
      </c>
      <c r="E31" s="218">
        <v>1.17777272625</v>
      </c>
      <c r="F31" s="218">
        <v>48.953770034599998</v>
      </c>
      <c r="G31" s="15">
        <v>6.5440000000000003E-3</v>
      </c>
      <c r="H31" s="218">
        <v>-1.106E-3</v>
      </c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outlineLevel="1" x14ac:dyDescent="0.3">
      <c r="A32" s="89" t="s">
        <v>193</v>
      </c>
      <c r="B32" s="218">
        <v>1.33855895851</v>
      </c>
      <c r="C32" s="218">
        <v>56.271680056800001</v>
      </c>
      <c r="D32" s="15">
        <v>8.0610000000000005E-3</v>
      </c>
      <c r="E32" s="218">
        <v>1.3266714925</v>
      </c>
      <c r="F32" s="218">
        <v>55.142702584319998</v>
      </c>
      <c r="G32" s="15">
        <v>7.3720000000000001E-3</v>
      </c>
      <c r="H32" s="218">
        <v>-6.8900000000000005E-4</v>
      </c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1" x14ac:dyDescent="0.3">
      <c r="A33" s="89" t="s">
        <v>227</v>
      </c>
      <c r="B33" s="218">
        <v>0.26215407943000002</v>
      </c>
      <c r="C33" s="218">
        <v>11.02069534536</v>
      </c>
      <c r="D33" s="15">
        <v>1.5790000000000001E-3</v>
      </c>
      <c r="E33" s="218">
        <v>0.25650657388999998</v>
      </c>
      <c r="F33" s="218">
        <v>10.661618792040001</v>
      </c>
      <c r="G33" s="15">
        <v>1.4250000000000001E-3</v>
      </c>
      <c r="H33" s="218">
        <v>-1.5300000000000001E-4</v>
      </c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3">
      <c r="A34" s="89" t="s">
        <v>120</v>
      </c>
      <c r="B34" s="218">
        <v>1.2505913236099999</v>
      </c>
      <c r="C34" s="218">
        <v>52.57360865359</v>
      </c>
      <c r="D34" s="15">
        <v>7.5310000000000004E-3</v>
      </c>
      <c r="E34" s="218">
        <v>0.81863543147999995</v>
      </c>
      <c r="F34" s="218">
        <v>34.026336118739998</v>
      </c>
      <c r="G34" s="15">
        <v>4.5490000000000001E-3</v>
      </c>
      <c r="H34" s="218">
        <v>-2.9819999999999998E-3</v>
      </c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1" x14ac:dyDescent="0.3">
      <c r="A35" s="89" t="s">
        <v>100</v>
      </c>
      <c r="B35" s="218">
        <v>0.44632774571</v>
      </c>
      <c r="C35" s="218">
        <v>18.763172101190001</v>
      </c>
      <c r="D35" s="15">
        <v>2.6879999999999999E-3</v>
      </c>
      <c r="E35" s="218">
        <v>0.63098197282000001</v>
      </c>
      <c r="F35" s="218">
        <v>26.226576405300001</v>
      </c>
      <c r="G35" s="15">
        <v>3.506E-3</v>
      </c>
      <c r="H35" s="218">
        <v>8.1800000000000004E-4</v>
      </c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1" x14ac:dyDescent="0.3">
      <c r="A36" s="89" t="s">
        <v>162</v>
      </c>
      <c r="B36" s="218">
        <v>2.2948273758400002</v>
      </c>
      <c r="C36" s="218">
        <v>96.472248054130006</v>
      </c>
      <c r="D36" s="15">
        <v>1.3819E-2</v>
      </c>
      <c r="E36" s="218">
        <v>2.3599833870200002</v>
      </c>
      <c r="F36" s="218">
        <v>98.092001484289995</v>
      </c>
      <c r="G36" s="15">
        <v>1.3113E-2</v>
      </c>
      <c r="H36" s="218">
        <v>-7.0600000000000003E-4</v>
      </c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x14ac:dyDescent="0.3">
      <c r="B37" s="205"/>
      <c r="C37" s="205"/>
      <c r="D37" s="235"/>
      <c r="E37" s="205"/>
      <c r="F37" s="205"/>
      <c r="G37" s="235"/>
      <c r="H37" s="205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3">
      <c r="B38" s="205"/>
      <c r="C38" s="205"/>
      <c r="D38" s="235"/>
      <c r="E38" s="205"/>
      <c r="F38" s="205"/>
      <c r="G38" s="235"/>
      <c r="H38" s="205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3">
      <c r="B39" s="205"/>
      <c r="C39" s="205"/>
      <c r="D39" s="235"/>
      <c r="E39" s="205"/>
      <c r="F39" s="205"/>
      <c r="G39" s="235"/>
      <c r="H39" s="205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3">
      <c r="B40" s="205"/>
      <c r="C40" s="205"/>
      <c r="D40" s="235"/>
      <c r="E40" s="205"/>
      <c r="F40" s="205"/>
      <c r="G40" s="235"/>
      <c r="H40" s="205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3">
      <c r="B41" s="205"/>
      <c r="C41" s="205"/>
      <c r="D41" s="235"/>
      <c r="E41" s="205"/>
      <c r="F41" s="205"/>
      <c r="G41" s="235"/>
      <c r="H41" s="205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3">
      <c r="B42" s="205"/>
      <c r="C42" s="205"/>
      <c r="D42" s="235"/>
      <c r="E42" s="205"/>
      <c r="F42" s="205"/>
      <c r="G42" s="235"/>
      <c r="H42" s="205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3">
      <c r="B43" s="205"/>
      <c r="C43" s="205"/>
      <c r="D43" s="235"/>
      <c r="E43" s="205"/>
      <c r="F43" s="205"/>
      <c r="G43" s="235"/>
      <c r="H43" s="205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3">
      <c r="B44" s="205"/>
      <c r="C44" s="205"/>
      <c r="D44" s="235"/>
      <c r="E44" s="205"/>
      <c r="F44" s="205"/>
      <c r="G44" s="235"/>
      <c r="H44" s="205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3">
      <c r="B45" s="205"/>
      <c r="C45" s="205"/>
      <c r="D45" s="235"/>
      <c r="E45" s="205"/>
      <c r="F45" s="205"/>
      <c r="G45" s="235"/>
      <c r="H45" s="205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3">
      <c r="B46" s="205"/>
      <c r="C46" s="205"/>
      <c r="D46" s="235"/>
      <c r="E46" s="205"/>
      <c r="F46" s="205"/>
      <c r="G46" s="235"/>
      <c r="H46" s="205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3">
      <c r="B47" s="205"/>
      <c r="C47" s="205"/>
      <c r="D47" s="235"/>
      <c r="E47" s="205"/>
      <c r="F47" s="205"/>
      <c r="G47" s="235"/>
      <c r="H47" s="205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3">
      <c r="B48" s="205"/>
      <c r="C48" s="205"/>
      <c r="D48" s="235"/>
      <c r="E48" s="205"/>
      <c r="F48" s="205"/>
      <c r="G48" s="235"/>
      <c r="H48" s="205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05"/>
      <c r="F49" s="205"/>
      <c r="G49" s="235"/>
      <c r="H49" s="205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05"/>
      <c r="F50" s="205"/>
      <c r="G50" s="235"/>
      <c r="H50" s="205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05"/>
      <c r="F51" s="205"/>
      <c r="G51" s="235"/>
      <c r="H51" s="205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05"/>
      <c r="F52" s="205"/>
      <c r="G52" s="235"/>
      <c r="H52" s="205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05"/>
      <c r="F53" s="205"/>
      <c r="G53" s="235"/>
      <c r="H53" s="205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05"/>
      <c r="F54" s="205"/>
      <c r="G54" s="235"/>
      <c r="H54" s="205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05"/>
      <c r="F55" s="205"/>
      <c r="G55" s="235"/>
      <c r="H55" s="205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05"/>
      <c r="F56" s="205"/>
      <c r="G56" s="235"/>
      <c r="H56" s="205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05"/>
      <c r="F57" s="205"/>
      <c r="G57" s="235"/>
      <c r="H57" s="205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05"/>
      <c r="F58" s="205"/>
      <c r="G58" s="235"/>
      <c r="H58" s="205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05"/>
      <c r="F59" s="205"/>
      <c r="G59" s="235"/>
      <c r="H59" s="205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05"/>
      <c r="F60" s="205"/>
      <c r="G60" s="235"/>
      <c r="H60" s="205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05"/>
      <c r="F61" s="205"/>
      <c r="G61" s="235"/>
      <c r="H61" s="205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05"/>
      <c r="F62" s="205"/>
      <c r="G62" s="235"/>
      <c r="H62" s="205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05"/>
      <c r="F63" s="205"/>
      <c r="G63" s="235"/>
      <c r="H63" s="205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05"/>
      <c r="F64" s="205"/>
      <c r="G64" s="235"/>
      <c r="H64" s="205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05"/>
      <c r="F65" s="205"/>
      <c r="G65" s="235"/>
      <c r="H65" s="205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05"/>
      <c r="F66" s="205"/>
      <c r="G66" s="235"/>
      <c r="H66" s="205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05"/>
      <c r="F67" s="205"/>
      <c r="G67" s="235"/>
      <c r="H67" s="205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05"/>
      <c r="F68" s="205"/>
      <c r="G68" s="235"/>
      <c r="H68" s="205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05"/>
      <c r="F69" s="205"/>
      <c r="G69" s="235"/>
      <c r="H69" s="205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05"/>
      <c r="F70" s="205"/>
      <c r="G70" s="235"/>
      <c r="H70" s="205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05"/>
      <c r="F71" s="205"/>
      <c r="G71" s="235"/>
      <c r="H71" s="205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05"/>
      <c r="F72" s="205"/>
      <c r="G72" s="235"/>
      <c r="H72" s="205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05"/>
      <c r="F73" s="205"/>
      <c r="G73" s="235"/>
      <c r="H73" s="205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05"/>
      <c r="F74" s="205"/>
      <c r="G74" s="235"/>
      <c r="H74" s="205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05"/>
      <c r="F75" s="205"/>
      <c r="G75" s="235"/>
      <c r="H75" s="205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05"/>
      <c r="F76" s="205"/>
      <c r="G76" s="235"/>
      <c r="H76" s="205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05"/>
      <c r="F77" s="205"/>
      <c r="G77" s="235"/>
      <c r="H77" s="205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05"/>
      <c r="F78" s="205"/>
      <c r="G78" s="235"/>
      <c r="H78" s="205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05"/>
      <c r="F79" s="205"/>
      <c r="G79" s="235"/>
      <c r="H79" s="205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05"/>
      <c r="F80" s="205"/>
      <c r="G80" s="235"/>
      <c r="H80" s="205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05"/>
      <c r="F81" s="205"/>
      <c r="G81" s="235"/>
      <c r="H81" s="205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05"/>
      <c r="F82" s="205"/>
      <c r="G82" s="235"/>
      <c r="H82" s="205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05"/>
      <c r="F83" s="205"/>
      <c r="G83" s="235"/>
      <c r="H83" s="205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05"/>
      <c r="F84" s="205"/>
      <c r="G84" s="235"/>
      <c r="H84" s="205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05"/>
      <c r="F85" s="205"/>
      <c r="G85" s="235"/>
      <c r="H85" s="205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05"/>
      <c r="F86" s="205"/>
      <c r="G86" s="235"/>
      <c r="H86" s="205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05"/>
      <c r="F87" s="205"/>
      <c r="G87" s="235"/>
      <c r="H87" s="205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05"/>
      <c r="F88" s="205"/>
      <c r="G88" s="235"/>
      <c r="H88" s="205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05"/>
      <c r="F89" s="205"/>
      <c r="G89" s="235"/>
      <c r="H89" s="205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05"/>
      <c r="F90" s="205"/>
      <c r="G90" s="235"/>
      <c r="H90" s="205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05"/>
      <c r="F91" s="205"/>
      <c r="G91" s="235"/>
      <c r="H91" s="205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05"/>
      <c r="F92" s="205"/>
      <c r="G92" s="235"/>
      <c r="H92" s="205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05"/>
      <c r="F93" s="205"/>
      <c r="G93" s="235"/>
      <c r="H93" s="205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05"/>
      <c r="F94" s="205"/>
      <c r="G94" s="235"/>
      <c r="H94" s="205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05"/>
      <c r="F95" s="205"/>
      <c r="G95" s="235"/>
      <c r="H95" s="205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05"/>
      <c r="F96" s="205"/>
      <c r="G96" s="235"/>
      <c r="H96" s="205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05"/>
      <c r="F97" s="205"/>
      <c r="G97" s="235"/>
      <c r="H97" s="205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05"/>
      <c r="F98" s="205"/>
      <c r="G98" s="235"/>
      <c r="H98" s="205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05"/>
      <c r="F99" s="205"/>
      <c r="G99" s="235"/>
      <c r="H99" s="205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05"/>
      <c r="F100" s="205"/>
      <c r="G100" s="235"/>
      <c r="H100" s="205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05"/>
      <c r="F101" s="205"/>
      <c r="G101" s="235"/>
      <c r="H101" s="205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05"/>
      <c r="F102" s="205"/>
      <c r="G102" s="235"/>
      <c r="H102" s="205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05"/>
      <c r="F103" s="205"/>
      <c r="G103" s="235"/>
      <c r="H103" s="205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05"/>
      <c r="F104" s="205"/>
      <c r="G104" s="235"/>
      <c r="H104" s="205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05"/>
      <c r="F105" s="205"/>
      <c r="G105" s="235"/>
      <c r="H105" s="205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05"/>
      <c r="F106" s="205"/>
      <c r="G106" s="235"/>
      <c r="H106" s="205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05"/>
      <c r="F107" s="205"/>
      <c r="G107" s="235"/>
      <c r="H107" s="205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05"/>
      <c r="F108" s="205"/>
      <c r="G108" s="235"/>
      <c r="H108" s="205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05"/>
      <c r="F109" s="205"/>
      <c r="G109" s="235"/>
      <c r="H109" s="205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05"/>
      <c r="F110" s="205"/>
      <c r="G110" s="235"/>
      <c r="H110" s="205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05"/>
      <c r="F111" s="205"/>
      <c r="G111" s="235"/>
      <c r="H111" s="205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05"/>
      <c r="F112" s="205"/>
      <c r="G112" s="235"/>
      <c r="H112" s="205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05"/>
      <c r="F113" s="205"/>
      <c r="G113" s="235"/>
      <c r="H113" s="205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05"/>
      <c r="F114" s="205"/>
      <c r="G114" s="235"/>
      <c r="H114" s="205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05"/>
      <c r="F115" s="205"/>
      <c r="G115" s="235"/>
      <c r="H115" s="205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05"/>
      <c r="F116" s="205"/>
      <c r="G116" s="235"/>
      <c r="H116" s="205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05"/>
      <c r="F117" s="205"/>
      <c r="G117" s="235"/>
      <c r="H117" s="205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05"/>
      <c r="F118" s="205"/>
      <c r="G118" s="235"/>
      <c r="H118" s="205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05"/>
      <c r="F119" s="205"/>
      <c r="G119" s="235"/>
      <c r="H119" s="205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05"/>
      <c r="F120" s="205"/>
      <c r="G120" s="235"/>
      <c r="H120" s="205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05"/>
      <c r="F121" s="205"/>
      <c r="G121" s="235"/>
      <c r="H121" s="205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05"/>
      <c r="F122" s="205"/>
      <c r="G122" s="235"/>
      <c r="H122" s="205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05"/>
      <c r="F123" s="205"/>
      <c r="G123" s="235"/>
      <c r="H123" s="205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05"/>
      <c r="F124" s="205"/>
      <c r="G124" s="235"/>
      <c r="H124" s="205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05"/>
      <c r="F125" s="205"/>
      <c r="G125" s="235"/>
      <c r="H125" s="205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05"/>
      <c r="F126" s="205"/>
      <c r="G126" s="235"/>
      <c r="H126" s="205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05"/>
      <c r="F127" s="205"/>
      <c r="G127" s="235"/>
      <c r="H127" s="205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05"/>
      <c r="F128" s="205"/>
      <c r="G128" s="235"/>
      <c r="H128" s="205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05"/>
      <c r="F129" s="205"/>
      <c r="G129" s="235"/>
      <c r="H129" s="205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05"/>
      <c r="F130" s="205"/>
      <c r="G130" s="235"/>
      <c r="H130" s="205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05"/>
      <c r="F131" s="205"/>
      <c r="G131" s="235"/>
      <c r="H131" s="205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05"/>
      <c r="F132" s="205"/>
      <c r="G132" s="235"/>
      <c r="H132" s="205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05"/>
      <c r="F133" s="205"/>
      <c r="G133" s="235"/>
      <c r="H133" s="205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05"/>
      <c r="F134" s="205"/>
      <c r="G134" s="235"/>
      <c r="H134" s="205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05"/>
      <c r="F135" s="205"/>
      <c r="G135" s="235"/>
      <c r="H135" s="205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05"/>
      <c r="F136" s="205"/>
      <c r="G136" s="235"/>
      <c r="H136" s="205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05"/>
      <c r="F137" s="205"/>
      <c r="G137" s="235"/>
      <c r="H137" s="205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05"/>
      <c r="F138" s="205"/>
      <c r="G138" s="235"/>
      <c r="H138" s="205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05"/>
      <c r="F139" s="205"/>
      <c r="G139" s="235"/>
      <c r="H139" s="205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05"/>
      <c r="F140" s="205"/>
      <c r="G140" s="235"/>
      <c r="H140" s="205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05"/>
      <c r="F141" s="205"/>
      <c r="G141" s="235"/>
      <c r="H141" s="205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05"/>
      <c r="F142" s="205"/>
      <c r="G142" s="235"/>
      <c r="H142" s="205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05"/>
      <c r="F143" s="205"/>
      <c r="G143" s="235"/>
      <c r="H143" s="205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05"/>
      <c r="F144" s="205"/>
      <c r="G144" s="235"/>
      <c r="H144" s="205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05"/>
      <c r="F145" s="205"/>
      <c r="G145" s="235"/>
      <c r="H145" s="205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05"/>
      <c r="F146" s="205"/>
      <c r="G146" s="235"/>
      <c r="H146" s="205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05"/>
      <c r="F147" s="205"/>
      <c r="G147" s="235"/>
      <c r="H147" s="205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05"/>
      <c r="F148" s="205"/>
      <c r="G148" s="235"/>
      <c r="H148" s="205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05"/>
      <c r="F149" s="205"/>
      <c r="G149" s="235"/>
      <c r="H149" s="205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05"/>
      <c r="F150" s="205"/>
      <c r="G150" s="235"/>
      <c r="H150" s="205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05"/>
      <c r="F151" s="205"/>
      <c r="G151" s="235"/>
      <c r="H151" s="205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05"/>
      <c r="F152" s="205"/>
      <c r="G152" s="235"/>
      <c r="H152" s="205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05"/>
      <c r="F153" s="205"/>
      <c r="G153" s="235"/>
      <c r="H153" s="205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05"/>
      <c r="F154" s="205"/>
      <c r="G154" s="235"/>
      <c r="H154" s="205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05"/>
      <c r="F155" s="205"/>
      <c r="G155" s="235"/>
      <c r="H155" s="205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05"/>
      <c r="F156" s="205"/>
      <c r="G156" s="235"/>
      <c r="H156" s="205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05"/>
      <c r="F157" s="205"/>
      <c r="G157" s="235"/>
      <c r="H157" s="205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05"/>
      <c r="F158" s="205"/>
      <c r="G158" s="235"/>
      <c r="H158" s="205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05"/>
      <c r="F159" s="205"/>
      <c r="G159" s="235"/>
      <c r="H159" s="205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05"/>
      <c r="F160" s="205"/>
      <c r="G160" s="235"/>
      <c r="H160" s="205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05"/>
      <c r="F161" s="205"/>
      <c r="G161" s="235"/>
      <c r="H161" s="205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05"/>
      <c r="F162" s="205"/>
      <c r="G162" s="235"/>
      <c r="H162" s="205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05"/>
      <c r="F163" s="205"/>
      <c r="G163" s="235"/>
      <c r="H163" s="205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05"/>
      <c r="F164" s="205"/>
      <c r="G164" s="235"/>
      <c r="H164" s="205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05"/>
      <c r="F165" s="205"/>
      <c r="G165" s="235"/>
      <c r="H165" s="205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05"/>
      <c r="F166" s="205"/>
      <c r="G166" s="235"/>
      <c r="H166" s="205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05"/>
      <c r="F167" s="205"/>
      <c r="G167" s="235"/>
      <c r="H167" s="205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05"/>
      <c r="F168" s="205"/>
      <c r="G168" s="235"/>
      <c r="H168" s="205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05"/>
      <c r="F169" s="205"/>
      <c r="G169" s="235"/>
      <c r="H169" s="205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05"/>
      <c r="F170" s="205"/>
      <c r="G170" s="235"/>
      <c r="H170" s="205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05"/>
      <c r="F171" s="205"/>
      <c r="G171" s="235"/>
      <c r="H171" s="205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05"/>
      <c r="F172" s="205"/>
      <c r="G172" s="235"/>
      <c r="H172" s="205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05"/>
      <c r="F173" s="205"/>
      <c r="G173" s="235"/>
      <c r="H173" s="205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05"/>
      <c r="F174" s="205"/>
      <c r="G174" s="235"/>
      <c r="H174" s="205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05"/>
      <c r="F175" s="205"/>
      <c r="G175" s="235"/>
      <c r="H175" s="205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05"/>
      <c r="F176" s="205"/>
      <c r="G176" s="235"/>
      <c r="H176" s="205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05"/>
      <c r="F177" s="205"/>
      <c r="G177" s="235"/>
      <c r="H177" s="205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05"/>
      <c r="F178" s="205"/>
      <c r="G178" s="235"/>
      <c r="H178" s="205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05"/>
      <c r="F179" s="205"/>
      <c r="G179" s="235"/>
      <c r="H179" s="205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05"/>
      <c r="F180" s="205"/>
      <c r="G180" s="235"/>
      <c r="H180" s="205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05"/>
      <c r="F181" s="205"/>
      <c r="G181" s="235"/>
      <c r="H181" s="205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05"/>
      <c r="F182" s="205"/>
      <c r="G182" s="235"/>
      <c r="H182" s="205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05"/>
      <c r="F183" s="205"/>
      <c r="G183" s="235"/>
      <c r="H183" s="205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05"/>
      <c r="F184" s="205"/>
      <c r="G184" s="235"/>
      <c r="H184" s="205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05"/>
      <c r="F185" s="205"/>
      <c r="G185" s="235"/>
      <c r="H185" s="205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05"/>
      <c r="F186" s="205"/>
      <c r="G186" s="235"/>
      <c r="H186" s="205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05"/>
      <c r="F187" s="205"/>
      <c r="G187" s="235"/>
      <c r="H187" s="205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05"/>
      <c r="F188" s="205"/>
      <c r="G188" s="235"/>
      <c r="H188" s="205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05"/>
      <c r="F189" s="205"/>
      <c r="G189" s="235"/>
      <c r="H189" s="205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05"/>
      <c r="F190" s="205"/>
      <c r="G190" s="235"/>
      <c r="H190" s="205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05"/>
      <c r="F191" s="205"/>
      <c r="G191" s="235"/>
      <c r="H191" s="205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05"/>
      <c r="F192" s="205"/>
      <c r="G192" s="235"/>
      <c r="H192" s="205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05"/>
      <c r="F193" s="205"/>
      <c r="G193" s="235"/>
      <c r="H193" s="205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05"/>
      <c r="F194" s="205"/>
      <c r="G194" s="235"/>
      <c r="H194" s="205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05"/>
      <c r="F195" s="205"/>
      <c r="G195" s="235"/>
      <c r="H195" s="205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05"/>
      <c r="F196" s="205"/>
      <c r="G196" s="235"/>
      <c r="H196" s="205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05"/>
      <c r="F197" s="205"/>
      <c r="G197" s="235"/>
      <c r="H197" s="205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05"/>
      <c r="F198" s="205"/>
      <c r="G198" s="235"/>
      <c r="H198" s="205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05"/>
      <c r="F199" s="205"/>
      <c r="G199" s="235"/>
      <c r="H199" s="205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05"/>
      <c r="F200" s="205"/>
      <c r="G200" s="235"/>
      <c r="H200" s="205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05"/>
      <c r="F201" s="205"/>
      <c r="G201" s="235"/>
      <c r="H201" s="205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05"/>
      <c r="F202" s="205"/>
      <c r="G202" s="235"/>
      <c r="H202" s="205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05"/>
      <c r="F203" s="205"/>
      <c r="G203" s="235"/>
      <c r="H203" s="205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05"/>
      <c r="F204" s="205"/>
      <c r="G204" s="235"/>
      <c r="H204" s="205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05"/>
      <c r="F205" s="205"/>
      <c r="G205" s="235"/>
      <c r="H205" s="205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05"/>
      <c r="F206" s="205"/>
      <c r="G206" s="235"/>
      <c r="H206" s="205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05"/>
      <c r="F207" s="205"/>
      <c r="G207" s="235"/>
      <c r="H207" s="205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05"/>
      <c r="F208" s="205"/>
      <c r="G208" s="235"/>
      <c r="H208" s="205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05"/>
      <c r="F209" s="205"/>
      <c r="G209" s="235"/>
      <c r="H209" s="205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05"/>
      <c r="F210" s="205"/>
      <c r="G210" s="235"/>
      <c r="H210" s="205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05"/>
      <c r="F211" s="205"/>
      <c r="G211" s="235"/>
      <c r="H211" s="205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05"/>
      <c r="F212" s="205"/>
      <c r="G212" s="235"/>
      <c r="H212" s="205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05"/>
      <c r="F213" s="205"/>
      <c r="G213" s="235"/>
      <c r="H213" s="205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05"/>
      <c r="F214" s="205"/>
      <c r="G214" s="235"/>
      <c r="H214" s="205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05"/>
      <c r="F215" s="205"/>
      <c r="G215" s="235"/>
      <c r="H215" s="205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05"/>
      <c r="F216" s="205"/>
      <c r="G216" s="235"/>
      <c r="H216" s="205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05"/>
      <c r="F217" s="205"/>
      <c r="G217" s="235"/>
      <c r="H217" s="205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05"/>
      <c r="F218" s="205"/>
      <c r="G218" s="235"/>
      <c r="H218" s="205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05"/>
      <c r="F219" s="205"/>
      <c r="G219" s="235"/>
      <c r="H219" s="205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05"/>
      <c r="F220" s="205"/>
      <c r="G220" s="235"/>
      <c r="H220" s="205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05"/>
      <c r="F221" s="205"/>
      <c r="G221" s="235"/>
      <c r="H221" s="205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05"/>
      <c r="F222" s="205"/>
      <c r="G222" s="235"/>
      <c r="H222" s="205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05"/>
      <c r="F223" s="205"/>
      <c r="G223" s="235"/>
      <c r="H223" s="205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05"/>
      <c r="F224" s="205"/>
      <c r="G224" s="235"/>
      <c r="H224" s="205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05"/>
      <c r="F225" s="205"/>
      <c r="G225" s="235"/>
      <c r="H225" s="205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05"/>
      <c r="F226" s="205"/>
      <c r="G226" s="235"/>
      <c r="H226" s="205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05"/>
      <c r="F227" s="205"/>
      <c r="G227" s="235"/>
      <c r="H227" s="205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05"/>
      <c r="F228" s="205"/>
      <c r="G228" s="235"/>
      <c r="H228" s="205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05"/>
      <c r="F229" s="205"/>
      <c r="G229" s="235"/>
      <c r="H229" s="205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05"/>
      <c r="F230" s="205"/>
      <c r="G230" s="235"/>
      <c r="H230" s="205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05"/>
      <c r="F231" s="205"/>
      <c r="G231" s="235"/>
      <c r="H231" s="205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05"/>
      <c r="F232" s="205"/>
      <c r="G232" s="235"/>
      <c r="H232" s="205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05"/>
      <c r="F233" s="205"/>
      <c r="G233" s="235"/>
      <c r="H233" s="205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05"/>
      <c r="F234" s="205"/>
      <c r="G234" s="235"/>
      <c r="H234" s="205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05"/>
      <c r="F235" s="205"/>
      <c r="G235" s="235"/>
      <c r="H235" s="205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05"/>
      <c r="F236" s="205"/>
      <c r="G236" s="235"/>
      <c r="H236" s="205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05"/>
      <c r="F237" s="205"/>
      <c r="G237" s="235"/>
      <c r="H237" s="205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05"/>
      <c r="F238" s="205"/>
      <c r="G238" s="235"/>
      <c r="H238" s="205"/>
      <c r="I238" s="231"/>
      <c r="J238" s="231"/>
      <c r="K238" s="231"/>
      <c r="L238" s="231"/>
      <c r="M238" s="231"/>
      <c r="N238" s="231"/>
      <c r="O238" s="231"/>
      <c r="P238" s="231"/>
      <c r="Q238" s="23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243" bestFit="1" customWidth="1"/>
    <col min="2" max="2" width="17" style="220" customWidth="1"/>
    <col min="3" max="3" width="18.26953125" style="220" customWidth="1"/>
    <col min="4" max="4" width="11.453125" style="251" bestFit="1" customWidth="1"/>
    <col min="5" max="16384" width="9.1796875" style="24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tr">
        <f>IF(REPORT_LANG="UKR","(в розрізі валют погашеня)","by interest rate types")</f>
        <v>(в розрізі валют погашеня)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12" customFormat="1" x14ac:dyDescent="0.25">
      <c r="A6" s="239"/>
      <c r="B6" s="233" t="str">
        <f>IF(REPORT_LANG="UKR","дол.США","USD")</f>
        <v>дол.США</v>
      </c>
      <c r="C6" s="233" t="str">
        <f>IF(REPORT_LANG="UKR","грн.","UAH")</f>
        <v>грн.</v>
      </c>
      <c r="D6" s="104" t="s">
        <v>195</v>
      </c>
    </row>
    <row r="7" spans="1:19" s="90" customFormat="1" ht="15.5" x14ac:dyDescent="0.25">
      <c r="A7" s="1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25">
        <f>SUM(B8:B26)</f>
        <v>179.96823843918</v>
      </c>
      <c r="C7" s="125">
        <f>SUM(C8:C26)</f>
        <v>7480.3258402478605</v>
      </c>
      <c r="D7" s="102">
        <f>SUM(D8:D26)</f>
        <v>1.0000009999999999</v>
      </c>
    </row>
    <row r="8" spans="1:19" s="11" customFormat="1" x14ac:dyDescent="0.25">
      <c r="A8" s="250" t="s">
        <v>27</v>
      </c>
      <c r="B8" s="20">
        <v>0.20286118115999999</v>
      </c>
      <c r="C8" s="20">
        <v>8.4318641364799998</v>
      </c>
      <c r="D8" s="65">
        <v>1.127E-3</v>
      </c>
    </row>
    <row r="9" spans="1:19" s="11" customFormat="1" x14ac:dyDescent="0.25">
      <c r="A9" s="250" t="s">
        <v>122</v>
      </c>
      <c r="B9" s="20">
        <v>44.03657573892</v>
      </c>
      <c r="C9" s="20">
        <v>1830.36705961549</v>
      </c>
      <c r="D9" s="65">
        <v>0.24469099999999999</v>
      </c>
    </row>
    <row r="10" spans="1:19" s="11" customFormat="1" x14ac:dyDescent="0.25">
      <c r="A10" s="250" t="s">
        <v>4</v>
      </c>
      <c r="B10" s="20">
        <v>68.46807972693</v>
      </c>
      <c r="C10" s="20">
        <v>2845.8551934233201</v>
      </c>
      <c r="D10" s="65">
        <v>0.38044499999999998</v>
      </c>
    </row>
    <row r="11" spans="1:19" s="11" customFormat="1" x14ac:dyDescent="0.25">
      <c r="A11" s="250" t="s">
        <v>164</v>
      </c>
      <c r="B11" s="20">
        <v>4.8734653443899996</v>
      </c>
      <c r="C11" s="20">
        <v>202.56412499999999</v>
      </c>
      <c r="D11" s="65">
        <v>2.708E-2</v>
      </c>
    </row>
    <row r="12" spans="1:19" s="11" customFormat="1" x14ac:dyDescent="0.25">
      <c r="A12" s="250" t="s">
        <v>16</v>
      </c>
      <c r="B12" s="20">
        <v>19.040199929589999</v>
      </c>
      <c r="C12" s="20">
        <v>791.40019801397</v>
      </c>
      <c r="D12" s="65">
        <v>0.105798</v>
      </c>
    </row>
    <row r="13" spans="1:19" x14ac:dyDescent="0.3">
      <c r="A13" s="121" t="s">
        <v>17</v>
      </c>
      <c r="B13" s="218">
        <v>42.4125511493</v>
      </c>
      <c r="C13" s="218">
        <v>1762.8649647521299</v>
      </c>
      <c r="D13" s="15">
        <v>0.23566699999999999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21" t="s">
        <v>106</v>
      </c>
      <c r="B14" s="218">
        <v>0.93450536889000002</v>
      </c>
      <c r="C14" s="218">
        <v>38.842435306470001</v>
      </c>
      <c r="D14" s="15">
        <v>5.1929999999999997E-3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B15" s="205"/>
      <c r="C15" s="205"/>
      <c r="D15" s="235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05"/>
      <c r="C16" s="205"/>
      <c r="D16" s="235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3"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3"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3"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3">
      <c r="B20" s="205"/>
      <c r="C20" s="205"/>
      <c r="D20" s="235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3">
      <c r="B21" s="205"/>
      <c r="C21" s="205"/>
      <c r="D21" s="235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3">
      <c r="B22" s="205"/>
      <c r="C22" s="205"/>
      <c r="D22" s="235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3">
      <c r="B23" s="205"/>
      <c r="C23" s="205"/>
      <c r="D23" s="235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3">
      <c r="B24" s="205"/>
      <c r="C24" s="205"/>
      <c r="D24" s="235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3">
      <c r="B25" s="205"/>
      <c r="C25" s="205"/>
      <c r="D25" s="235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05"/>
      <c r="C244" s="205"/>
      <c r="D244" s="235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05"/>
      <c r="C245" s="205"/>
      <c r="D245" s="235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05"/>
      <c r="C246" s="205"/>
      <c r="D246" s="235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05"/>
      <c r="C247" s="205"/>
      <c r="D247" s="235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2:17" x14ac:dyDescent="0.3">
      <c r="B248" s="205"/>
      <c r="C248" s="205"/>
      <c r="D248" s="235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243" bestFit="1" customWidth="1"/>
    <col min="2" max="2" width="14.453125" style="220" bestFit="1" customWidth="1"/>
    <col min="3" max="3" width="16" style="220" bestFit="1" customWidth="1"/>
    <col min="4" max="4" width="11.453125" style="251" bestFit="1" customWidth="1"/>
    <col min="5" max="16384" width="9.1796875" style="24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">
        <v>116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12" customFormat="1" x14ac:dyDescent="0.25">
      <c r="A6" s="239"/>
      <c r="B6" s="83" t="s">
        <v>171</v>
      </c>
      <c r="C6" s="83" t="s">
        <v>174</v>
      </c>
      <c r="D6" s="104" t="s">
        <v>195</v>
      </c>
    </row>
    <row r="7" spans="1:19" s="90" customFormat="1" ht="15.5" x14ac:dyDescent="0.25">
      <c r="A7" s="69" t="s">
        <v>155</v>
      </c>
      <c r="B7" s="125">
        <f>SUM(B8:B18)</f>
        <v>179.96823843918</v>
      </c>
      <c r="C7" s="125">
        <f>SUM(C8:C18)</f>
        <v>7480.3258402478605</v>
      </c>
      <c r="D7" s="102">
        <f>SUM(D8:D18)</f>
        <v>1.0000009999999999</v>
      </c>
    </row>
    <row r="8" spans="1:19" s="11" customFormat="1" x14ac:dyDescent="0.25">
      <c r="A8" s="250" t="s">
        <v>27</v>
      </c>
      <c r="B8" s="20">
        <v>0.20286118115999999</v>
      </c>
      <c r="C8" s="20">
        <v>8.4318641364799998</v>
      </c>
      <c r="D8" s="65">
        <v>1.127E-3</v>
      </c>
    </row>
    <row r="9" spans="1:19" s="11" customFormat="1" x14ac:dyDescent="0.25">
      <c r="A9" s="250" t="s">
        <v>122</v>
      </c>
      <c r="B9" s="20">
        <v>44.03657573892</v>
      </c>
      <c r="C9" s="20">
        <v>1830.36705961549</v>
      </c>
      <c r="D9" s="65">
        <v>0.24469099999999999</v>
      </c>
    </row>
    <row r="10" spans="1:19" s="11" customFormat="1" x14ac:dyDescent="0.25">
      <c r="A10" s="250" t="s">
        <v>4</v>
      </c>
      <c r="B10" s="20">
        <v>68.46807972693</v>
      </c>
      <c r="C10" s="20">
        <v>2845.8551934233201</v>
      </c>
      <c r="D10" s="65">
        <v>0.38044499999999998</v>
      </c>
    </row>
    <row r="11" spans="1:19" s="11" customFormat="1" x14ac:dyDescent="0.25">
      <c r="A11" s="250" t="s">
        <v>164</v>
      </c>
      <c r="B11" s="20">
        <v>4.8734653443899996</v>
      </c>
      <c r="C11" s="20">
        <v>202.56412499999999</v>
      </c>
      <c r="D11" s="65">
        <v>2.708E-2</v>
      </c>
    </row>
    <row r="12" spans="1:19" s="11" customFormat="1" x14ac:dyDescent="0.25">
      <c r="A12" s="250" t="s">
        <v>16</v>
      </c>
      <c r="B12" s="20">
        <v>19.040199929589999</v>
      </c>
      <c r="C12" s="20">
        <v>791.40019801397</v>
      </c>
      <c r="D12" s="65">
        <v>0.105798</v>
      </c>
    </row>
    <row r="13" spans="1:19" x14ac:dyDescent="0.3">
      <c r="A13" s="121" t="s">
        <v>17</v>
      </c>
      <c r="B13" s="218">
        <v>42.4125511493</v>
      </c>
      <c r="C13" s="218">
        <v>1762.8649647521299</v>
      </c>
      <c r="D13" s="15">
        <v>0.23566699999999999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21" t="s">
        <v>106</v>
      </c>
      <c r="B14" s="218">
        <v>0.93450536889000002</v>
      </c>
      <c r="C14" s="218">
        <v>38.842435306470001</v>
      </c>
      <c r="D14" s="15">
        <v>5.1929999999999997E-3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B15" s="205"/>
      <c r="C15" s="205"/>
      <c r="D15" s="235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05"/>
      <c r="C16" s="205"/>
      <c r="D16" s="235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3"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3"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3"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3">
      <c r="A20" s="35" t="s">
        <v>167</v>
      </c>
      <c r="B20" s="205"/>
      <c r="C20" s="205"/>
      <c r="D20" s="235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x14ac:dyDescent="0.3">
      <c r="B21" s="151" t="str">
        <f>"Державний борг України за станом на " &amp; TEXT(DREPORTDATE,"dd.MM.yyyy")</f>
        <v>Державний борг України за станом на 30.04.2025</v>
      </c>
      <c r="C21" s="205"/>
      <c r="D21" s="234" t="str">
        <f>VALVAL</f>
        <v>млрд. одиниць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s="132" customFormat="1" x14ac:dyDescent="0.3">
      <c r="A22" s="239"/>
      <c r="B22" s="83" t="s">
        <v>171</v>
      </c>
      <c r="C22" s="83" t="s">
        <v>174</v>
      </c>
      <c r="D22" s="104" t="s">
        <v>195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203" customFormat="1" ht="14.5" x14ac:dyDescent="0.3">
      <c r="A23" s="186" t="s">
        <v>155</v>
      </c>
      <c r="B23" s="13">
        <f>B$24+B$32</f>
        <v>179.96823843918</v>
      </c>
      <c r="C23" s="13">
        <f>C$24+C$32</f>
        <v>7480.3258402478596</v>
      </c>
      <c r="D23" s="215">
        <f>D$24+D$32</f>
        <v>1.0000010000000001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</row>
    <row r="24" spans="1:19" s="141" customFormat="1" ht="14.5" x14ac:dyDescent="0.35">
      <c r="A24" s="25" t="s">
        <v>68</v>
      </c>
      <c r="B24" s="118">
        <f>SUM(B$25:B$31)</f>
        <v>173.39768685522</v>
      </c>
      <c r="C24" s="118">
        <f>SUM(C$25:C$31)</f>
        <v>7207.2228348285698</v>
      </c>
      <c r="D24" s="182">
        <f>SUM(D$25:D$31)</f>
        <v>0.9634910000000001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131" customFormat="1" outlineLevel="1" x14ac:dyDescent="0.3">
      <c r="A25" s="108" t="s">
        <v>27</v>
      </c>
      <c r="B25" s="165">
        <v>0.20286118115999999</v>
      </c>
      <c r="C25" s="165">
        <v>8.4318641364799998</v>
      </c>
      <c r="D25" s="187">
        <v>1.127E-3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9" outlineLevel="1" x14ac:dyDescent="0.3">
      <c r="A26" s="108" t="s">
        <v>122</v>
      </c>
      <c r="B26" s="218">
        <v>41.518809228910001</v>
      </c>
      <c r="C26" s="218">
        <v>1725.71684995687</v>
      </c>
      <c r="D26" s="15">
        <v>0.23070099999999999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outlineLevel="1" x14ac:dyDescent="0.3">
      <c r="A27" s="89" t="s">
        <v>4</v>
      </c>
      <c r="B27" s="218">
        <v>66.913317428460005</v>
      </c>
      <c r="C27" s="218">
        <v>2781.2319649163601</v>
      </c>
      <c r="D27" s="15">
        <v>0.37180600000000003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3">
      <c r="A28" s="89" t="s">
        <v>164</v>
      </c>
      <c r="B28" s="218">
        <v>4.8734653443899996</v>
      </c>
      <c r="C28" s="218">
        <v>202.56412499999999</v>
      </c>
      <c r="D28" s="15">
        <v>2.708E-2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3">
      <c r="A29" s="89" t="s">
        <v>16</v>
      </c>
      <c r="B29" s="218">
        <v>18.221564498109998</v>
      </c>
      <c r="C29" s="218">
        <v>757.37386189522999</v>
      </c>
      <c r="D29" s="15">
        <v>0.10124900000000001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outlineLevel="1" x14ac:dyDescent="0.3">
      <c r="A30" s="89" t="s">
        <v>17</v>
      </c>
      <c r="B30" s="218">
        <v>40.733163805300002</v>
      </c>
      <c r="C30" s="218">
        <v>1693.0617336171599</v>
      </c>
      <c r="D30" s="15">
        <v>0.22633500000000001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outlineLevel="1" x14ac:dyDescent="0.3">
      <c r="A31" s="89" t="s">
        <v>106</v>
      </c>
      <c r="B31" s="218">
        <v>0.93450536889000002</v>
      </c>
      <c r="C31" s="218">
        <v>38.842435306470001</v>
      </c>
      <c r="D31" s="15">
        <v>5.1929999999999997E-3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ht="14.5" x14ac:dyDescent="0.35">
      <c r="A32" s="120" t="s">
        <v>15</v>
      </c>
      <c r="B32" s="217">
        <f>SUM(B$33:B$36)</f>
        <v>6.5705515839599995</v>
      </c>
      <c r="C32" s="217">
        <f>SUM(C$33:C$36)</f>
        <v>273.10300541929001</v>
      </c>
      <c r="D32" s="14">
        <f>SUM(D$33:D$36)</f>
        <v>3.6510000000000001E-2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1" x14ac:dyDescent="0.3">
      <c r="A33" s="89" t="s">
        <v>122</v>
      </c>
      <c r="B33" s="218">
        <v>2.51776651001</v>
      </c>
      <c r="C33" s="218">
        <v>104.65020965862</v>
      </c>
      <c r="D33" s="15">
        <v>1.3990000000000001E-2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3">
      <c r="A34" s="89" t="s">
        <v>4</v>
      </c>
      <c r="B34" s="218">
        <v>1.55476229847</v>
      </c>
      <c r="C34" s="218">
        <v>64.623228506960004</v>
      </c>
      <c r="D34" s="15">
        <v>8.6390000000000008E-3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1" x14ac:dyDescent="0.3">
      <c r="A35" s="89" t="s">
        <v>16</v>
      </c>
      <c r="B35" s="218">
        <v>0.81863543147999995</v>
      </c>
      <c r="C35" s="218">
        <v>34.026336118739998</v>
      </c>
      <c r="D35" s="15">
        <v>4.5490000000000001E-3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1" x14ac:dyDescent="0.3">
      <c r="A36" s="89" t="s">
        <v>17</v>
      </c>
      <c r="B36" s="218">
        <v>1.679387344</v>
      </c>
      <c r="C36" s="218">
        <v>69.803231134970005</v>
      </c>
      <c r="D36" s="15">
        <v>9.332E-3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05"/>
      <c r="C244" s="205"/>
      <c r="D244" s="235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05"/>
      <c r="C245" s="205"/>
      <c r="D245" s="235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243" bestFit="1" customWidth="1"/>
    <col min="2" max="2" width="19" style="220" customWidth="1"/>
    <col min="3" max="3" width="19.453125" style="220" customWidth="1"/>
    <col min="4" max="4" width="9.81640625" style="251" customWidth="1"/>
    <col min="5" max="5" width="18.453125" style="220" customWidth="1"/>
    <col min="6" max="6" width="17.7265625" style="220" customWidth="1"/>
    <col min="7" max="7" width="9.1796875" style="251" customWidth="1"/>
    <col min="8" max="8" width="16" style="220" bestFit="1" customWidth="1"/>
    <col min="9" max="16384" width="9.1796875" style="243"/>
  </cols>
  <sheetData>
    <row r="2" spans="1:19" ht="18.5" x14ac:dyDescent="0.45">
      <c r="A2" s="255" t="s">
        <v>72</v>
      </c>
      <c r="B2" s="257"/>
      <c r="C2" s="257"/>
      <c r="D2" s="257"/>
      <c r="E2" s="257"/>
      <c r="F2" s="257"/>
      <c r="G2" s="257"/>
      <c r="H2" s="257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x14ac:dyDescent="0.3">
      <c r="B4" s="205"/>
      <c r="C4" s="205"/>
      <c r="D4" s="235"/>
      <c r="E4" s="205"/>
      <c r="F4" s="205"/>
      <c r="G4" s="235"/>
      <c r="H4" s="205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7"/>
      <c r="E5" s="188"/>
      <c r="F5" s="188"/>
      <c r="G5" s="237"/>
      <c r="H5" s="234" t="str">
        <f>VALVAL</f>
        <v>млрд. одиниць</v>
      </c>
    </row>
    <row r="6" spans="1:19" s="143" customFormat="1" x14ac:dyDescent="0.25">
      <c r="A6" s="158"/>
      <c r="B6" s="260">
        <v>45657</v>
      </c>
      <c r="C6" s="261"/>
      <c r="D6" s="262"/>
      <c r="E6" s="260">
        <v>45777</v>
      </c>
      <c r="F6" s="261"/>
      <c r="G6" s="262"/>
      <c r="H6" s="110"/>
    </row>
    <row r="7" spans="1:19" s="130" customFormat="1" x14ac:dyDescent="0.25">
      <c r="A7" s="239"/>
      <c r="B7" s="83" t="s">
        <v>171</v>
      </c>
      <c r="C7" s="83" t="s">
        <v>174</v>
      </c>
      <c r="D7" s="104" t="s">
        <v>195</v>
      </c>
      <c r="E7" s="83" t="s">
        <v>171</v>
      </c>
      <c r="F7" s="83" t="s">
        <v>174</v>
      </c>
      <c r="G7" s="104" t="s">
        <v>195</v>
      </c>
      <c r="H7" s="83" t="s">
        <v>66</v>
      </c>
    </row>
    <row r="8" spans="1:19" s="90" customFormat="1" ht="15.5" x14ac:dyDescent="0.25">
      <c r="A8" s="69" t="s">
        <v>155</v>
      </c>
      <c r="B8" s="125">
        <f t="shared" ref="B8:H8" si="0">SUM(B9:B18)</f>
        <v>166.05975130834</v>
      </c>
      <c r="C8" s="125">
        <f t="shared" si="0"/>
        <v>6980.98588524559</v>
      </c>
      <c r="D8" s="102">
        <f t="shared" si="0"/>
        <v>1</v>
      </c>
      <c r="E8" s="125">
        <f t="shared" si="0"/>
        <v>179.96823843918</v>
      </c>
      <c r="F8" s="125">
        <f t="shared" si="0"/>
        <v>7480.3258402478605</v>
      </c>
      <c r="G8" s="102">
        <f t="shared" si="0"/>
        <v>1.0000009999999999</v>
      </c>
      <c r="H8" s="55">
        <f t="shared" si="0"/>
        <v>9.9999999999967194E-7</v>
      </c>
    </row>
    <row r="9" spans="1:19" s="11" customFormat="1" x14ac:dyDescent="0.25">
      <c r="A9" s="250" t="s">
        <v>27</v>
      </c>
      <c r="B9" s="20">
        <v>0.19087337725</v>
      </c>
      <c r="C9" s="20">
        <v>8.0241259062499992</v>
      </c>
      <c r="D9" s="65">
        <v>1.1490000000000001E-3</v>
      </c>
      <c r="E9" s="20">
        <v>0.20286118115999999</v>
      </c>
      <c r="F9" s="20">
        <v>8.4318641364799998</v>
      </c>
      <c r="G9" s="65">
        <v>1.127E-3</v>
      </c>
      <c r="H9" s="20">
        <v>-2.1999999999999999E-5</v>
      </c>
    </row>
    <row r="10" spans="1:19" x14ac:dyDescent="0.3">
      <c r="A10" s="121" t="s">
        <v>122</v>
      </c>
      <c r="B10" s="218">
        <v>44.524093051119998</v>
      </c>
      <c r="C10" s="218">
        <v>1871.74834777603</v>
      </c>
      <c r="D10" s="15">
        <v>0.268121</v>
      </c>
      <c r="E10" s="218">
        <v>44.03657573892</v>
      </c>
      <c r="F10" s="218">
        <v>1830.36705961549</v>
      </c>
      <c r="G10" s="15">
        <v>0.24469099999999999</v>
      </c>
      <c r="H10" s="218">
        <v>-2.3429999999999999E-2</v>
      </c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3">
      <c r="A11" s="121" t="s">
        <v>4</v>
      </c>
      <c r="B11" s="218">
        <v>54.822423933229999</v>
      </c>
      <c r="C11" s="218">
        <v>2304.6798797312599</v>
      </c>
      <c r="D11" s="15">
        <v>0.33013700000000001</v>
      </c>
      <c r="E11" s="218">
        <v>68.46807972693</v>
      </c>
      <c r="F11" s="218">
        <v>2845.8551934233201</v>
      </c>
      <c r="G11" s="15">
        <v>0.38044499999999998</v>
      </c>
      <c r="H11" s="218">
        <v>5.0309E-2</v>
      </c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A12" s="121" t="s">
        <v>164</v>
      </c>
      <c r="B12" s="218">
        <v>4.6918914579299997</v>
      </c>
      <c r="C12" s="218">
        <v>197.242425</v>
      </c>
      <c r="D12" s="15">
        <v>2.8254000000000001E-2</v>
      </c>
      <c r="E12" s="218">
        <v>4.8734653443899996</v>
      </c>
      <c r="F12" s="218">
        <v>202.56412499999999</v>
      </c>
      <c r="G12" s="15">
        <v>2.708E-2</v>
      </c>
      <c r="H12" s="218">
        <v>-1.175E-3</v>
      </c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A13" s="121" t="s">
        <v>16</v>
      </c>
      <c r="B13" s="218">
        <v>18.916013072719998</v>
      </c>
      <c r="C13" s="218">
        <v>795.21027356530999</v>
      </c>
      <c r="D13" s="15">
        <v>0.113911</v>
      </c>
      <c r="E13" s="218">
        <v>19.040199929589999</v>
      </c>
      <c r="F13" s="218">
        <v>791.40019801397</v>
      </c>
      <c r="G13" s="15">
        <v>0.105798</v>
      </c>
      <c r="H13" s="218">
        <v>-8.1130000000000004E-3</v>
      </c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21" t="s">
        <v>17</v>
      </c>
      <c r="B14" s="218">
        <v>42.067872020700001</v>
      </c>
      <c r="C14" s="218">
        <v>1768.4912718688199</v>
      </c>
      <c r="D14" s="15">
        <v>0.25333</v>
      </c>
      <c r="E14" s="218">
        <v>42.4125511493</v>
      </c>
      <c r="F14" s="218">
        <v>1762.8649647521299</v>
      </c>
      <c r="G14" s="15">
        <v>0.23566699999999999</v>
      </c>
      <c r="H14" s="218">
        <v>-1.7663000000000002E-2</v>
      </c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A15" s="121" t="s">
        <v>106</v>
      </c>
      <c r="B15" s="218">
        <v>0.84658439538999997</v>
      </c>
      <c r="C15" s="218">
        <v>35.589561397920001</v>
      </c>
      <c r="D15" s="15">
        <v>5.0980000000000001E-3</v>
      </c>
      <c r="E15" s="218">
        <v>0.93450536889000002</v>
      </c>
      <c r="F15" s="218">
        <v>38.842435306470001</v>
      </c>
      <c r="G15" s="15">
        <v>5.1929999999999997E-3</v>
      </c>
      <c r="H15" s="218">
        <v>9.5000000000000005E-5</v>
      </c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05"/>
      <c r="C16" s="205"/>
      <c r="D16" s="235"/>
      <c r="E16" s="205"/>
      <c r="F16" s="205"/>
      <c r="G16" s="235"/>
      <c r="H16" s="205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3">
      <c r="B17" s="205"/>
      <c r="C17" s="205"/>
      <c r="D17" s="235"/>
      <c r="E17" s="205"/>
      <c r="F17" s="205"/>
      <c r="G17" s="235"/>
      <c r="H17" s="205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3">
      <c r="B18" s="205"/>
      <c r="C18" s="205"/>
      <c r="D18" s="235"/>
      <c r="E18" s="205"/>
      <c r="F18" s="205"/>
      <c r="G18" s="235"/>
      <c r="H18" s="205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3">
      <c r="B19" s="205"/>
      <c r="C19" s="205"/>
      <c r="D19" s="235"/>
      <c r="E19" s="205"/>
      <c r="F19" s="205"/>
      <c r="G19" s="235"/>
      <c r="H19" s="205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3">
      <c r="B20" s="205"/>
      <c r="C20" s="205"/>
      <c r="D20" s="235"/>
      <c r="E20" s="205"/>
      <c r="F20" s="205"/>
      <c r="G20" s="235"/>
      <c r="H20" s="205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x14ac:dyDescent="0.3">
      <c r="B21" s="205"/>
      <c r="C21" s="205"/>
      <c r="D21" s="235"/>
      <c r="E21" s="205"/>
      <c r="F21" s="205"/>
      <c r="G21" s="235"/>
      <c r="H21" s="234" t="str">
        <f>VALVAL</f>
        <v>млрд. одиниць</v>
      </c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3">
      <c r="A22" s="158"/>
      <c r="B22" s="260">
        <v>45657</v>
      </c>
      <c r="C22" s="261"/>
      <c r="D22" s="262"/>
      <c r="E22" s="260">
        <v>45777</v>
      </c>
      <c r="F22" s="261"/>
      <c r="G22" s="262"/>
      <c r="H22" s="110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3" customFormat="1" x14ac:dyDescent="0.3">
      <c r="A23" s="88"/>
      <c r="B23" s="206" t="s">
        <v>171</v>
      </c>
      <c r="C23" s="206" t="s">
        <v>174</v>
      </c>
      <c r="D23" s="10" t="s">
        <v>195</v>
      </c>
      <c r="E23" s="206" t="s">
        <v>171</v>
      </c>
      <c r="F23" s="206" t="s">
        <v>174</v>
      </c>
      <c r="G23" s="10" t="s">
        <v>195</v>
      </c>
      <c r="H23" s="206" t="s">
        <v>66</v>
      </c>
      <c r="I23" s="238"/>
      <c r="J23" s="238"/>
      <c r="K23" s="238"/>
      <c r="L23" s="238"/>
      <c r="M23" s="238"/>
      <c r="N23" s="238"/>
      <c r="O23" s="238"/>
      <c r="P23" s="238"/>
      <c r="Q23" s="238"/>
    </row>
    <row r="24" spans="1:19" s="203" customFormat="1" ht="14.5" x14ac:dyDescent="0.35">
      <c r="A24" s="186" t="s">
        <v>155</v>
      </c>
      <c r="B24" s="13">
        <f t="shared" ref="B24:H24" si="1">B$25+B$33</f>
        <v>166.05975130834</v>
      </c>
      <c r="C24" s="13">
        <f t="shared" si="1"/>
        <v>6980.98588524559</v>
      </c>
      <c r="D24" s="215">
        <f t="shared" si="1"/>
        <v>1</v>
      </c>
      <c r="E24" s="13">
        <f t="shared" si="1"/>
        <v>179.96823843918</v>
      </c>
      <c r="F24" s="13">
        <f t="shared" si="1"/>
        <v>7480.3258402478596</v>
      </c>
      <c r="G24" s="215">
        <f t="shared" si="1"/>
        <v>1.0000010000000001</v>
      </c>
      <c r="H24" s="91">
        <f t="shared" si="1"/>
        <v>0</v>
      </c>
      <c r="I24" s="194"/>
      <c r="J24" s="194"/>
      <c r="K24" s="194"/>
      <c r="L24" s="194"/>
      <c r="M24" s="194"/>
      <c r="N24" s="194"/>
      <c r="O24" s="194"/>
      <c r="P24" s="194"/>
      <c r="Q24" s="194"/>
    </row>
    <row r="25" spans="1:19" s="141" customFormat="1" ht="14.5" x14ac:dyDescent="0.35">
      <c r="A25" s="25" t="s">
        <v>68</v>
      </c>
      <c r="B25" s="118">
        <f t="shared" ref="B25:H25" si="2">SUM(B$26:B$32)</f>
        <v>159.19681191121001</v>
      </c>
      <c r="C25" s="118">
        <f t="shared" si="2"/>
        <v>6692.4747759279799</v>
      </c>
      <c r="D25" s="182">
        <f t="shared" si="2"/>
        <v>0.95867100000000005</v>
      </c>
      <c r="E25" s="118">
        <f t="shared" si="2"/>
        <v>173.39768685522</v>
      </c>
      <c r="F25" s="118">
        <f t="shared" si="2"/>
        <v>7207.2228348285698</v>
      </c>
      <c r="G25" s="182">
        <f t="shared" si="2"/>
        <v>0.9634910000000001</v>
      </c>
      <c r="H25" s="51">
        <f t="shared" si="2"/>
        <v>4.8189999999999986E-3</v>
      </c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9" s="131" customFormat="1" outlineLevel="1" x14ac:dyDescent="0.3">
      <c r="A26" s="108" t="s">
        <v>27</v>
      </c>
      <c r="B26" s="165">
        <v>0.19087337725</v>
      </c>
      <c r="C26" s="165">
        <v>8.0241259062499992</v>
      </c>
      <c r="D26" s="187">
        <v>1.1490000000000001E-3</v>
      </c>
      <c r="E26" s="165">
        <v>0.20286118115999999</v>
      </c>
      <c r="F26" s="165">
        <v>8.4318641364799998</v>
      </c>
      <c r="G26" s="187">
        <v>1.127E-3</v>
      </c>
      <c r="H26" s="165">
        <v>-2.1999999999999999E-5</v>
      </c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9" outlineLevel="1" x14ac:dyDescent="0.3">
      <c r="A27" s="89" t="s">
        <v>122</v>
      </c>
      <c r="B27" s="218">
        <v>41.946564231140002</v>
      </c>
      <c r="C27" s="218">
        <v>1763.3916137128999</v>
      </c>
      <c r="D27" s="15">
        <v>0.25259900000000002</v>
      </c>
      <c r="E27" s="218">
        <v>41.518809228910001</v>
      </c>
      <c r="F27" s="218">
        <v>1725.71684995687</v>
      </c>
      <c r="G27" s="15">
        <v>0.23070099999999999</v>
      </c>
      <c r="H27" s="218">
        <v>-2.1898000000000001E-2</v>
      </c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3">
      <c r="A28" s="89" t="s">
        <v>4</v>
      </c>
      <c r="B28" s="218">
        <v>53.205683323819997</v>
      </c>
      <c r="C28" s="218">
        <v>2236.7137212514099</v>
      </c>
      <c r="D28" s="15">
        <v>0.32040099999999999</v>
      </c>
      <c r="E28" s="218">
        <v>66.913317428460005</v>
      </c>
      <c r="F28" s="218">
        <v>2781.2319649163601</v>
      </c>
      <c r="G28" s="15">
        <v>0.37180600000000003</v>
      </c>
      <c r="H28" s="218">
        <v>5.1404999999999999E-2</v>
      </c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3">
      <c r="A29" s="89" t="s">
        <v>164</v>
      </c>
      <c r="B29" s="218">
        <v>4.6918914579299997</v>
      </c>
      <c r="C29" s="218">
        <v>197.242425</v>
      </c>
      <c r="D29" s="15">
        <v>2.8254000000000001E-2</v>
      </c>
      <c r="E29" s="218">
        <v>4.8734653443899996</v>
      </c>
      <c r="F29" s="218">
        <v>202.56412499999999</v>
      </c>
      <c r="G29" s="15">
        <v>2.708E-2</v>
      </c>
      <c r="H29" s="218">
        <v>-1.175E-3</v>
      </c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outlineLevel="1" x14ac:dyDescent="0.3">
      <c r="A30" s="89" t="s">
        <v>16</v>
      </c>
      <c r="B30" s="218">
        <v>17.665421749109999</v>
      </c>
      <c r="C30" s="218">
        <v>742.63666491172</v>
      </c>
      <c r="D30" s="15">
        <v>0.10638</v>
      </c>
      <c r="E30" s="218">
        <v>18.221564498109998</v>
      </c>
      <c r="F30" s="218">
        <v>757.37386189522999</v>
      </c>
      <c r="G30" s="15">
        <v>0.10124900000000001</v>
      </c>
      <c r="H30" s="218">
        <v>-5.1310000000000001E-3</v>
      </c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outlineLevel="1" x14ac:dyDescent="0.3">
      <c r="A31" s="89" t="s">
        <v>17</v>
      </c>
      <c r="B31" s="218">
        <v>40.649793376570003</v>
      </c>
      <c r="C31" s="218">
        <v>1708.87666374778</v>
      </c>
      <c r="D31" s="15">
        <v>0.24479000000000001</v>
      </c>
      <c r="E31" s="218">
        <v>40.733163805300002</v>
      </c>
      <c r="F31" s="218">
        <v>1693.0617336171599</v>
      </c>
      <c r="G31" s="15">
        <v>0.22633500000000001</v>
      </c>
      <c r="H31" s="218">
        <v>-1.8454999999999999E-2</v>
      </c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s="234" customFormat="1" outlineLevel="1" x14ac:dyDescent="0.3">
      <c r="A32" s="134" t="s">
        <v>106</v>
      </c>
      <c r="B32" s="165">
        <v>0.84658439538999997</v>
      </c>
      <c r="C32" s="165">
        <v>35.589561397920001</v>
      </c>
      <c r="D32" s="187">
        <v>5.0980000000000001E-3</v>
      </c>
      <c r="E32" s="165">
        <v>0.93450536889000002</v>
      </c>
      <c r="F32" s="165">
        <v>38.842435306470001</v>
      </c>
      <c r="G32" s="187">
        <v>5.1929999999999997E-3</v>
      </c>
      <c r="H32" s="165">
        <v>9.5000000000000005E-5</v>
      </c>
    </row>
    <row r="33" spans="1:17" ht="14.5" x14ac:dyDescent="0.35">
      <c r="A33" s="120" t="s">
        <v>15</v>
      </c>
      <c r="B33" s="217">
        <f t="shared" ref="B33:H33" si="3">SUM(B$34:B$37)</f>
        <v>6.8629393971300008</v>
      </c>
      <c r="C33" s="217">
        <f t="shared" si="3"/>
        <v>288.51110931761002</v>
      </c>
      <c r="D33" s="14">
        <f t="shared" si="3"/>
        <v>4.1328999999999998E-2</v>
      </c>
      <c r="E33" s="217">
        <f t="shared" si="3"/>
        <v>6.5705515839599995</v>
      </c>
      <c r="F33" s="217">
        <f t="shared" si="3"/>
        <v>273.10300541929001</v>
      </c>
      <c r="G33" s="14">
        <f t="shared" si="3"/>
        <v>3.6510000000000001E-2</v>
      </c>
      <c r="H33" s="217">
        <f t="shared" si="3"/>
        <v>-4.8189999999999995E-3</v>
      </c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3">
      <c r="A34" s="89" t="s">
        <v>122</v>
      </c>
      <c r="B34" s="218">
        <v>2.5775288199799999</v>
      </c>
      <c r="C34" s="218">
        <v>108.35673406313001</v>
      </c>
      <c r="D34" s="15">
        <v>1.5521999999999999E-2</v>
      </c>
      <c r="E34" s="218">
        <v>2.51776651001</v>
      </c>
      <c r="F34" s="218">
        <v>104.65020965862</v>
      </c>
      <c r="G34" s="15">
        <v>1.3990000000000001E-2</v>
      </c>
      <c r="H34" s="218">
        <v>-1.5319999999999999E-3</v>
      </c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1" x14ac:dyDescent="0.3">
      <c r="A35" s="89" t="s">
        <v>4</v>
      </c>
      <c r="B35" s="218">
        <v>1.6167406094100001</v>
      </c>
      <c r="C35" s="218">
        <v>67.966158479849994</v>
      </c>
      <c r="D35" s="15">
        <v>9.7359999999999999E-3</v>
      </c>
      <c r="E35" s="218">
        <v>1.55476229847</v>
      </c>
      <c r="F35" s="218">
        <v>64.623228506960004</v>
      </c>
      <c r="G35" s="15">
        <v>8.6390000000000008E-3</v>
      </c>
      <c r="H35" s="218">
        <v>-1.0970000000000001E-3</v>
      </c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1" x14ac:dyDescent="0.3">
      <c r="A36" s="89" t="s">
        <v>16</v>
      </c>
      <c r="B36" s="218">
        <v>1.2505913236099999</v>
      </c>
      <c r="C36" s="218">
        <v>52.57360865359</v>
      </c>
      <c r="D36" s="15">
        <v>7.5310000000000004E-3</v>
      </c>
      <c r="E36" s="218">
        <v>0.81863543147999995</v>
      </c>
      <c r="F36" s="218">
        <v>34.026336118739998</v>
      </c>
      <c r="G36" s="15">
        <v>4.5490000000000001E-3</v>
      </c>
      <c r="H36" s="218">
        <v>-2.9819999999999998E-3</v>
      </c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1" x14ac:dyDescent="0.3">
      <c r="A37" s="89" t="s">
        <v>17</v>
      </c>
      <c r="B37" s="218">
        <v>1.41807864413</v>
      </c>
      <c r="C37" s="218">
        <v>59.61460812104</v>
      </c>
      <c r="D37" s="15">
        <v>8.5400000000000007E-3</v>
      </c>
      <c r="E37" s="218">
        <v>1.679387344</v>
      </c>
      <c r="F37" s="218">
        <v>69.803231134970005</v>
      </c>
      <c r="G37" s="15">
        <v>9.332E-3</v>
      </c>
      <c r="H37" s="218">
        <v>7.9199999999999995E-4</v>
      </c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3">
      <c r="B38" s="205"/>
      <c r="C38" s="205"/>
      <c r="D38" s="235"/>
      <c r="E38" s="205"/>
      <c r="F38" s="205"/>
      <c r="G38" s="235"/>
      <c r="H38" s="205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3">
      <c r="B39" s="205"/>
      <c r="C39" s="205"/>
      <c r="D39" s="235"/>
      <c r="E39" s="205"/>
      <c r="F39" s="205"/>
      <c r="G39" s="235"/>
      <c r="H39" s="205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3">
      <c r="B40" s="205"/>
      <c r="C40" s="205"/>
      <c r="D40" s="235"/>
      <c r="E40" s="205"/>
      <c r="F40" s="205"/>
      <c r="G40" s="235"/>
      <c r="H40" s="205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3">
      <c r="B41" s="205"/>
      <c r="C41" s="205"/>
      <c r="D41" s="235"/>
      <c r="E41" s="205"/>
      <c r="F41" s="205"/>
      <c r="G41" s="235"/>
      <c r="H41" s="205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3">
      <c r="B42" s="205"/>
      <c r="C42" s="205"/>
      <c r="D42" s="235"/>
      <c r="E42" s="205"/>
      <c r="F42" s="205"/>
      <c r="G42" s="235"/>
      <c r="H42" s="205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3">
      <c r="B43" s="205"/>
      <c r="C43" s="205"/>
      <c r="D43" s="235"/>
      <c r="E43" s="205"/>
      <c r="F43" s="205"/>
      <c r="G43" s="235"/>
      <c r="H43" s="205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3">
      <c r="B44" s="205"/>
      <c r="C44" s="205"/>
      <c r="D44" s="235"/>
      <c r="E44" s="205"/>
      <c r="F44" s="205"/>
      <c r="G44" s="235"/>
      <c r="H44" s="205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3">
      <c r="B45" s="205"/>
      <c r="C45" s="205"/>
      <c r="D45" s="235"/>
      <c r="E45" s="205"/>
      <c r="F45" s="205"/>
      <c r="G45" s="235"/>
      <c r="H45" s="205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3">
      <c r="B46" s="205"/>
      <c r="C46" s="205"/>
      <c r="D46" s="235"/>
      <c r="E46" s="205"/>
      <c r="F46" s="205"/>
      <c r="G46" s="235"/>
      <c r="H46" s="205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3">
      <c r="B47" s="205"/>
      <c r="C47" s="205"/>
      <c r="D47" s="235"/>
      <c r="E47" s="205"/>
      <c r="F47" s="205"/>
      <c r="G47" s="235"/>
      <c r="H47" s="205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3">
      <c r="B48" s="205"/>
      <c r="C48" s="205"/>
      <c r="D48" s="235"/>
      <c r="E48" s="205"/>
      <c r="F48" s="205"/>
      <c r="G48" s="235"/>
      <c r="H48" s="205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05"/>
      <c r="F49" s="205"/>
      <c r="G49" s="235"/>
      <c r="H49" s="205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05"/>
      <c r="F50" s="205"/>
      <c r="G50" s="235"/>
      <c r="H50" s="205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05"/>
      <c r="F51" s="205"/>
      <c r="G51" s="235"/>
      <c r="H51" s="205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05"/>
      <c r="F52" s="205"/>
      <c r="G52" s="235"/>
      <c r="H52" s="205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05"/>
      <c r="F53" s="205"/>
      <c r="G53" s="235"/>
      <c r="H53" s="205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05"/>
      <c r="F54" s="205"/>
      <c r="G54" s="235"/>
      <c r="H54" s="205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05"/>
      <c r="F55" s="205"/>
      <c r="G55" s="235"/>
      <c r="H55" s="205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05"/>
      <c r="F56" s="205"/>
      <c r="G56" s="235"/>
      <c r="H56" s="205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05"/>
      <c r="F57" s="205"/>
      <c r="G57" s="235"/>
      <c r="H57" s="205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05"/>
      <c r="F58" s="205"/>
      <c r="G58" s="235"/>
      <c r="H58" s="205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05"/>
      <c r="F59" s="205"/>
      <c r="G59" s="235"/>
      <c r="H59" s="205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05"/>
      <c r="F60" s="205"/>
      <c r="G60" s="235"/>
      <c r="H60" s="205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05"/>
      <c r="F61" s="205"/>
      <c r="G61" s="235"/>
      <c r="H61" s="205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05"/>
      <c r="F62" s="205"/>
      <c r="G62" s="235"/>
      <c r="H62" s="205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05"/>
      <c r="F63" s="205"/>
      <c r="G63" s="235"/>
      <c r="H63" s="205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05"/>
      <c r="F64" s="205"/>
      <c r="G64" s="235"/>
      <c r="H64" s="205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05"/>
      <c r="F65" s="205"/>
      <c r="G65" s="235"/>
      <c r="H65" s="205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05"/>
      <c r="F66" s="205"/>
      <c r="G66" s="235"/>
      <c r="H66" s="205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05"/>
      <c r="F67" s="205"/>
      <c r="G67" s="235"/>
      <c r="H67" s="205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05"/>
      <c r="F68" s="205"/>
      <c r="G68" s="235"/>
      <c r="H68" s="205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05"/>
      <c r="F69" s="205"/>
      <c r="G69" s="235"/>
      <c r="H69" s="205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05"/>
      <c r="F70" s="205"/>
      <c r="G70" s="235"/>
      <c r="H70" s="205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05"/>
      <c r="F71" s="205"/>
      <c r="G71" s="235"/>
      <c r="H71" s="205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05"/>
      <c r="F72" s="205"/>
      <c r="G72" s="235"/>
      <c r="H72" s="205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05"/>
      <c r="F73" s="205"/>
      <c r="G73" s="235"/>
      <c r="H73" s="205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05"/>
      <c r="F74" s="205"/>
      <c r="G74" s="235"/>
      <c r="H74" s="205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05"/>
      <c r="F75" s="205"/>
      <c r="G75" s="235"/>
      <c r="H75" s="205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05"/>
      <c r="F76" s="205"/>
      <c r="G76" s="235"/>
      <c r="H76" s="205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05"/>
      <c r="F77" s="205"/>
      <c r="G77" s="235"/>
      <c r="H77" s="205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05"/>
      <c r="F78" s="205"/>
      <c r="G78" s="235"/>
      <c r="H78" s="205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05"/>
      <c r="F79" s="205"/>
      <c r="G79" s="235"/>
      <c r="H79" s="205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05"/>
      <c r="F80" s="205"/>
      <c r="G80" s="235"/>
      <c r="H80" s="205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05"/>
      <c r="F81" s="205"/>
      <c r="G81" s="235"/>
      <c r="H81" s="205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05"/>
      <c r="F82" s="205"/>
      <c r="G82" s="235"/>
      <c r="H82" s="205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05"/>
      <c r="F83" s="205"/>
      <c r="G83" s="235"/>
      <c r="H83" s="205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05"/>
      <c r="F84" s="205"/>
      <c r="G84" s="235"/>
      <c r="H84" s="205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05"/>
      <c r="F85" s="205"/>
      <c r="G85" s="235"/>
      <c r="H85" s="205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05"/>
      <c r="F86" s="205"/>
      <c r="G86" s="235"/>
      <c r="H86" s="205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05"/>
      <c r="F87" s="205"/>
      <c r="G87" s="235"/>
      <c r="H87" s="205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05"/>
      <c r="F88" s="205"/>
      <c r="G88" s="235"/>
      <c r="H88" s="205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05"/>
      <c r="F89" s="205"/>
      <c r="G89" s="235"/>
      <c r="H89" s="205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05"/>
      <c r="F90" s="205"/>
      <c r="G90" s="235"/>
      <c r="H90" s="205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05"/>
      <c r="F91" s="205"/>
      <c r="G91" s="235"/>
      <c r="H91" s="205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05"/>
      <c r="F92" s="205"/>
      <c r="G92" s="235"/>
      <c r="H92" s="205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05"/>
      <c r="F93" s="205"/>
      <c r="G93" s="235"/>
      <c r="H93" s="205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05"/>
      <c r="F94" s="205"/>
      <c r="G94" s="235"/>
      <c r="H94" s="205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05"/>
      <c r="F95" s="205"/>
      <c r="G95" s="235"/>
      <c r="H95" s="205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05"/>
      <c r="F96" s="205"/>
      <c r="G96" s="235"/>
      <c r="H96" s="205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05"/>
      <c r="F97" s="205"/>
      <c r="G97" s="235"/>
      <c r="H97" s="205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05"/>
      <c r="F98" s="205"/>
      <c r="G98" s="235"/>
      <c r="H98" s="205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05"/>
      <c r="F99" s="205"/>
      <c r="G99" s="235"/>
      <c r="H99" s="205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05"/>
      <c r="F100" s="205"/>
      <c r="G100" s="235"/>
      <c r="H100" s="205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05"/>
      <c r="F101" s="205"/>
      <c r="G101" s="235"/>
      <c r="H101" s="205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05"/>
      <c r="F102" s="205"/>
      <c r="G102" s="235"/>
      <c r="H102" s="205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05"/>
      <c r="F103" s="205"/>
      <c r="G103" s="235"/>
      <c r="H103" s="205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05"/>
      <c r="F104" s="205"/>
      <c r="G104" s="235"/>
      <c r="H104" s="205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05"/>
      <c r="F105" s="205"/>
      <c r="G105" s="235"/>
      <c r="H105" s="205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05"/>
      <c r="F106" s="205"/>
      <c r="G106" s="235"/>
      <c r="H106" s="205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05"/>
      <c r="F107" s="205"/>
      <c r="G107" s="235"/>
      <c r="H107" s="205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05"/>
      <c r="F108" s="205"/>
      <c r="G108" s="235"/>
      <c r="H108" s="205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05"/>
      <c r="F109" s="205"/>
      <c r="G109" s="235"/>
      <c r="H109" s="205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05"/>
      <c r="F110" s="205"/>
      <c r="G110" s="235"/>
      <c r="H110" s="205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05"/>
      <c r="F111" s="205"/>
      <c r="G111" s="235"/>
      <c r="H111" s="205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05"/>
      <c r="F112" s="205"/>
      <c r="G112" s="235"/>
      <c r="H112" s="205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05"/>
      <c r="F113" s="205"/>
      <c r="G113" s="235"/>
      <c r="H113" s="205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05"/>
      <c r="F114" s="205"/>
      <c r="G114" s="235"/>
      <c r="H114" s="205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05"/>
      <c r="F115" s="205"/>
      <c r="G115" s="235"/>
      <c r="H115" s="205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05"/>
      <c r="F116" s="205"/>
      <c r="G116" s="235"/>
      <c r="H116" s="205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05"/>
      <c r="F117" s="205"/>
      <c r="G117" s="235"/>
      <c r="H117" s="205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05"/>
      <c r="F118" s="205"/>
      <c r="G118" s="235"/>
      <c r="H118" s="205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05"/>
      <c r="F119" s="205"/>
      <c r="G119" s="235"/>
      <c r="H119" s="205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05"/>
      <c r="F120" s="205"/>
      <c r="G120" s="235"/>
      <c r="H120" s="205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05"/>
      <c r="F121" s="205"/>
      <c r="G121" s="235"/>
      <c r="H121" s="205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05"/>
      <c r="F122" s="205"/>
      <c r="G122" s="235"/>
      <c r="H122" s="205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05"/>
      <c r="F123" s="205"/>
      <c r="G123" s="235"/>
      <c r="H123" s="205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05"/>
      <c r="F124" s="205"/>
      <c r="G124" s="235"/>
      <c r="H124" s="205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05"/>
      <c r="F125" s="205"/>
      <c r="G125" s="235"/>
      <c r="H125" s="205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05"/>
      <c r="F126" s="205"/>
      <c r="G126" s="235"/>
      <c r="H126" s="205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05"/>
      <c r="F127" s="205"/>
      <c r="G127" s="235"/>
      <c r="H127" s="205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05"/>
      <c r="F128" s="205"/>
      <c r="G128" s="235"/>
      <c r="H128" s="205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05"/>
      <c r="F129" s="205"/>
      <c r="G129" s="235"/>
      <c r="H129" s="205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05"/>
      <c r="F130" s="205"/>
      <c r="G130" s="235"/>
      <c r="H130" s="205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05"/>
      <c r="F131" s="205"/>
      <c r="G131" s="235"/>
      <c r="H131" s="205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05"/>
      <c r="F132" s="205"/>
      <c r="G132" s="235"/>
      <c r="H132" s="205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05"/>
      <c r="F133" s="205"/>
      <c r="G133" s="235"/>
      <c r="H133" s="205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05"/>
      <c r="F134" s="205"/>
      <c r="G134" s="235"/>
      <c r="H134" s="205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05"/>
      <c r="F135" s="205"/>
      <c r="G135" s="235"/>
      <c r="H135" s="205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05"/>
      <c r="F136" s="205"/>
      <c r="G136" s="235"/>
      <c r="H136" s="205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05"/>
      <c r="F137" s="205"/>
      <c r="G137" s="235"/>
      <c r="H137" s="205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05"/>
      <c r="F138" s="205"/>
      <c r="G138" s="235"/>
      <c r="H138" s="205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05"/>
      <c r="F139" s="205"/>
      <c r="G139" s="235"/>
      <c r="H139" s="205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05"/>
      <c r="F140" s="205"/>
      <c r="G140" s="235"/>
      <c r="H140" s="205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05"/>
      <c r="F141" s="205"/>
      <c r="G141" s="235"/>
      <c r="H141" s="205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05"/>
      <c r="F142" s="205"/>
      <c r="G142" s="235"/>
      <c r="H142" s="205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05"/>
      <c r="F143" s="205"/>
      <c r="G143" s="235"/>
      <c r="H143" s="205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05"/>
      <c r="F144" s="205"/>
      <c r="G144" s="235"/>
      <c r="H144" s="205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05"/>
      <c r="F145" s="205"/>
      <c r="G145" s="235"/>
      <c r="H145" s="205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05"/>
      <c r="F146" s="205"/>
      <c r="G146" s="235"/>
      <c r="H146" s="205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05"/>
      <c r="F147" s="205"/>
      <c r="G147" s="235"/>
      <c r="H147" s="205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05"/>
      <c r="F148" s="205"/>
      <c r="G148" s="235"/>
      <c r="H148" s="205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05"/>
      <c r="F149" s="205"/>
      <c r="G149" s="235"/>
      <c r="H149" s="205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05"/>
      <c r="F150" s="205"/>
      <c r="G150" s="235"/>
      <c r="H150" s="205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05"/>
      <c r="F151" s="205"/>
      <c r="G151" s="235"/>
      <c r="H151" s="205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05"/>
      <c r="F152" s="205"/>
      <c r="G152" s="235"/>
      <c r="H152" s="205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05"/>
      <c r="F153" s="205"/>
      <c r="G153" s="235"/>
      <c r="H153" s="205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05"/>
      <c r="F154" s="205"/>
      <c r="G154" s="235"/>
      <c r="H154" s="205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05"/>
      <c r="F155" s="205"/>
      <c r="G155" s="235"/>
      <c r="H155" s="205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05"/>
      <c r="F156" s="205"/>
      <c r="G156" s="235"/>
      <c r="H156" s="205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05"/>
      <c r="F157" s="205"/>
      <c r="G157" s="235"/>
      <c r="H157" s="205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05"/>
      <c r="F158" s="205"/>
      <c r="G158" s="235"/>
      <c r="H158" s="205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05"/>
      <c r="F159" s="205"/>
      <c r="G159" s="235"/>
      <c r="H159" s="205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05"/>
      <c r="F160" s="205"/>
      <c r="G160" s="235"/>
      <c r="H160" s="205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05"/>
      <c r="F161" s="205"/>
      <c r="G161" s="235"/>
      <c r="H161" s="205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05"/>
      <c r="F162" s="205"/>
      <c r="G162" s="235"/>
      <c r="H162" s="205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05"/>
      <c r="F163" s="205"/>
      <c r="G163" s="235"/>
      <c r="H163" s="205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05"/>
      <c r="F164" s="205"/>
      <c r="G164" s="235"/>
      <c r="H164" s="205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05"/>
      <c r="F165" s="205"/>
      <c r="G165" s="235"/>
      <c r="H165" s="205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05"/>
      <c r="F166" s="205"/>
      <c r="G166" s="235"/>
      <c r="H166" s="205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05"/>
      <c r="F167" s="205"/>
      <c r="G167" s="235"/>
      <c r="H167" s="205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05"/>
      <c r="F168" s="205"/>
      <c r="G168" s="235"/>
      <c r="H168" s="205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05"/>
      <c r="F169" s="205"/>
      <c r="G169" s="235"/>
      <c r="H169" s="205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05"/>
      <c r="F170" s="205"/>
      <c r="G170" s="235"/>
      <c r="H170" s="205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05"/>
      <c r="F171" s="205"/>
      <c r="G171" s="235"/>
      <c r="H171" s="205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05"/>
      <c r="F172" s="205"/>
      <c r="G172" s="235"/>
      <c r="H172" s="205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05"/>
      <c r="F173" s="205"/>
      <c r="G173" s="235"/>
      <c r="H173" s="205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05"/>
      <c r="F174" s="205"/>
      <c r="G174" s="235"/>
      <c r="H174" s="205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05"/>
      <c r="F175" s="205"/>
      <c r="G175" s="235"/>
      <c r="H175" s="205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05"/>
      <c r="F176" s="205"/>
      <c r="G176" s="235"/>
      <c r="H176" s="205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05"/>
      <c r="F177" s="205"/>
      <c r="G177" s="235"/>
      <c r="H177" s="205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05"/>
      <c r="F178" s="205"/>
      <c r="G178" s="235"/>
      <c r="H178" s="205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05"/>
      <c r="F179" s="205"/>
      <c r="G179" s="235"/>
      <c r="H179" s="205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05"/>
      <c r="F180" s="205"/>
      <c r="G180" s="235"/>
      <c r="H180" s="205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05"/>
      <c r="F181" s="205"/>
      <c r="G181" s="235"/>
      <c r="H181" s="205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05"/>
      <c r="F182" s="205"/>
      <c r="G182" s="235"/>
      <c r="H182" s="205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05"/>
      <c r="F183" s="205"/>
      <c r="G183" s="235"/>
      <c r="H183" s="205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05"/>
      <c r="F184" s="205"/>
      <c r="G184" s="235"/>
      <c r="H184" s="205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05"/>
      <c r="F185" s="205"/>
      <c r="G185" s="235"/>
      <c r="H185" s="205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05"/>
      <c r="F186" s="205"/>
      <c r="G186" s="235"/>
      <c r="H186" s="205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05"/>
      <c r="F187" s="205"/>
      <c r="G187" s="235"/>
      <c r="H187" s="205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05"/>
      <c r="F188" s="205"/>
      <c r="G188" s="235"/>
      <c r="H188" s="205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05"/>
      <c r="F189" s="205"/>
      <c r="G189" s="235"/>
      <c r="H189" s="205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05"/>
      <c r="F190" s="205"/>
      <c r="G190" s="235"/>
      <c r="H190" s="205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05"/>
      <c r="F191" s="205"/>
      <c r="G191" s="235"/>
      <c r="H191" s="205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05"/>
      <c r="F192" s="205"/>
      <c r="G192" s="235"/>
      <c r="H192" s="205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05"/>
      <c r="F193" s="205"/>
      <c r="G193" s="235"/>
      <c r="H193" s="205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05"/>
      <c r="F194" s="205"/>
      <c r="G194" s="235"/>
      <c r="H194" s="205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05"/>
      <c r="F195" s="205"/>
      <c r="G195" s="235"/>
      <c r="H195" s="205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05"/>
      <c r="F196" s="205"/>
      <c r="G196" s="235"/>
      <c r="H196" s="205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05"/>
      <c r="F197" s="205"/>
      <c r="G197" s="235"/>
      <c r="H197" s="205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05"/>
      <c r="F198" s="205"/>
      <c r="G198" s="235"/>
      <c r="H198" s="205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05"/>
      <c r="F199" s="205"/>
      <c r="G199" s="235"/>
      <c r="H199" s="205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05"/>
      <c r="F200" s="205"/>
      <c r="G200" s="235"/>
      <c r="H200" s="205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05"/>
      <c r="F201" s="205"/>
      <c r="G201" s="235"/>
      <c r="H201" s="205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05"/>
      <c r="F202" s="205"/>
      <c r="G202" s="235"/>
      <c r="H202" s="205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05"/>
      <c r="F203" s="205"/>
      <c r="G203" s="235"/>
      <c r="H203" s="205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05"/>
      <c r="F204" s="205"/>
      <c r="G204" s="235"/>
      <c r="H204" s="205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05"/>
      <c r="F205" s="205"/>
      <c r="G205" s="235"/>
      <c r="H205" s="205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05"/>
      <c r="F206" s="205"/>
      <c r="G206" s="235"/>
      <c r="H206" s="205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05"/>
      <c r="F207" s="205"/>
      <c r="G207" s="235"/>
      <c r="H207" s="205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05"/>
      <c r="F208" s="205"/>
      <c r="G208" s="235"/>
      <c r="H208" s="205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05"/>
      <c r="F209" s="205"/>
      <c r="G209" s="235"/>
      <c r="H209" s="205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05"/>
      <c r="F210" s="205"/>
      <c r="G210" s="235"/>
      <c r="H210" s="205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05"/>
      <c r="F211" s="205"/>
      <c r="G211" s="235"/>
      <c r="H211" s="205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05"/>
      <c r="F212" s="205"/>
      <c r="G212" s="235"/>
      <c r="H212" s="205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05"/>
      <c r="F213" s="205"/>
      <c r="G213" s="235"/>
      <c r="H213" s="205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05"/>
      <c r="F214" s="205"/>
      <c r="G214" s="235"/>
      <c r="H214" s="205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05"/>
      <c r="F215" s="205"/>
      <c r="G215" s="235"/>
      <c r="H215" s="205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05"/>
      <c r="F216" s="205"/>
      <c r="G216" s="235"/>
      <c r="H216" s="205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05"/>
      <c r="F217" s="205"/>
      <c r="G217" s="235"/>
      <c r="H217" s="205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05"/>
      <c r="F218" s="205"/>
      <c r="G218" s="235"/>
      <c r="H218" s="205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05"/>
      <c r="F219" s="205"/>
      <c r="G219" s="235"/>
      <c r="H219" s="205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05"/>
      <c r="F220" s="205"/>
      <c r="G220" s="235"/>
      <c r="H220" s="205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05"/>
      <c r="F221" s="205"/>
      <c r="G221" s="235"/>
      <c r="H221" s="205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05"/>
      <c r="F222" s="205"/>
      <c r="G222" s="235"/>
      <c r="H222" s="205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05"/>
      <c r="F223" s="205"/>
      <c r="G223" s="235"/>
      <c r="H223" s="205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05"/>
      <c r="F224" s="205"/>
      <c r="G224" s="235"/>
      <c r="H224" s="205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05"/>
      <c r="F225" s="205"/>
      <c r="G225" s="235"/>
      <c r="H225" s="205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05"/>
      <c r="F226" s="205"/>
      <c r="G226" s="235"/>
      <c r="H226" s="205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05"/>
      <c r="F227" s="205"/>
      <c r="G227" s="235"/>
      <c r="H227" s="205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05"/>
      <c r="F228" s="205"/>
      <c r="G228" s="235"/>
      <c r="H228" s="205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05"/>
      <c r="F229" s="205"/>
      <c r="G229" s="235"/>
      <c r="H229" s="205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05"/>
      <c r="F230" s="205"/>
      <c r="G230" s="235"/>
      <c r="H230" s="205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05"/>
      <c r="F231" s="205"/>
      <c r="G231" s="235"/>
      <c r="H231" s="205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05"/>
      <c r="F232" s="205"/>
      <c r="G232" s="235"/>
      <c r="H232" s="205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05"/>
      <c r="F233" s="205"/>
      <c r="G233" s="235"/>
      <c r="H233" s="205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05"/>
      <c r="F234" s="205"/>
      <c r="G234" s="235"/>
      <c r="H234" s="205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05"/>
      <c r="F235" s="205"/>
      <c r="G235" s="235"/>
      <c r="H235" s="205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05"/>
      <c r="F236" s="205"/>
      <c r="G236" s="235"/>
      <c r="H236" s="205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05"/>
      <c r="F237" s="205"/>
      <c r="G237" s="235"/>
      <c r="H237" s="205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05"/>
      <c r="F238" s="205"/>
      <c r="G238" s="235"/>
      <c r="H238" s="205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05"/>
      <c r="F239" s="205"/>
      <c r="G239" s="235"/>
      <c r="H239" s="205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05"/>
      <c r="F240" s="205"/>
      <c r="G240" s="235"/>
      <c r="H240" s="205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05"/>
      <c r="F241" s="205"/>
      <c r="G241" s="235"/>
      <c r="H241" s="205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05"/>
      <c r="F242" s="205"/>
      <c r="G242" s="235"/>
      <c r="H242" s="205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05"/>
      <c r="F243" s="205"/>
      <c r="G243" s="235"/>
      <c r="H243" s="205"/>
      <c r="I243" s="231"/>
      <c r="J243" s="231"/>
      <c r="K243" s="231"/>
      <c r="L243" s="231"/>
      <c r="M243" s="231"/>
      <c r="N243" s="231"/>
      <c r="O243" s="231"/>
      <c r="P243" s="231"/>
      <c r="Q243" s="23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243" bestFit="1" customWidth="1"/>
    <col min="2" max="2" width="14.453125" style="220" bestFit="1" customWidth="1"/>
    <col min="3" max="4" width="12.81640625" style="226" bestFit="1" customWidth="1"/>
    <col min="5" max="5" width="14.81640625" style="220" bestFit="1" customWidth="1"/>
    <col min="6" max="6" width="16" style="220" bestFit="1" customWidth="1"/>
    <col min="7" max="7" width="10.7265625" style="251" bestFit="1" customWidth="1"/>
    <col min="8" max="8" width="14.453125" style="220" bestFit="1" customWidth="1"/>
    <col min="9" max="10" width="12.81640625" style="226" bestFit="1" customWidth="1"/>
    <col min="11" max="12" width="16" style="220" bestFit="1" customWidth="1"/>
    <col min="13" max="13" width="10.7265625" style="251" bestFit="1" customWidth="1"/>
    <col min="14" max="14" width="16.1796875" style="220" bestFit="1" customWidth="1"/>
    <col min="15" max="16384" width="16.26953125" style="243"/>
  </cols>
  <sheetData>
    <row r="2" spans="1:19" s="124" customFormat="1" ht="18.5" x14ac:dyDescent="0.45">
      <c r="A2" s="255" t="s">
        <v>38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19"/>
      <c r="P2" s="119"/>
      <c r="Q2" s="119"/>
      <c r="R2" s="119"/>
      <c r="S2" s="119"/>
    </row>
    <row r="3" spans="1:19" x14ac:dyDescent="0.3">
      <c r="A3" s="100"/>
    </row>
    <row r="4" spans="1:19" s="234" customFormat="1" x14ac:dyDescent="0.3">
      <c r="B4" s="188"/>
      <c r="C4" s="211"/>
      <c r="D4" s="211"/>
      <c r="E4" s="188"/>
      <c r="F4" s="188"/>
      <c r="G4" s="237"/>
      <c r="H4" s="188"/>
      <c r="I4" s="211"/>
      <c r="J4" s="211"/>
      <c r="K4" s="188"/>
      <c r="L4" s="188"/>
      <c r="M4" s="237"/>
      <c r="N4" s="234" t="str">
        <f>VALVAL</f>
        <v>млрд. одиниць</v>
      </c>
    </row>
    <row r="5" spans="1:19" s="143" customFormat="1" x14ac:dyDescent="0.25">
      <c r="A5" s="158"/>
      <c r="B5" s="260">
        <v>45657</v>
      </c>
      <c r="C5" s="261"/>
      <c r="D5" s="261"/>
      <c r="E5" s="261"/>
      <c r="F5" s="261"/>
      <c r="G5" s="262"/>
      <c r="H5" s="260">
        <v>45777</v>
      </c>
      <c r="I5" s="261"/>
      <c r="J5" s="261"/>
      <c r="K5" s="261"/>
      <c r="L5" s="261"/>
      <c r="M5" s="262"/>
      <c r="N5" s="110"/>
    </row>
    <row r="6" spans="1:19" s="130" customFormat="1" x14ac:dyDescent="0.25">
      <c r="A6" s="239"/>
      <c r="B6" s="83" t="s">
        <v>7</v>
      </c>
      <c r="C6" s="86" t="s">
        <v>183</v>
      </c>
      <c r="D6" s="86" t="s">
        <v>212</v>
      </c>
      <c r="E6" s="83" t="s">
        <v>171</v>
      </c>
      <c r="F6" s="83" t="s">
        <v>174</v>
      </c>
      <c r="G6" s="104" t="s">
        <v>195</v>
      </c>
      <c r="H6" s="83" t="s">
        <v>7</v>
      </c>
      <c r="I6" s="86" t="s">
        <v>183</v>
      </c>
      <c r="J6" s="86" t="s">
        <v>212</v>
      </c>
      <c r="K6" s="83" t="s">
        <v>171</v>
      </c>
      <c r="L6" s="83" t="s">
        <v>174</v>
      </c>
      <c r="M6" s="104" t="s">
        <v>195</v>
      </c>
      <c r="N6" s="83" t="s">
        <v>66</v>
      </c>
    </row>
    <row r="7" spans="1:19" s="90" customFormat="1" ht="14.5" x14ac:dyDescent="0.25">
      <c r="A7" s="186" t="s">
        <v>155</v>
      </c>
      <c r="B7" s="195"/>
      <c r="C7" s="199"/>
      <c r="D7" s="199"/>
      <c r="E7" s="195">
        <f>SUM(E8:E23)</f>
        <v>166.05975130834</v>
      </c>
      <c r="F7" s="195">
        <f>SUM(F8:F23)</f>
        <v>6980.98588524559</v>
      </c>
      <c r="G7" s="221">
        <f>SUM(G8:G23)</f>
        <v>1</v>
      </c>
      <c r="H7" s="195"/>
      <c r="I7" s="199"/>
      <c r="J7" s="199"/>
      <c r="K7" s="195">
        <f>SUM(K8:K23)</f>
        <v>179.96823843918</v>
      </c>
      <c r="L7" s="195">
        <f>SUM(L8:L23)</f>
        <v>7480.3258402478605</v>
      </c>
      <c r="M7" s="221">
        <f>SUM(M8:M23)</f>
        <v>1.0000009999999999</v>
      </c>
      <c r="N7" s="195">
        <f>SUM(N8:N23)</f>
        <v>9.9999999999967194E-7</v>
      </c>
    </row>
    <row r="8" spans="1:19" s="11" customFormat="1" x14ac:dyDescent="0.25">
      <c r="A8" s="250" t="s">
        <v>27</v>
      </c>
      <c r="B8" s="20">
        <v>0.15155301451</v>
      </c>
      <c r="C8" s="50">
        <v>1.25945</v>
      </c>
      <c r="D8" s="50">
        <v>52.945999999999998</v>
      </c>
      <c r="E8" s="20">
        <v>0.19087337725</v>
      </c>
      <c r="F8" s="20">
        <v>8.0241259062499992</v>
      </c>
      <c r="G8" s="65">
        <v>1.1490000000000001E-3</v>
      </c>
      <c r="H8" s="20">
        <v>0.15155301451</v>
      </c>
      <c r="I8" s="50">
        <v>1.338549</v>
      </c>
      <c r="J8" s="50">
        <v>55.636400000000002</v>
      </c>
      <c r="K8" s="20">
        <v>0.20286118115999999</v>
      </c>
      <c r="L8" s="20">
        <v>8.4318641364799998</v>
      </c>
      <c r="M8" s="65">
        <v>1.127E-3</v>
      </c>
      <c r="N8" s="20">
        <v>-2.1999999999999999E-5</v>
      </c>
    </row>
    <row r="9" spans="1:19" x14ac:dyDescent="0.3">
      <c r="A9" s="121" t="s">
        <v>122</v>
      </c>
      <c r="B9" s="218">
        <v>44.524093051119998</v>
      </c>
      <c r="C9" s="248">
        <v>1</v>
      </c>
      <c r="D9" s="248">
        <v>42.039000000000001</v>
      </c>
      <c r="E9" s="218">
        <v>44.524093051119998</v>
      </c>
      <c r="F9" s="218">
        <v>1871.74834777603</v>
      </c>
      <c r="G9" s="15">
        <v>0.268121</v>
      </c>
      <c r="H9" s="218">
        <v>44.03657573892</v>
      </c>
      <c r="I9" s="248">
        <v>1</v>
      </c>
      <c r="J9" s="248">
        <v>41.564700000000002</v>
      </c>
      <c r="K9" s="218">
        <v>44.03657573892</v>
      </c>
      <c r="L9" s="218">
        <v>1830.36705961549</v>
      </c>
      <c r="M9" s="15">
        <v>0.24469099999999999</v>
      </c>
      <c r="N9" s="218">
        <v>-2.3429999999999999E-2</v>
      </c>
      <c r="O9" s="231"/>
      <c r="P9" s="231"/>
      <c r="Q9" s="231"/>
    </row>
    <row r="10" spans="1:19" x14ac:dyDescent="0.3">
      <c r="A10" s="121" t="s">
        <v>4</v>
      </c>
      <c r="B10" s="218">
        <v>52.466612023949999</v>
      </c>
      <c r="C10" s="248">
        <v>1.0449010000000001</v>
      </c>
      <c r="D10" s="248">
        <v>43.926600000000001</v>
      </c>
      <c r="E10" s="218">
        <v>54.822423933229999</v>
      </c>
      <c r="F10" s="218">
        <v>2304.6798797312599</v>
      </c>
      <c r="G10" s="15">
        <v>0.33013700000000001</v>
      </c>
      <c r="H10" s="218">
        <v>60.186430788919999</v>
      </c>
      <c r="I10" s="248">
        <v>1.1375999999999999</v>
      </c>
      <c r="J10" s="248">
        <v>47.283999999999999</v>
      </c>
      <c r="K10" s="218">
        <v>68.46807972693</v>
      </c>
      <c r="L10" s="218">
        <v>2845.8551934233201</v>
      </c>
      <c r="M10" s="15">
        <v>0.38044499999999998</v>
      </c>
      <c r="N10" s="218">
        <v>5.0309E-2</v>
      </c>
      <c r="O10" s="231"/>
      <c r="P10" s="231"/>
      <c r="Q10" s="231"/>
    </row>
    <row r="11" spans="1:19" x14ac:dyDescent="0.3">
      <c r="A11" s="121" t="s">
        <v>164</v>
      </c>
      <c r="B11" s="218">
        <v>6.75</v>
      </c>
      <c r="C11" s="248">
        <v>0.69509500000000002</v>
      </c>
      <c r="D11" s="248">
        <v>29.2211</v>
      </c>
      <c r="E11" s="218">
        <v>4.6918914579299997</v>
      </c>
      <c r="F11" s="218">
        <v>197.242425</v>
      </c>
      <c r="G11" s="15">
        <v>2.8254000000000001E-2</v>
      </c>
      <c r="H11" s="218">
        <v>6.75</v>
      </c>
      <c r="I11" s="248">
        <v>0.72199500000000005</v>
      </c>
      <c r="J11" s="248">
        <v>30.009499999999999</v>
      </c>
      <c r="K11" s="218">
        <v>4.8734653443899996</v>
      </c>
      <c r="L11" s="218">
        <v>202.56412499999999</v>
      </c>
      <c r="M11" s="15">
        <v>2.708E-2</v>
      </c>
      <c r="N11" s="218">
        <v>-1.175E-3</v>
      </c>
      <c r="O11" s="231"/>
      <c r="P11" s="231"/>
      <c r="Q11" s="231"/>
    </row>
    <row r="12" spans="1:19" x14ac:dyDescent="0.3">
      <c r="A12" s="121" t="s">
        <v>16</v>
      </c>
      <c r="B12" s="218">
        <v>14.504647402</v>
      </c>
      <c r="C12" s="248">
        <v>1.304135</v>
      </c>
      <c r="D12" s="248">
        <v>54.824516000000003</v>
      </c>
      <c r="E12" s="218">
        <v>18.916013072719998</v>
      </c>
      <c r="F12" s="218">
        <v>795.21027356530999</v>
      </c>
      <c r="G12" s="15">
        <v>0.113911</v>
      </c>
      <c r="H12" s="218">
        <v>14.040262403</v>
      </c>
      <c r="I12" s="248">
        <v>1.356114</v>
      </c>
      <c r="J12" s="248">
        <v>56.366481999999998</v>
      </c>
      <c r="K12" s="218">
        <v>19.040199929589999</v>
      </c>
      <c r="L12" s="218">
        <v>791.40019801397</v>
      </c>
      <c r="M12" s="15">
        <v>0.105798</v>
      </c>
      <c r="N12" s="218">
        <v>-8.1130000000000004E-3</v>
      </c>
      <c r="O12" s="231"/>
      <c r="P12" s="231"/>
      <c r="Q12" s="231"/>
    </row>
    <row r="13" spans="1:19" x14ac:dyDescent="0.3">
      <c r="A13" s="121" t="s">
        <v>17</v>
      </c>
      <c r="B13" s="218">
        <v>1768.4912718688199</v>
      </c>
      <c r="C13" s="248">
        <v>2.3786999999999999E-2</v>
      </c>
      <c r="D13" s="248">
        <v>1</v>
      </c>
      <c r="E13" s="218">
        <v>42.067872020700001</v>
      </c>
      <c r="F13" s="218">
        <v>1768.4912718688199</v>
      </c>
      <c r="G13" s="15">
        <v>0.25333</v>
      </c>
      <c r="H13" s="218">
        <v>1762.8649647521299</v>
      </c>
      <c r="I13" s="248">
        <v>2.4059000000000001E-2</v>
      </c>
      <c r="J13" s="248">
        <v>1</v>
      </c>
      <c r="K13" s="218">
        <v>42.4125511493</v>
      </c>
      <c r="L13" s="218">
        <v>1762.8649647521299</v>
      </c>
      <c r="M13" s="15">
        <v>0.23566699999999999</v>
      </c>
      <c r="N13" s="218">
        <v>-1.7663000000000002E-2</v>
      </c>
      <c r="O13" s="231"/>
      <c r="P13" s="231"/>
      <c r="Q13" s="231"/>
    </row>
    <row r="14" spans="1:19" x14ac:dyDescent="0.3">
      <c r="A14" s="121" t="s">
        <v>106</v>
      </c>
      <c r="B14" s="218">
        <v>133.369163942</v>
      </c>
      <c r="C14" s="248">
        <v>6.3480000000000003E-3</v>
      </c>
      <c r="D14" s="248">
        <v>0.26684999999999998</v>
      </c>
      <c r="E14" s="218">
        <v>0.84658439538999997</v>
      </c>
      <c r="F14" s="218">
        <v>35.589561397920001</v>
      </c>
      <c r="G14" s="15">
        <v>5.0980000000000001E-3</v>
      </c>
      <c r="H14" s="218">
        <v>133.369163942</v>
      </c>
      <c r="I14" s="248">
        <v>7.0070000000000002E-3</v>
      </c>
      <c r="J14" s="248">
        <v>0.29124</v>
      </c>
      <c r="K14" s="218">
        <v>0.93450536889000002</v>
      </c>
      <c r="L14" s="218">
        <v>38.842435306470001</v>
      </c>
      <c r="M14" s="15">
        <v>5.1929999999999997E-3</v>
      </c>
      <c r="N14" s="218">
        <v>9.5000000000000005E-5</v>
      </c>
      <c r="O14" s="231"/>
      <c r="P14" s="231"/>
      <c r="Q14" s="231"/>
    </row>
    <row r="15" spans="1:19" x14ac:dyDescent="0.3">
      <c r="B15" s="205"/>
      <c r="C15" s="209"/>
      <c r="D15" s="209"/>
      <c r="E15" s="205"/>
      <c r="F15" s="205"/>
      <c r="G15" s="235"/>
      <c r="H15" s="205"/>
      <c r="I15" s="209"/>
      <c r="J15" s="209"/>
      <c r="K15" s="205"/>
      <c r="L15" s="205"/>
      <c r="M15" s="235"/>
      <c r="N15" s="205"/>
      <c r="O15" s="231"/>
      <c r="P15" s="231"/>
      <c r="Q15" s="231"/>
    </row>
    <row r="16" spans="1:19" x14ac:dyDescent="0.3">
      <c r="B16" s="205"/>
      <c r="C16" s="209"/>
      <c r="D16" s="209"/>
      <c r="E16" s="205"/>
      <c r="F16" s="205"/>
      <c r="G16" s="235"/>
      <c r="H16" s="205"/>
      <c r="I16" s="209"/>
      <c r="J16" s="209"/>
      <c r="K16" s="205"/>
      <c r="L16" s="205"/>
      <c r="M16" s="235"/>
      <c r="N16" s="205"/>
      <c r="O16" s="231"/>
      <c r="P16" s="231"/>
      <c r="Q16" s="231"/>
    </row>
    <row r="17" spans="2:17" x14ac:dyDescent="0.3">
      <c r="B17" s="205"/>
      <c r="C17" s="209"/>
      <c r="D17" s="209"/>
      <c r="E17" s="205"/>
      <c r="F17" s="205"/>
      <c r="G17" s="235"/>
      <c r="H17" s="205"/>
      <c r="I17" s="209"/>
      <c r="J17" s="209"/>
      <c r="K17" s="205"/>
      <c r="L17" s="205"/>
      <c r="M17" s="235"/>
      <c r="N17" s="205"/>
      <c r="O17" s="231"/>
      <c r="P17" s="231"/>
      <c r="Q17" s="231"/>
    </row>
    <row r="18" spans="2:17" x14ac:dyDescent="0.3">
      <c r="B18" s="205"/>
      <c r="C18" s="209"/>
      <c r="D18" s="209"/>
      <c r="E18" s="205"/>
      <c r="F18" s="205"/>
      <c r="G18" s="235"/>
      <c r="H18" s="205"/>
      <c r="I18" s="209"/>
      <c r="J18" s="209"/>
      <c r="K18" s="205"/>
      <c r="L18" s="205"/>
      <c r="M18" s="235"/>
      <c r="N18" s="205"/>
      <c r="O18" s="231"/>
      <c r="P18" s="231"/>
      <c r="Q18" s="231"/>
    </row>
    <row r="19" spans="2:17" x14ac:dyDescent="0.3">
      <c r="B19" s="205"/>
      <c r="C19" s="209"/>
      <c r="D19" s="209"/>
      <c r="E19" s="205"/>
      <c r="F19" s="205"/>
      <c r="G19" s="235"/>
      <c r="H19" s="205"/>
      <c r="I19" s="209"/>
      <c r="J19" s="209"/>
      <c r="K19" s="205"/>
      <c r="L19" s="205"/>
      <c r="M19" s="235"/>
      <c r="N19" s="205"/>
      <c r="O19" s="231"/>
      <c r="P19" s="231"/>
      <c r="Q19" s="231"/>
    </row>
    <row r="20" spans="2:17" x14ac:dyDescent="0.3">
      <c r="B20" s="205"/>
      <c r="C20" s="209"/>
      <c r="D20" s="209"/>
      <c r="E20" s="205"/>
      <c r="F20" s="205"/>
      <c r="G20" s="235"/>
      <c r="H20" s="205"/>
      <c r="I20" s="209"/>
      <c r="J20" s="209"/>
      <c r="K20" s="205"/>
      <c r="L20" s="205"/>
      <c r="M20" s="235"/>
      <c r="N20" s="205"/>
      <c r="O20" s="231"/>
      <c r="P20" s="231"/>
      <c r="Q20" s="231"/>
    </row>
    <row r="21" spans="2:17" x14ac:dyDescent="0.3">
      <c r="B21" s="205"/>
      <c r="C21" s="209"/>
      <c r="D21" s="209"/>
      <c r="E21" s="205"/>
      <c r="F21" s="205"/>
      <c r="G21" s="235"/>
      <c r="H21" s="205"/>
      <c r="I21" s="209"/>
      <c r="J21" s="209"/>
      <c r="K21" s="205"/>
      <c r="L21" s="205"/>
      <c r="M21" s="235"/>
      <c r="N21" s="205"/>
      <c r="O21" s="231"/>
      <c r="P21" s="231"/>
      <c r="Q21" s="231"/>
    </row>
    <row r="22" spans="2:17" x14ac:dyDescent="0.3">
      <c r="B22" s="205"/>
      <c r="C22" s="209"/>
      <c r="D22" s="209"/>
      <c r="E22" s="205"/>
      <c r="F22" s="205"/>
      <c r="G22" s="235"/>
      <c r="H22" s="205"/>
      <c r="I22" s="209"/>
      <c r="J22" s="209"/>
      <c r="K22" s="205"/>
      <c r="L22" s="205"/>
      <c r="M22" s="235"/>
      <c r="N22" s="205"/>
      <c r="O22" s="231"/>
      <c r="P22" s="231"/>
      <c r="Q22" s="231"/>
    </row>
    <row r="23" spans="2:17" x14ac:dyDescent="0.3">
      <c r="B23" s="205"/>
      <c r="C23" s="209"/>
      <c r="D23" s="209"/>
      <c r="E23" s="205"/>
      <c r="F23" s="205"/>
      <c r="G23" s="235"/>
      <c r="H23" s="205"/>
      <c r="I23" s="209"/>
      <c r="J23" s="209"/>
      <c r="K23" s="205"/>
      <c r="L23" s="205"/>
      <c r="M23" s="235"/>
      <c r="N23" s="205"/>
      <c r="O23" s="231"/>
      <c r="P23" s="231"/>
      <c r="Q23" s="231"/>
    </row>
    <row r="24" spans="2:17" x14ac:dyDescent="0.3">
      <c r="B24" s="205"/>
      <c r="C24" s="209"/>
      <c r="D24" s="209"/>
      <c r="E24" s="205"/>
      <c r="F24" s="205"/>
      <c r="G24" s="235"/>
      <c r="H24" s="205"/>
      <c r="I24" s="209"/>
      <c r="J24" s="209"/>
      <c r="K24" s="205"/>
      <c r="L24" s="205"/>
      <c r="M24" s="235"/>
      <c r="N24" s="205"/>
      <c r="O24" s="231"/>
      <c r="P24" s="231"/>
      <c r="Q24" s="231"/>
    </row>
    <row r="25" spans="2:17" x14ac:dyDescent="0.3">
      <c r="B25" s="205"/>
      <c r="C25" s="209"/>
      <c r="D25" s="209"/>
      <c r="E25" s="205"/>
      <c r="F25" s="205"/>
      <c r="G25" s="235"/>
      <c r="H25" s="205"/>
      <c r="I25" s="209"/>
      <c r="J25" s="209"/>
      <c r="K25" s="205"/>
      <c r="L25" s="205"/>
      <c r="M25" s="235"/>
      <c r="N25" s="205"/>
      <c r="O25" s="231"/>
      <c r="P25" s="231"/>
      <c r="Q25" s="231"/>
    </row>
    <row r="26" spans="2:17" x14ac:dyDescent="0.3">
      <c r="B26" s="205"/>
      <c r="C26" s="209"/>
      <c r="D26" s="209"/>
      <c r="E26" s="205"/>
      <c r="F26" s="205"/>
      <c r="G26" s="235"/>
      <c r="H26" s="205"/>
      <c r="I26" s="209"/>
      <c r="J26" s="209"/>
      <c r="K26" s="205"/>
      <c r="L26" s="205"/>
      <c r="M26" s="235"/>
      <c r="N26" s="205"/>
      <c r="O26" s="231"/>
      <c r="P26" s="231"/>
      <c r="Q26" s="231"/>
    </row>
    <row r="27" spans="2:17" x14ac:dyDescent="0.3">
      <c r="B27" s="205"/>
      <c r="C27" s="209"/>
      <c r="D27" s="209"/>
      <c r="E27" s="205"/>
      <c r="F27" s="205"/>
      <c r="G27" s="235"/>
      <c r="H27" s="205"/>
      <c r="I27" s="209"/>
      <c r="J27" s="209"/>
      <c r="K27" s="205"/>
      <c r="L27" s="205"/>
      <c r="M27" s="235"/>
      <c r="N27" s="205"/>
      <c r="O27" s="231"/>
      <c r="P27" s="231"/>
      <c r="Q27" s="231"/>
    </row>
    <row r="28" spans="2:17" x14ac:dyDescent="0.3">
      <c r="B28" s="205"/>
      <c r="C28" s="209"/>
      <c r="D28" s="209"/>
      <c r="E28" s="205"/>
      <c r="F28" s="205"/>
      <c r="G28" s="235"/>
      <c r="H28" s="205"/>
      <c r="I28" s="209"/>
      <c r="J28" s="209"/>
      <c r="K28" s="205"/>
      <c r="L28" s="205"/>
      <c r="M28" s="235"/>
      <c r="N28" s="205"/>
      <c r="O28" s="231"/>
      <c r="P28" s="231"/>
      <c r="Q28" s="231"/>
    </row>
    <row r="29" spans="2:17" x14ac:dyDescent="0.3">
      <c r="B29" s="205"/>
      <c r="C29" s="209"/>
      <c r="D29" s="209"/>
      <c r="E29" s="205"/>
      <c r="F29" s="205"/>
      <c r="G29" s="235"/>
      <c r="H29" s="205"/>
      <c r="I29" s="209"/>
      <c r="J29" s="209"/>
      <c r="K29" s="205"/>
      <c r="L29" s="205"/>
      <c r="M29" s="235"/>
      <c r="N29" s="205"/>
      <c r="O29" s="231"/>
      <c r="P29" s="231"/>
      <c r="Q29" s="231"/>
    </row>
    <row r="30" spans="2:17" x14ac:dyDescent="0.3">
      <c r="B30" s="205"/>
      <c r="C30" s="209"/>
      <c r="D30" s="209"/>
      <c r="E30" s="205"/>
      <c r="F30" s="205"/>
      <c r="G30" s="235"/>
      <c r="H30" s="205"/>
      <c r="I30" s="209"/>
      <c r="J30" s="209"/>
      <c r="K30" s="205"/>
      <c r="L30" s="205"/>
      <c r="M30" s="235"/>
      <c r="N30" s="205"/>
      <c r="O30" s="231"/>
      <c r="P30" s="231"/>
      <c r="Q30" s="231"/>
    </row>
    <row r="31" spans="2:17" x14ac:dyDescent="0.3">
      <c r="B31" s="205"/>
      <c r="C31" s="209"/>
      <c r="D31" s="209"/>
      <c r="E31" s="205"/>
      <c r="F31" s="205"/>
      <c r="G31" s="235"/>
      <c r="H31" s="205"/>
      <c r="I31" s="209"/>
      <c r="J31" s="209"/>
      <c r="K31" s="205"/>
      <c r="L31" s="205"/>
      <c r="M31" s="235"/>
      <c r="N31" s="205"/>
      <c r="O31" s="231"/>
      <c r="P31" s="231"/>
      <c r="Q31" s="231"/>
    </row>
    <row r="32" spans="2:17" x14ac:dyDescent="0.3">
      <c r="B32" s="205"/>
      <c r="C32" s="209"/>
      <c r="D32" s="209"/>
      <c r="E32" s="205"/>
      <c r="F32" s="205"/>
      <c r="G32" s="235"/>
      <c r="H32" s="205"/>
      <c r="I32" s="209"/>
      <c r="J32" s="209"/>
      <c r="K32" s="205"/>
      <c r="L32" s="205"/>
      <c r="M32" s="235"/>
      <c r="N32" s="205"/>
      <c r="O32" s="231"/>
      <c r="P32" s="231"/>
      <c r="Q32" s="231"/>
    </row>
    <row r="33" spans="2:17" x14ac:dyDescent="0.3">
      <c r="B33" s="205"/>
      <c r="C33" s="209"/>
      <c r="D33" s="209"/>
      <c r="E33" s="205"/>
      <c r="F33" s="205"/>
      <c r="G33" s="235"/>
      <c r="H33" s="205"/>
      <c r="I33" s="209"/>
      <c r="J33" s="209"/>
      <c r="K33" s="205"/>
      <c r="L33" s="205"/>
      <c r="M33" s="235"/>
      <c r="N33" s="205"/>
      <c r="O33" s="231"/>
      <c r="P33" s="231"/>
      <c r="Q33" s="231"/>
    </row>
    <row r="34" spans="2:17" x14ac:dyDescent="0.3">
      <c r="B34" s="205"/>
      <c r="C34" s="209"/>
      <c r="D34" s="209"/>
      <c r="E34" s="205"/>
      <c r="F34" s="205"/>
      <c r="G34" s="235"/>
      <c r="H34" s="205"/>
      <c r="I34" s="209"/>
      <c r="J34" s="209"/>
      <c r="K34" s="205"/>
      <c r="L34" s="205"/>
      <c r="M34" s="235"/>
      <c r="N34" s="205"/>
      <c r="O34" s="231"/>
      <c r="P34" s="231"/>
      <c r="Q34" s="231"/>
    </row>
    <row r="35" spans="2:17" x14ac:dyDescent="0.3">
      <c r="B35" s="205"/>
      <c r="C35" s="209"/>
      <c r="D35" s="209"/>
      <c r="E35" s="205"/>
      <c r="F35" s="205"/>
      <c r="G35" s="235"/>
      <c r="H35" s="205"/>
      <c r="I35" s="209"/>
      <c r="J35" s="209"/>
      <c r="K35" s="205"/>
      <c r="L35" s="205"/>
      <c r="M35" s="235"/>
      <c r="N35" s="205"/>
      <c r="O35" s="231"/>
      <c r="P35" s="231"/>
      <c r="Q35" s="231"/>
    </row>
    <row r="36" spans="2:17" x14ac:dyDescent="0.3">
      <c r="B36" s="205"/>
      <c r="C36" s="209"/>
      <c r="D36" s="209"/>
      <c r="E36" s="205"/>
      <c r="F36" s="205"/>
      <c r="G36" s="235"/>
      <c r="H36" s="205"/>
      <c r="I36" s="209"/>
      <c r="J36" s="209"/>
      <c r="K36" s="205"/>
      <c r="L36" s="205"/>
      <c r="M36" s="235"/>
      <c r="N36" s="205"/>
      <c r="O36" s="231"/>
      <c r="P36" s="231"/>
      <c r="Q36" s="231"/>
    </row>
    <row r="37" spans="2:17" x14ac:dyDescent="0.3">
      <c r="B37" s="205"/>
      <c r="C37" s="209"/>
      <c r="D37" s="209"/>
      <c r="E37" s="205"/>
      <c r="F37" s="205"/>
      <c r="G37" s="235"/>
      <c r="H37" s="205"/>
      <c r="I37" s="209"/>
      <c r="J37" s="209"/>
      <c r="K37" s="205"/>
      <c r="L37" s="205"/>
      <c r="M37" s="235"/>
      <c r="N37" s="205"/>
      <c r="O37" s="231"/>
      <c r="P37" s="231"/>
      <c r="Q37" s="231"/>
    </row>
    <row r="38" spans="2:17" x14ac:dyDescent="0.3">
      <c r="B38" s="205"/>
      <c r="C38" s="209"/>
      <c r="D38" s="209"/>
      <c r="E38" s="205"/>
      <c r="F38" s="205"/>
      <c r="G38" s="235"/>
      <c r="H38" s="205"/>
      <c r="I38" s="209"/>
      <c r="J38" s="209"/>
      <c r="K38" s="205"/>
      <c r="L38" s="205"/>
      <c r="M38" s="235"/>
      <c r="N38" s="205"/>
      <c r="O38" s="231"/>
      <c r="P38" s="231"/>
      <c r="Q38" s="231"/>
    </row>
    <row r="39" spans="2:17" x14ac:dyDescent="0.3">
      <c r="B39" s="205"/>
      <c r="C39" s="209"/>
      <c r="D39" s="209"/>
      <c r="E39" s="205"/>
      <c r="F39" s="205"/>
      <c r="G39" s="235"/>
      <c r="H39" s="205"/>
      <c r="I39" s="209"/>
      <c r="J39" s="209"/>
      <c r="K39" s="205"/>
      <c r="L39" s="205"/>
      <c r="M39" s="235"/>
      <c r="N39" s="205"/>
      <c r="O39" s="231"/>
      <c r="P39" s="231"/>
      <c r="Q39" s="231"/>
    </row>
    <row r="40" spans="2:17" x14ac:dyDescent="0.3">
      <c r="B40" s="205"/>
      <c r="C40" s="209"/>
      <c r="D40" s="209"/>
      <c r="E40" s="205"/>
      <c r="F40" s="205"/>
      <c r="G40" s="235"/>
      <c r="H40" s="205"/>
      <c r="I40" s="209"/>
      <c r="J40" s="209"/>
      <c r="K40" s="205"/>
      <c r="L40" s="205"/>
      <c r="M40" s="235"/>
      <c r="N40" s="205"/>
      <c r="O40" s="231"/>
      <c r="P40" s="231"/>
      <c r="Q40" s="231"/>
    </row>
    <row r="41" spans="2:17" x14ac:dyDescent="0.3">
      <c r="B41" s="205"/>
      <c r="C41" s="209"/>
      <c r="D41" s="209"/>
      <c r="E41" s="205"/>
      <c r="F41" s="205"/>
      <c r="G41" s="235"/>
      <c r="H41" s="205"/>
      <c r="I41" s="209"/>
      <c r="J41" s="209"/>
      <c r="K41" s="205"/>
      <c r="L41" s="205"/>
      <c r="M41" s="235"/>
      <c r="N41" s="205"/>
      <c r="O41" s="231"/>
      <c r="P41" s="231"/>
      <c r="Q41" s="231"/>
    </row>
    <row r="42" spans="2:17" x14ac:dyDescent="0.3">
      <c r="B42" s="205"/>
      <c r="C42" s="209"/>
      <c r="D42" s="209"/>
      <c r="E42" s="205"/>
      <c r="F42" s="205"/>
      <c r="G42" s="235"/>
      <c r="H42" s="205"/>
      <c r="I42" s="209"/>
      <c r="J42" s="209"/>
      <c r="K42" s="205"/>
      <c r="L42" s="205"/>
      <c r="M42" s="235"/>
      <c r="N42" s="205"/>
      <c r="O42" s="231"/>
      <c r="P42" s="231"/>
      <c r="Q42" s="231"/>
    </row>
    <row r="43" spans="2:17" x14ac:dyDescent="0.3">
      <c r="B43" s="205"/>
      <c r="C43" s="209"/>
      <c r="D43" s="209"/>
      <c r="E43" s="205"/>
      <c r="F43" s="205"/>
      <c r="G43" s="235"/>
      <c r="H43" s="205"/>
      <c r="I43" s="209"/>
      <c r="J43" s="209"/>
      <c r="K43" s="205"/>
      <c r="L43" s="205"/>
      <c r="M43" s="235"/>
      <c r="N43" s="205"/>
      <c r="O43" s="231"/>
      <c r="P43" s="231"/>
      <c r="Q43" s="231"/>
    </row>
    <row r="44" spans="2:17" x14ac:dyDescent="0.3">
      <c r="B44" s="205"/>
      <c r="C44" s="209"/>
      <c r="D44" s="209"/>
      <c r="E44" s="205"/>
      <c r="F44" s="205"/>
      <c r="G44" s="235"/>
      <c r="H44" s="205"/>
      <c r="I44" s="209"/>
      <c r="J44" s="209"/>
      <c r="K44" s="205"/>
      <c r="L44" s="205"/>
      <c r="M44" s="235"/>
      <c r="N44" s="205"/>
      <c r="O44" s="231"/>
      <c r="P44" s="231"/>
      <c r="Q44" s="231"/>
    </row>
    <row r="45" spans="2:17" x14ac:dyDescent="0.3">
      <c r="B45" s="205"/>
      <c r="C45" s="209"/>
      <c r="D45" s="209"/>
      <c r="E45" s="205"/>
      <c r="F45" s="205"/>
      <c r="G45" s="235"/>
      <c r="H45" s="205"/>
      <c r="I45" s="209"/>
      <c r="J45" s="209"/>
      <c r="K45" s="205"/>
      <c r="L45" s="205"/>
      <c r="M45" s="235"/>
      <c r="N45" s="205"/>
      <c r="O45" s="231"/>
      <c r="P45" s="231"/>
      <c r="Q45" s="231"/>
    </row>
    <row r="46" spans="2:17" x14ac:dyDescent="0.3">
      <c r="B46" s="205"/>
      <c r="C46" s="209"/>
      <c r="D46" s="209"/>
      <c r="E46" s="205"/>
      <c r="F46" s="205"/>
      <c r="G46" s="235"/>
      <c r="H46" s="205"/>
      <c r="I46" s="209"/>
      <c r="J46" s="209"/>
      <c r="K46" s="205"/>
      <c r="L46" s="205"/>
      <c r="M46" s="235"/>
      <c r="N46" s="205"/>
      <c r="O46" s="231"/>
      <c r="P46" s="231"/>
      <c r="Q46" s="231"/>
    </row>
    <row r="47" spans="2:17" x14ac:dyDescent="0.3">
      <c r="B47" s="205"/>
      <c r="C47" s="209"/>
      <c r="D47" s="209"/>
      <c r="E47" s="205"/>
      <c r="F47" s="205"/>
      <c r="G47" s="235"/>
      <c r="H47" s="205"/>
      <c r="I47" s="209"/>
      <c r="J47" s="209"/>
      <c r="K47" s="205"/>
      <c r="L47" s="205"/>
      <c r="M47" s="235"/>
      <c r="N47" s="205"/>
      <c r="O47" s="231"/>
      <c r="P47" s="231"/>
      <c r="Q47" s="231"/>
    </row>
    <row r="48" spans="2:17" x14ac:dyDescent="0.3">
      <c r="B48" s="205"/>
      <c r="C48" s="209"/>
      <c r="D48" s="209"/>
      <c r="E48" s="205"/>
      <c r="F48" s="205"/>
      <c r="G48" s="235"/>
      <c r="H48" s="205"/>
      <c r="I48" s="209"/>
      <c r="J48" s="209"/>
      <c r="K48" s="205"/>
      <c r="L48" s="205"/>
      <c r="M48" s="235"/>
      <c r="N48" s="205"/>
      <c r="O48" s="231"/>
      <c r="P48" s="231"/>
      <c r="Q48" s="231"/>
    </row>
    <row r="49" spans="2:17" x14ac:dyDescent="0.3">
      <c r="B49" s="205"/>
      <c r="C49" s="209"/>
      <c r="D49" s="209"/>
      <c r="E49" s="205"/>
      <c r="F49" s="205"/>
      <c r="G49" s="235"/>
      <c r="H49" s="205"/>
      <c r="I49" s="209"/>
      <c r="J49" s="209"/>
      <c r="K49" s="205"/>
      <c r="L49" s="205"/>
      <c r="M49" s="235"/>
      <c r="N49" s="205"/>
      <c r="O49" s="231"/>
      <c r="P49" s="231"/>
      <c r="Q49" s="231"/>
    </row>
    <row r="50" spans="2:17" x14ac:dyDescent="0.3">
      <c r="B50" s="205"/>
      <c r="C50" s="209"/>
      <c r="D50" s="209"/>
      <c r="E50" s="205"/>
      <c r="F50" s="205"/>
      <c r="G50" s="235"/>
      <c r="H50" s="205"/>
      <c r="I50" s="209"/>
      <c r="J50" s="209"/>
      <c r="K50" s="205"/>
      <c r="L50" s="205"/>
      <c r="M50" s="235"/>
      <c r="N50" s="205"/>
      <c r="O50" s="231"/>
      <c r="P50" s="231"/>
      <c r="Q50" s="231"/>
    </row>
    <row r="51" spans="2:17" x14ac:dyDescent="0.3">
      <c r="B51" s="205"/>
      <c r="C51" s="209"/>
      <c r="D51" s="209"/>
      <c r="E51" s="205"/>
      <c r="F51" s="205"/>
      <c r="G51" s="235"/>
      <c r="H51" s="205"/>
      <c r="I51" s="209"/>
      <c r="J51" s="209"/>
      <c r="K51" s="205"/>
      <c r="L51" s="205"/>
      <c r="M51" s="235"/>
      <c r="N51" s="205"/>
      <c r="O51" s="231"/>
      <c r="P51" s="231"/>
      <c r="Q51" s="231"/>
    </row>
    <row r="52" spans="2:17" x14ac:dyDescent="0.3">
      <c r="B52" s="205"/>
      <c r="C52" s="209"/>
      <c r="D52" s="209"/>
      <c r="E52" s="205"/>
      <c r="F52" s="205"/>
      <c r="G52" s="235"/>
      <c r="H52" s="205"/>
      <c r="I52" s="209"/>
      <c r="J52" s="209"/>
      <c r="K52" s="205"/>
      <c r="L52" s="205"/>
      <c r="M52" s="235"/>
      <c r="N52" s="205"/>
      <c r="O52" s="231"/>
      <c r="P52" s="231"/>
      <c r="Q52" s="231"/>
    </row>
    <row r="53" spans="2:17" x14ac:dyDescent="0.3">
      <c r="B53" s="205"/>
      <c r="C53" s="209"/>
      <c r="D53" s="209"/>
      <c r="E53" s="205"/>
      <c r="F53" s="205"/>
      <c r="G53" s="235"/>
      <c r="H53" s="205"/>
      <c r="I53" s="209"/>
      <c r="J53" s="209"/>
      <c r="K53" s="205"/>
      <c r="L53" s="205"/>
      <c r="M53" s="235"/>
      <c r="N53" s="205"/>
      <c r="O53" s="231"/>
      <c r="P53" s="231"/>
      <c r="Q53" s="231"/>
    </row>
    <row r="54" spans="2:17" x14ac:dyDescent="0.3">
      <c r="B54" s="205"/>
      <c r="C54" s="209"/>
      <c r="D54" s="209"/>
      <c r="E54" s="205"/>
      <c r="F54" s="205"/>
      <c r="G54" s="235"/>
      <c r="H54" s="205"/>
      <c r="I54" s="209"/>
      <c r="J54" s="209"/>
      <c r="K54" s="205"/>
      <c r="L54" s="205"/>
      <c r="M54" s="235"/>
      <c r="N54" s="205"/>
      <c r="O54" s="231"/>
      <c r="P54" s="231"/>
      <c r="Q54" s="231"/>
    </row>
    <row r="55" spans="2:17" x14ac:dyDescent="0.3">
      <c r="B55" s="205"/>
      <c r="C55" s="209"/>
      <c r="D55" s="209"/>
      <c r="E55" s="205"/>
      <c r="F55" s="205"/>
      <c r="G55" s="235"/>
      <c r="H55" s="205"/>
      <c r="I55" s="209"/>
      <c r="J55" s="209"/>
      <c r="K55" s="205"/>
      <c r="L55" s="205"/>
      <c r="M55" s="235"/>
      <c r="N55" s="205"/>
      <c r="O55" s="231"/>
      <c r="P55" s="231"/>
      <c r="Q55" s="231"/>
    </row>
    <row r="56" spans="2:17" x14ac:dyDescent="0.3">
      <c r="B56" s="205"/>
      <c r="C56" s="209"/>
      <c r="D56" s="209"/>
      <c r="E56" s="205"/>
      <c r="F56" s="205"/>
      <c r="G56" s="235"/>
      <c r="H56" s="205"/>
      <c r="I56" s="209"/>
      <c r="J56" s="209"/>
      <c r="K56" s="205"/>
      <c r="L56" s="205"/>
      <c r="M56" s="235"/>
      <c r="N56" s="205"/>
      <c r="O56" s="231"/>
      <c r="P56" s="231"/>
      <c r="Q56" s="231"/>
    </row>
    <row r="57" spans="2:17" x14ac:dyDescent="0.3">
      <c r="B57" s="205"/>
      <c r="C57" s="209"/>
      <c r="D57" s="209"/>
      <c r="E57" s="205"/>
      <c r="F57" s="205"/>
      <c r="G57" s="235"/>
      <c r="H57" s="205"/>
      <c r="I57" s="209"/>
      <c r="J57" s="209"/>
      <c r="K57" s="205"/>
      <c r="L57" s="205"/>
      <c r="M57" s="235"/>
      <c r="N57" s="205"/>
      <c r="O57" s="231"/>
      <c r="P57" s="231"/>
      <c r="Q57" s="231"/>
    </row>
    <row r="58" spans="2:17" x14ac:dyDescent="0.3">
      <c r="B58" s="205"/>
      <c r="C58" s="209"/>
      <c r="D58" s="209"/>
      <c r="E58" s="205"/>
      <c r="F58" s="205"/>
      <c r="G58" s="235"/>
      <c r="H58" s="205"/>
      <c r="I58" s="209"/>
      <c r="J58" s="209"/>
      <c r="K58" s="205"/>
      <c r="L58" s="205"/>
      <c r="M58" s="235"/>
      <c r="N58" s="205"/>
      <c r="O58" s="231"/>
      <c r="P58" s="231"/>
      <c r="Q58" s="231"/>
    </row>
    <row r="59" spans="2:17" x14ac:dyDescent="0.3">
      <c r="B59" s="205"/>
      <c r="C59" s="209"/>
      <c r="D59" s="209"/>
      <c r="E59" s="205"/>
      <c r="F59" s="205"/>
      <c r="G59" s="235"/>
      <c r="H59" s="205"/>
      <c r="I59" s="209"/>
      <c r="J59" s="209"/>
      <c r="K59" s="205"/>
      <c r="L59" s="205"/>
      <c r="M59" s="235"/>
      <c r="N59" s="205"/>
      <c r="O59" s="231"/>
      <c r="P59" s="231"/>
      <c r="Q59" s="231"/>
    </row>
    <row r="60" spans="2:17" x14ac:dyDescent="0.3">
      <c r="B60" s="205"/>
      <c r="C60" s="209"/>
      <c r="D60" s="209"/>
      <c r="E60" s="205"/>
      <c r="F60" s="205"/>
      <c r="G60" s="235"/>
      <c r="H60" s="205"/>
      <c r="I60" s="209"/>
      <c r="J60" s="209"/>
      <c r="K60" s="205"/>
      <c r="L60" s="205"/>
      <c r="M60" s="235"/>
      <c r="N60" s="205"/>
      <c r="O60" s="231"/>
      <c r="P60" s="231"/>
      <c r="Q60" s="231"/>
    </row>
    <row r="61" spans="2:17" x14ac:dyDescent="0.3">
      <c r="B61" s="205"/>
      <c r="C61" s="209"/>
      <c r="D61" s="209"/>
      <c r="E61" s="205"/>
      <c r="F61" s="205"/>
      <c r="G61" s="235"/>
      <c r="H61" s="205"/>
      <c r="I61" s="209"/>
      <c r="J61" s="209"/>
      <c r="K61" s="205"/>
      <c r="L61" s="205"/>
      <c r="M61" s="235"/>
      <c r="N61" s="205"/>
      <c r="O61" s="231"/>
      <c r="P61" s="231"/>
      <c r="Q61" s="231"/>
    </row>
    <row r="62" spans="2:17" x14ac:dyDescent="0.3">
      <c r="B62" s="205"/>
      <c r="C62" s="209"/>
      <c r="D62" s="209"/>
      <c r="E62" s="205"/>
      <c r="F62" s="205"/>
      <c r="G62" s="235"/>
      <c r="H62" s="205"/>
      <c r="I62" s="209"/>
      <c r="J62" s="209"/>
      <c r="K62" s="205"/>
      <c r="L62" s="205"/>
      <c r="M62" s="235"/>
      <c r="N62" s="205"/>
      <c r="O62" s="231"/>
      <c r="P62" s="231"/>
      <c r="Q62" s="231"/>
    </row>
    <row r="63" spans="2:17" x14ac:dyDescent="0.3">
      <c r="B63" s="205"/>
      <c r="C63" s="209"/>
      <c r="D63" s="209"/>
      <c r="E63" s="205"/>
      <c r="F63" s="205"/>
      <c r="G63" s="235"/>
      <c r="H63" s="205"/>
      <c r="I63" s="209"/>
      <c r="J63" s="209"/>
      <c r="K63" s="205"/>
      <c r="L63" s="205"/>
      <c r="M63" s="235"/>
      <c r="N63" s="205"/>
      <c r="O63" s="231"/>
      <c r="P63" s="231"/>
      <c r="Q63" s="231"/>
    </row>
    <row r="64" spans="2:17" x14ac:dyDescent="0.3">
      <c r="B64" s="205"/>
      <c r="C64" s="209"/>
      <c r="D64" s="209"/>
      <c r="E64" s="205"/>
      <c r="F64" s="205"/>
      <c r="G64" s="235"/>
      <c r="H64" s="205"/>
      <c r="I64" s="209"/>
      <c r="J64" s="209"/>
      <c r="K64" s="205"/>
      <c r="L64" s="205"/>
      <c r="M64" s="235"/>
      <c r="N64" s="205"/>
      <c r="O64" s="231"/>
      <c r="P64" s="231"/>
      <c r="Q64" s="231"/>
    </row>
    <row r="65" spans="2:17" x14ac:dyDescent="0.3">
      <c r="B65" s="205"/>
      <c r="C65" s="209"/>
      <c r="D65" s="209"/>
      <c r="E65" s="205"/>
      <c r="F65" s="205"/>
      <c r="G65" s="235"/>
      <c r="H65" s="205"/>
      <c r="I65" s="209"/>
      <c r="J65" s="209"/>
      <c r="K65" s="205"/>
      <c r="L65" s="205"/>
      <c r="M65" s="235"/>
      <c r="N65" s="205"/>
      <c r="O65" s="231"/>
      <c r="P65" s="231"/>
      <c r="Q65" s="231"/>
    </row>
    <row r="66" spans="2:17" x14ac:dyDescent="0.3">
      <c r="B66" s="205"/>
      <c r="C66" s="209"/>
      <c r="D66" s="209"/>
      <c r="E66" s="205"/>
      <c r="F66" s="205"/>
      <c r="G66" s="235"/>
      <c r="H66" s="205"/>
      <c r="I66" s="209"/>
      <c r="J66" s="209"/>
      <c r="K66" s="205"/>
      <c r="L66" s="205"/>
      <c r="M66" s="235"/>
      <c r="N66" s="205"/>
      <c r="O66" s="231"/>
      <c r="P66" s="231"/>
      <c r="Q66" s="231"/>
    </row>
    <row r="67" spans="2:17" x14ac:dyDescent="0.3">
      <c r="B67" s="205"/>
      <c r="C67" s="209"/>
      <c r="D67" s="209"/>
      <c r="E67" s="205"/>
      <c r="F67" s="205"/>
      <c r="G67" s="235"/>
      <c r="H67" s="205"/>
      <c r="I67" s="209"/>
      <c r="J67" s="209"/>
      <c r="K67" s="205"/>
      <c r="L67" s="205"/>
      <c r="M67" s="235"/>
      <c r="N67" s="205"/>
      <c r="O67" s="231"/>
      <c r="P67" s="231"/>
      <c r="Q67" s="231"/>
    </row>
    <row r="68" spans="2:17" x14ac:dyDescent="0.3">
      <c r="B68" s="205"/>
      <c r="C68" s="209"/>
      <c r="D68" s="209"/>
      <c r="E68" s="205"/>
      <c r="F68" s="205"/>
      <c r="G68" s="235"/>
      <c r="H68" s="205"/>
      <c r="I68" s="209"/>
      <c r="J68" s="209"/>
      <c r="K68" s="205"/>
      <c r="L68" s="205"/>
      <c r="M68" s="235"/>
      <c r="N68" s="205"/>
      <c r="O68" s="231"/>
      <c r="P68" s="231"/>
      <c r="Q68" s="231"/>
    </row>
    <row r="69" spans="2:17" x14ac:dyDescent="0.3">
      <c r="B69" s="205"/>
      <c r="C69" s="209"/>
      <c r="D69" s="209"/>
      <c r="E69" s="205"/>
      <c r="F69" s="205"/>
      <c r="G69" s="235"/>
      <c r="H69" s="205"/>
      <c r="I69" s="209"/>
      <c r="J69" s="209"/>
      <c r="K69" s="205"/>
      <c r="L69" s="205"/>
      <c r="M69" s="235"/>
      <c r="N69" s="205"/>
      <c r="O69" s="231"/>
      <c r="P69" s="231"/>
      <c r="Q69" s="231"/>
    </row>
    <row r="70" spans="2:17" x14ac:dyDescent="0.3">
      <c r="B70" s="205"/>
      <c r="C70" s="209"/>
      <c r="D70" s="209"/>
      <c r="E70" s="205"/>
      <c r="F70" s="205"/>
      <c r="G70" s="235"/>
      <c r="H70" s="205"/>
      <c r="I70" s="209"/>
      <c r="J70" s="209"/>
      <c r="K70" s="205"/>
      <c r="L70" s="205"/>
      <c r="M70" s="235"/>
      <c r="N70" s="205"/>
      <c r="O70" s="231"/>
      <c r="P70" s="231"/>
      <c r="Q70" s="231"/>
    </row>
    <row r="71" spans="2:17" x14ac:dyDescent="0.3">
      <c r="B71" s="205"/>
      <c r="C71" s="209"/>
      <c r="D71" s="209"/>
      <c r="E71" s="205"/>
      <c r="F71" s="205"/>
      <c r="G71" s="235"/>
      <c r="H71" s="205"/>
      <c r="I71" s="209"/>
      <c r="J71" s="209"/>
      <c r="K71" s="205"/>
      <c r="L71" s="205"/>
      <c r="M71" s="235"/>
      <c r="N71" s="205"/>
      <c r="O71" s="231"/>
      <c r="P71" s="231"/>
      <c r="Q71" s="231"/>
    </row>
    <row r="72" spans="2:17" x14ac:dyDescent="0.3">
      <c r="B72" s="205"/>
      <c r="C72" s="209"/>
      <c r="D72" s="209"/>
      <c r="E72" s="205"/>
      <c r="F72" s="205"/>
      <c r="G72" s="235"/>
      <c r="H72" s="205"/>
      <c r="I72" s="209"/>
      <c r="J72" s="209"/>
      <c r="K72" s="205"/>
      <c r="L72" s="205"/>
      <c r="M72" s="235"/>
      <c r="N72" s="205"/>
      <c r="O72" s="231"/>
      <c r="P72" s="231"/>
      <c r="Q72" s="231"/>
    </row>
    <row r="73" spans="2:17" x14ac:dyDescent="0.3">
      <c r="B73" s="205"/>
      <c r="C73" s="209"/>
      <c r="D73" s="209"/>
      <c r="E73" s="205"/>
      <c r="F73" s="205"/>
      <c r="G73" s="235"/>
      <c r="H73" s="205"/>
      <c r="I73" s="209"/>
      <c r="J73" s="209"/>
      <c r="K73" s="205"/>
      <c r="L73" s="205"/>
      <c r="M73" s="235"/>
      <c r="N73" s="205"/>
      <c r="O73" s="231"/>
      <c r="P73" s="231"/>
      <c r="Q73" s="231"/>
    </row>
    <row r="74" spans="2:17" x14ac:dyDescent="0.3">
      <c r="B74" s="205"/>
      <c r="C74" s="209"/>
      <c r="D74" s="209"/>
      <c r="E74" s="205"/>
      <c r="F74" s="205"/>
      <c r="G74" s="235"/>
      <c r="H74" s="205"/>
      <c r="I74" s="209"/>
      <c r="J74" s="209"/>
      <c r="K74" s="205"/>
      <c r="L74" s="205"/>
      <c r="M74" s="235"/>
      <c r="N74" s="205"/>
      <c r="O74" s="231"/>
      <c r="P74" s="231"/>
      <c r="Q74" s="231"/>
    </row>
    <row r="75" spans="2:17" x14ac:dyDescent="0.3">
      <c r="B75" s="205"/>
      <c r="C75" s="209"/>
      <c r="D75" s="209"/>
      <c r="E75" s="205"/>
      <c r="F75" s="205"/>
      <c r="G75" s="235"/>
      <c r="H75" s="205"/>
      <c r="I75" s="209"/>
      <c r="J75" s="209"/>
      <c r="K75" s="205"/>
      <c r="L75" s="205"/>
      <c r="M75" s="235"/>
      <c r="N75" s="205"/>
      <c r="O75" s="231"/>
      <c r="P75" s="231"/>
      <c r="Q75" s="231"/>
    </row>
    <row r="76" spans="2:17" x14ac:dyDescent="0.3">
      <c r="B76" s="205"/>
      <c r="C76" s="209"/>
      <c r="D76" s="209"/>
      <c r="E76" s="205"/>
      <c r="F76" s="205"/>
      <c r="G76" s="235"/>
      <c r="H76" s="205"/>
      <c r="I76" s="209"/>
      <c r="J76" s="209"/>
      <c r="K76" s="205"/>
      <c r="L76" s="205"/>
      <c r="M76" s="235"/>
      <c r="N76" s="205"/>
      <c r="O76" s="231"/>
      <c r="P76" s="231"/>
      <c r="Q76" s="231"/>
    </row>
    <row r="77" spans="2:17" x14ac:dyDescent="0.3">
      <c r="B77" s="205"/>
      <c r="C77" s="209"/>
      <c r="D77" s="209"/>
      <c r="E77" s="205"/>
      <c r="F77" s="205"/>
      <c r="G77" s="235"/>
      <c r="H77" s="205"/>
      <c r="I77" s="209"/>
      <c r="J77" s="209"/>
      <c r="K77" s="205"/>
      <c r="L77" s="205"/>
      <c r="M77" s="235"/>
      <c r="N77" s="205"/>
      <c r="O77" s="231"/>
      <c r="P77" s="231"/>
      <c r="Q77" s="231"/>
    </row>
    <row r="78" spans="2:17" x14ac:dyDescent="0.3">
      <c r="B78" s="205"/>
      <c r="C78" s="209"/>
      <c r="D78" s="209"/>
      <c r="E78" s="205"/>
      <c r="F78" s="205"/>
      <c r="G78" s="235"/>
      <c r="H78" s="205"/>
      <c r="I78" s="209"/>
      <c r="J78" s="209"/>
      <c r="K78" s="205"/>
      <c r="L78" s="205"/>
      <c r="M78" s="235"/>
      <c r="N78" s="205"/>
      <c r="O78" s="231"/>
      <c r="P78" s="231"/>
      <c r="Q78" s="231"/>
    </row>
    <row r="79" spans="2:17" x14ac:dyDescent="0.3">
      <c r="B79" s="205"/>
      <c r="C79" s="209"/>
      <c r="D79" s="209"/>
      <c r="E79" s="205"/>
      <c r="F79" s="205"/>
      <c r="G79" s="235"/>
      <c r="H79" s="205"/>
      <c r="I79" s="209"/>
      <c r="J79" s="209"/>
      <c r="K79" s="205"/>
      <c r="L79" s="205"/>
      <c r="M79" s="235"/>
      <c r="N79" s="205"/>
      <c r="O79" s="231"/>
      <c r="P79" s="231"/>
      <c r="Q79" s="231"/>
    </row>
    <row r="80" spans="2:17" x14ac:dyDescent="0.3">
      <c r="B80" s="205"/>
      <c r="C80" s="209"/>
      <c r="D80" s="209"/>
      <c r="E80" s="205"/>
      <c r="F80" s="205"/>
      <c r="G80" s="235"/>
      <c r="H80" s="205"/>
      <c r="I80" s="209"/>
      <c r="J80" s="209"/>
      <c r="K80" s="205"/>
      <c r="L80" s="205"/>
      <c r="M80" s="235"/>
      <c r="N80" s="205"/>
      <c r="O80" s="231"/>
      <c r="P80" s="231"/>
      <c r="Q80" s="231"/>
    </row>
    <row r="81" spans="2:17" x14ac:dyDescent="0.3">
      <c r="B81" s="205"/>
      <c r="C81" s="209"/>
      <c r="D81" s="209"/>
      <c r="E81" s="205"/>
      <c r="F81" s="205"/>
      <c r="G81" s="235"/>
      <c r="H81" s="205"/>
      <c r="I81" s="209"/>
      <c r="J81" s="209"/>
      <c r="K81" s="205"/>
      <c r="L81" s="205"/>
      <c r="M81" s="235"/>
      <c r="N81" s="205"/>
      <c r="O81" s="231"/>
      <c r="P81" s="231"/>
      <c r="Q81" s="231"/>
    </row>
    <row r="82" spans="2:17" x14ac:dyDescent="0.3">
      <c r="B82" s="205"/>
      <c r="C82" s="209"/>
      <c r="D82" s="209"/>
      <c r="E82" s="205"/>
      <c r="F82" s="205"/>
      <c r="G82" s="235"/>
      <c r="H82" s="205"/>
      <c r="I82" s="209"/>
      <c r="J82" s="209"/>
      <c r="K82" s="205"/>
      <c r="L82" s="205"/>
      <c r="M82" s="235"/>
      <c r="N82" s="205"/>
      <c r="O82" s="231"/>
      <c r="P82" s="231"/>
      <c r="Q82" s="231"/>
    </row>
    <row r="83" spans="2:17" x14ac:dyDescent="0.3">
      <c r="B83" s="205"/>
      <c r="C83" s="209"/>
      <c r="D83" s="209"/>
      <c r="E83" s="205"/>
      <c r="F83" s="205"/>
      <c r="G83" s="235"/>
      <c r="H83" s="205"/>
      <c r="I83" s="209"/>
      <c r="J83" s="209"/>
      <c r="K83" s="205"/>
      <c r="L83" s="205"/>
      <c r="M83" s="235"/>
      <c r="N83" s="205"/>
      <c r="O83" s="231"/>
      <c r="P83" s="231"/>
      <c r="Q83" s="231"/>
    </row>
    <row r="84" spans="2:17" x14ac:dyDescent="0.3">
      <c r="B84" s="205"/>
      <c r="C84" s="209"/>
      <c r="D84" s="209"/>
      <c r="E84" s="205"/>
      <c r="F84" s="205"/>
      <c r="G84" s="235"/>
      <c r="H84" s="205"/>
      <c r="I84" s="209"/>
      <c r="J84" s="209"/>
      <c r="K84" s="205"/>
      <c r="L84" s="205"/>
      <c r="M84" s="235"/>
      <c r="N84" s="205"/>
      <c r="O84" s="231"/>
      <c r="P84" s="231"/>
      <c r="Q84" s="231"/>
    </row>
    <row r="85" spans="2:17" x14ac:dyDescent="0.3">
      <c r="B85" s="205"/>
      <c r="C85" s="209"/>
      <c r="D85" s="209"/>
      <c r="E85" s="205"/>
      <c r="F85" s="205"/>
      <c r="G85" s="235"/>
      <c r="H85" s="205"/>
      <c r="I85" s="209"/>
      <c r="J85" s="209"/>
      <c r="K85" s="205"/>
      <c r="L85" s="205"/>
      <c r="M85" s="235"/>
      <c r="N85" s="205"/>
      <c r="O85" s="231"/>
      <c r="P85" s="231"/>
      <c r="Q85" s="231"/>
    </row>
    <row r="86" spans="2:17" x14ac:dyDescent="0.3">
      <c r="B86" s="205"/>
      <c r="C86" s="209"/>
      <c r="D86" s="209"/>
      <c r="E86" s="205"/>
      <c r="F86" s="205"/>
      <c r="G86" s="235"/>
      <c r="H86" s="205"/>
      <c r="I86" s="209"/>
      <c r="J86" s="209"/>
      <c r="K86" s="205"/>
      <c r="L86" s="205"/>
      <c r="M86" s="235"/>
      <c r="N86" s="205"/>
      <c r="O86" s="231"/>
      <c r="P86" s="231"/>
      <c r="Q86" s="231"/>
    </row>
    <row r="87" spans="2:17" x14ac:dyDescent="0.3">
      <c r="B87" s="205"/>
      <c r="C87" s="209"/>
      <c r="D87" s="209"/>
      <c r="E87" s="205"/>
      <c r="F87" s="205"/>
      <c r="G87" s="235"/>
      <c r="H87" s="205"/>
      <c r="I87" s="209"/>
      <c r="J87" s="209"/>
      <c r="K87" s="205"/>
      <c r="L87" s="205"/>
      <c r="M87" s="235"/>
      <c r="N87" s="205"/>
      <c r="O87" s="231"/>
      <c r="P87" s="231"/>
      <c r="Q87" s="231"/>
    </row>
    <row r="88" spans="2:17" x14ac:dyDescent="0.3">
      <c r="B88" s="205"/>
      <c r="C88" s="209"/>
      <c r="D88" s="209"/>
      <c r="E88" s="205"/>
      <c r="F88" s="205"/>
      <c r="G88" s="235"/>
      <c r="H88" s="205"/>
      <c r="I88" s="209"/>
      <c r="J88" s="209"/>
      <c r="K88" s="205"/>
      <c r="L88" s="205"/>
      <c r="M88" s="235"/>
      <c r="N88" s="205"/>
      <c r="O88" s="231"/>
      <c r="P88" s="231"/>
      <c r="Q88" s="231"/>
    </row>
    <row r="89" spans="2:17" x14ac:dyDescent="0.3">
      <c r="B89" s="205"/>
      <c r="C89" s="209"/>
      <c r="D89" s="209"/>
      <c r="E89" s="205"/>
      <c r="F89" s="205"/>
      <c r="G89" s="235"/>
      <c r="H89" s="205"/>
      <c r="I89" s="209"/>
      <c r="J89" s="209"/>
      <c r="K89" s="205"/>
      <c r="L89" s="205"/>
      <c r="M89" s="235"/>
      <c r="N89" s="205"/>
      <c r="O89" s="231"/>
      <c r="P89" s="231"/>
      <c r="Q89" s="231"/>
    </row>
    <row r="90" spans="2:17" x14ac:dyDescent="0.3">
      <c r="B90" s="205"/>
      <c r="C90" s="209"/>
      <c r="D90" s="209"/>
      <c r="E90" s="205"/>
      <c r="F90" s="205"/>
      <c r="G90" s="235"/>
      <c r="H90" s="205"/>
      <c r="I90" s="209"/>
      <c r="J90" s="209"/>
      <c r="K90" s="205"/>
      <c r="L90" s="205"/>
      <c r="M90" s="235"/>
      <c r="N90" s="205"/>
      <c r="O90" s="231"/>
      <c r="P90" s="231"/>
      <c r="Q90" s="231"/>
    </row>
    <row r="91" spans="2:17" x14ac:dyDescent="0.3">
      <c r="B91" s="205"/>
      <c r="C91" s="209"/>
      <c r="D91" s="209"/>
      <c r="E91" s="205"/>
      <c r="F91" s="205"/>
      <c r="G91" s="235"/>
      <c r="H91" s="205"/>
      <c r="I91" s="209"/>
      <c r="J91" s="209"/>
      <c r="K91" s="205"/>
      <c r="L91" s="205"/>
      <c r="M91" s="235"/>
      <c r="N91" s="205"/>
      <c r="O91" s="231"/>
      <c r="P91" s="231"/>
      <c r="Q91" s="231"/>
    </row>
    <row r="92" spans="2:17" x14ac:dyDescent="0.3">
      <c r="B92" s="205"/>
      <c r="C92" s="209"/>
      <c r="D92" s="209"/>
      <c r="E92" s="205"/>
      <c r="F92" s="205"/>
      <c r="G92" s="235"/>
      <c r="H92" s="205"/>
      <c r="I92" s="209"/>
      <c r="J92" s="209"/>
      <c r="K92" s="205"/>
      <c r="L92" s="205"/>
      <c r="M92" s="235"/>
      <c r="N92" s="205"/>
      <c r="O92" s="231"/>
      <c r="P92" s="231"/>
      <c r="Q92" s="231"/>
    </row>
    <row r="93" spans="2:17" x14ac:dyDescent="0.3">
      <c r="B93" s="205"/>
      <c r="C93" s="209"/>
      <c r="D93" s="209"/>
      <c r="E93" s="205"/>
      <c r="F93" s="205"/>
      <c r="G93" s="235"/>
      <c r="H93" s="205"/>
      <c r="I93" s="209"/>
      <c r="J93" s="209"/>
      <c r="K93" s="205"/>
      <c r="L93" s="205"/>
      <c r="M93" s="235"/>
      <c r="N93" s="205"/>
      <c r="O93" s="231"/>
      <c r="P93" s="231"/>
      <c r="Q93" s="231"/>
    </row>
    <row r="94" spans="2:17" x14ac:dyDescent="0.3">
      <c r="B94" s="205"/>
      <c r="C94" s="209"/>
      <c r="D94" s="209"/>
      <c r="E94" s="205"/>
      <c r="F94" s="205"/>
      <c r="G94" s="235"/>
      <c r="H94" s="205"/>
      <c r="I94" s="209"/>
      <c r="J94" s="209"/>
      <c r="K94" s="205"/>
      <c r="L94" s="205"/>
      <c r="M94" s="235"/>
      <c r="N94" s="205"/>
      <c r="O94" s="231"/>
      <c r="P94" s="231"/>
      <c r="Q94" s="231"/>
    </row>
    <row r="95" spans="2:17" x14ac:dyDescent="0.3">
      <c r="B95" s="205"/>
      <c r="C95" s="209"/>
      <c r="D95" s="209"/>
      <c r="E95" s="205"/>
      <c r="F95" s="205"/>
      <c r="G95" s="235"/>
      <c r="H95" s="205"/>
      <c r="I95" s="209"/>
      <c r="J95" s="209"/>
      <c r="K95" s="205"/>
      <c r="L95" s="205"/>
      <c r="M95" s="235"/>
      <c r="N95" s="205"/>
      <c r="O95" s="231"/>
      <c r="P95" s="231"/>
      <c r="Q95" s="231"/>
    </row>
    <row r="96" spans="2:17" x14ac:dyDescent="0.3">
      <c r="B96" s="205"/>
      <c r="C96" s="209"/>
      <c r="D96" s="209"/>
      <c r="E96" s="205"/>
      <c r="F96" s="205"/>
      <c r="G96" s="235"/>
      <c r="H96" s="205"/>
      <c r="I96" s="209"/>
      <c r="J96" s="209"/>
      <c r="K96" s="205"/>
      <c r="L96" s="205"/>
      <c r="M96" s="235"/>
      <c r="N96" s="205"/>
      <c r="O96" s="231"/>
      <c r="P96" s="231"/>
      <c r="Q96" s="231"/>
    </row>
    <row r="97" spans="2:17" x14ac:dyDescent="0.3">
      <c r="B97" s="205"/>
      <c r="C97" s="209"/>
      <c r="D97" s="209"/>
      <c r="E97" s="205"/>
      <c r="F97" s="205"/>
      <c r="G97" s="235"/>
      <c r="H97" s="205"/>
      <c r="I97" s="209"/>
      <c r="J97" s="209"/>
      <c r="K97" s="205"/>
      <c r="L97" s="205"/>
      <c r="M97" s="235"/>
      <c r="N97" s="205"/>
      <c r="O97" s="231"/>
      <c r="P97" s="231"/>
      <c r="Q97" s="231"/>
    </row>
    <row r="98" spans="2:17" x14ac:dyDescent="0.3">
      <c r="B98" s="205"/>
      <c r="C98" s="209"/>
      <c r="D98" s="209"/>
      <c r="E98" s="205"/>
      <c r="F98" s="205"/>
      <c r="G98" s="235"/>
      <c r="H98" s="205"/>
      <c r="I98" s="209"/>
      <c r="J98" s="209"/>
      <c r="K98" s="205"/>
      <c r="L98" s="205"/>
      <c r="M98" s="235"/>
      <c r="N98" s="205"/>
      <c r="O98" s="231"/>
      <c r="P98" s="231"/>
      <c r="Q98" s="231"/>
    </row>
    <row r="99" spans="2:17" x14ac:dyDescent="0.3">
      <c r="B99" s="205"/>
      <c r="C99" s="209"/>
      <c r="D99" s="209"/>
      <c r="E99" s="205"/>
      <c r="F99" s="205"/>
      <c r="G99" s="235"/>
      <c r="H99" s="205"/>
      <c r="I99" s="209"/>
      <c r="J99" s="209"/>
      <c r="K99" s="205"/>
      <c r="L99" s="205"/>
      <c r="M99" s="235"/>
      <c r="N99" s="205"/>
      <c r="O99" s="231"/>
      <c r="P99" s="231"/>
      <c r="Q99" s="231"/>
    </row>
    <row r="100" spans="2:17" x14ac:dyDescent="0.3">
      <c r="B100" s="205"/>
      <c r="C100" s="209"/>
      <c r="D100" s="209"/>
      <c r="E100" s="205"/>
      <c r="F100" s="205"/>
      <c r="G100" s="235"/>
      <c r="H100" s="205"/>
      <c r="I100" s="209"/>
      <c r="J100" s="209"/>
      <c r="K100" s="205"/>
      <c r="L100" s="205"/>
      <c r="M100" s="235"/>
      <c r="N100" s="205"/>
      <c r="O100" s="231"/>
      <c r="P100" s="231"/>
      <c r="Q100" s="231"/>
    </row>
    <row r="101" spans="2:17" x14ac:dyDescent="0.3">
      <c r="B101" s="205"/>
      <c r="C101" s="209"/>
      <c r="D101" s="209"/>
      <c r="E101" s="205"/>
      <c r="F101" s="205"/>
      <c r="G101" s="235"/>
      <c r="H101" s="205"/>
      <c r="I101" s="209"/>
      <c r="J101" s="209"/>
      <c r="K101" s="205"/>
      <c r="L101" s="205"/>
      <c r="M101" s="235"/>
      <c r="N101" s="205"/>
      <c r="O101" s="231"/>
      <c r="P101" s="231"/>
      <c r="Q101" s="231"/>
    </row>
    <row r="102" spans="2:17" x14ac:dyDescent="0.3">
      <c r="B102" s="205"/>
      <c r="C102" s="209"/>
      <c r="D102" s="209"/>
      <c r="E102" s="205"/>
      <c r="F102" s="205"/>
      <c r="G102" s="235"/>
      <c r="H102" s="205"/>
      <c r="I102" s="209"/>
      <c r="J102" s="209"/>
      <c r="K102" s="205"/>
      <c r="L102" s="205"/>
      <c r="M102" s="235"/>
      <c r="N102" s="205"/>
      <c r="O102" s="231"/>
      <c r="P102" s="231"/>
      <c r="Q102" s="231"/>
    </row>
    <row r="103" spans="2:17" x14ac:dyDescent="0.3">
      <c r="B103" s="205"/>
      <c r="C103" s="209"/>
      <c r="D103" s="209"/>
      <c r="E103" s="205"/>
      <c r="F103" s="205"/>
      <c r="G103" s="235"/>
      <c r="H103" s="205"/>
      <c r="I103" s="209"/>
      <c r="J103" s="209"/>
      <c r="K103" s="205"/>
      <c r="L103" s="205"/>
      <c r="M103" s="235"/>
      <c r="N103" s="205"/>
      <c r="O103" s="231"/>
      <c r="P103" s="231"/>
      <c r="Q103" s="231"/>
    </row>
    <row r="104" spans="2:17" x14ac:dyDescent="0.3">
      <c r="B104" s="205"/>
      <c r="C104" s="209"/>
      <c r="D104" s="209"/>
      <c r="E104" s="205"/>
      <c r="F104" s="205"/>
      <c r="G104" s="235"/>
      <c r="H104" s="205"/>
      <c r="I104" s="209"/>
      <c r="J104" s="209"/>
      <c r="K104" s="205"/>
      <c r="L104" s="205"/>
      <c r="M104" s="235"/>
      <c r="N104" s="205"/>
      <c r="O104" s="231"/>
      <c r="P104" s="231"/>
      <c r="Q104" s="231"/>
    </row>
    <row r="105" spans="2:17" x14ac:dyDescent="0.3">
      <c r="B105" s="205"/>
      <c r="C105" s="209"/>
      <c r="D105" s="209"/>
      <c r="E105" s="205"/>
      <c r="F105" s="205"/>
      <c r="G105" s="235"/>
      <c r="H105" s="205"/>
      <c r="I105" s="209"/>
      <c r="J105" s="209"/>
      <c r="K105" s="205"/>
      <c r="L105" s="205"/>
      <c r="M105" s="235"/>
      <c r="N105" s="205"/>
      <c r="O105" s="231"/>
      <c r="P105" s="231"/>
      <c r="Q105" s="231"/>
    </row>
    <row r="106" spans="2:17" x14ac:dyDescent="0.3">
      <c r="B106" s="205"/>
      <c r="C106" s="209"/>
      <c r="D106" s="209"/>
      <c r="E106" s="205"/>
      <c r="F106" s="205"/>
      <c r="G106" s="235"/>
      <c r="H106" s="205"/>
      <c r="I106" s="209"/>
      <c r="J106" s="209"/>
      <c r="K106" s="205"/>
      <c r="L106" s="205"/>
      <c r="M106" s="235"/>
      <c r="N106" s="205"/>
      <c r="O106" s="231"/>
      <c r="P106" s="231"/>
      <c r="Q106" s="231"/>
    </row>
    <row r="107" spans="2:17" x14ac:dyDescent="0.3">
      <c r="B107" s="205"/>
      <c r="C107" s="209"/>
      <c r="D107" s="209"/>
      <c r="E107" s="205"/>
      <c r="F107" s="205"/>
      <c r="G107" s="235"/>
      <c r="H107" s="205"/>
      <c r="I107" s="209"/>
      <c r="J107" s="209"/>
      <c r="K107" s="205"/>
      <c r="L107" s="205"/>
      <c r="M107" s="235"/>
      <c r="N107" s="205"/>
      <c r="O107" s="231"/>
      <c r="P107" s="231"/>
      <c r="Q107" s="231"/>
    </row>
    <row r="108" spans="2:17" x14ac:dyDescent="0.3">
      <c r="B108" s="205"/>
      <c r="C108" s="209"/>
      <c r="D108" s="209"/>
      <c r="E108" s="205"/>
      <c r="F108" s="205"/>
      <c r="G108" s="235"/>
      <c r="H108" s="205"/>
      <c r="I108" s="209"/>
      <c r="J108" s="209"/>
      <c r="K108" s="205"/>
      <c r="L108" s="205"/>
      <c r="M108" s="235"/>
      <c r="N108" s="205"/>
      <c r="O108" s="231"/>
      <c r="P108" s="231"/>
      <c r="Q108" s="231"/>
    </row>
    <row r="109" spans="2:17" x14ac:dyDescent="0.3">
      <c r="B109" s="205"/>
      <c r="C109" s="209"/>
      <c r="D109" s="209"/>
      <c r="E109" s="205"/>
      <c r="F109" s="205"/>
      <c r="G109" s="235"/>
      <c r="H109" s="205"/>
      <c r="I109" s="209"/>
      <c r="J109" s="209"/>
      <c r="K109" s="205"/>
      <c r="L109" s="205"/>
      <c r="M109" s="235"/>
      <c r="N109" s="205"/>
      <c r="O109" s="231"/>
      <c r="P109" s="231"/>
      <c r="Q109" s="231"/>
    </row>
    <row r="110" spans="2:17" x14ac:dyDescent="0.3">
      <c r="B110" s="205"/>
      <c r="C110" s="209"/>
      <c r="D110" s="209"/>
      <c r="E110" s="205"/>
      <c r="F110" s="205"/>
      <c r="G110" s="235"/>
      <c r="H110" s="205"/>
      <c r="I110" s="209"/>
      <c r="J110" s="209"/>
      <c r="K110" s="205"/>
      <c r="L110" s="205"/>
      <c r="M110" s="235"/>
      <c r="N110" s="205"/>
      <c r="O110" s="231"/>
      <c r="P110" s="231"/>
      <c r="Q110" s="231"/>
    </row>
    <row r="111" spans="2:17" x14ac:dyDescent="0.3">
      <c r="B111" s="205"/>
      <c r="C111" s="209"/>
      <c r="D111" s="209"/>
      <c r="E111" s="205"/>
      <c r="F111" s="205"/>
      <c r="G111" s="235"/>
      <c r="H111" s="205"/>
      <c r="I111" s="209"/>
      <c r="J111" s="209"/>
      <c r="K111" s="205"/>
      <c r="L111" s="205"/>
      <c r="M111" s="235"/>
      <c r="N111" s="205"/>
      <c r="O111" s="231"/>
      <c r="P111" s="231"/>
      <c r="Q111" s="231"/>
    </row>
    <row r="112" spans="2:17" x14ac:dyDescent="0.3">
      <c r="B112" s="205"/>
      <c r="C112" s="209"/>
      <c r="D112" s="209"/>
      <c r="E112" s="205"/>
      <c r="F112" s="205"/>
      <c r="G112" s="235"/>
      <c r="H112" s="205"/>
      <c r="I112" s="209"/>
      <c r="J112" s="209"/>
      <c r="K112" s="205"/>
      <c r="L112" s="205"/>
      <c r="M112" s="235"/>
      <c r="N112" s="205"/>
      <c r="O112" s="231"/>
      <c r="P112" s="231"/>
      <c r="Q112" s="231"/>
    </row>
    <row r="113" spans="2:17" x14ac:dyDescent="0.3">
      <c r="B113" s="205"/>
      <c r="C113" s="209"/>
      <c r="D113" s="209"/>
      <c r="E113" s="205"/>
      <c r="F113" s="205"/>
      <c r="G113" s="235"/>
      <c r="H113" s="205"/>
      <c r="I113" s="209"/>
      <c r="J113" s="209"/>
      <c r="K113" s="205"/>
      <c r="L113" s="205"/>
      <c r="M113" s="235"/>
      <c r="N113" s="205"/>
      <c r="O113" s="231"/>
      <c r="P113" s="231"/>
      <c r="Q113" s="231"/>
    </row>
    <row r="114" spans="2:17" x14ac:dyDescent="0.3">
      <c r="B114" s="205"/>
      <c r="C114" s="209"/>
      <c r="D114" s="209"/>
      <c r="E114" s="205"/>
      <c r="F114" s="205"/>
      <c r="G114" s="235"/>
      <c r="H114" s="205"/>
      <c r="I114" s="209"/>
      <c r="J114" s="209"/>
      <c r="K114" s="205"/>
      <c r="L114" s="205"/>
      <c r="M114" s="235"/>
      <c r="N114" s="205"/>
      <c r="O114" s="231"/>
      <c r="P114" s="231"/>
      <c r="Q114" s="231"/>
    </row>
    <row r="115" spans="2:17" x14ac:dyDescent="0.3">
      <c r="B115" s="205"/>
      <c r="C115" s="209"/>
      <c r="D115" s="209"/>
      <c r="E115" s="205"/>
      <c r="F115" s="205"/>
      <c r="G115" s="235"/>
      <c r="H115" s="205"/>
      <c r="I115" s="209"/>
      <c r="J115" s="209"/>
      <c r="K115" s="205"/>
      <c r="L115" s="205"/>
      <c r="M115" s="235"/>
      <c r="N115" s="205"/>
      <c r="O115" s="231"/>
      <c r="P115" s="231"/>
      <c r="Q115" s="231"/>
    </row>
    <row r="116" spans="2:17" x14ac:dyDescent="0.3">
      <c r="B116" s="205"/>
      <c r="C116" s="209"/>
      <c r="D116" s="209"/>
      <c r="E116" s="205"/>
      <c r="F116" s="205"/>
      <c r="G116" s="235"/>
      <c r="H116" s="205"/>
      <c r="I116" s="209"/>
      <c r="J116" s="209"/>
      <c r="K116" s="205"/>
      <c r="L116" s="205"/>
      <c r="M116" s="235"/>
      <c r="N116" s="205"/>
      <c r="O116" s="231"/>
      <c r="P116" s="231"/>
      <c r="Q116" s="231"/>
    </row>
    <row r="117" spans="2:17" x14ac:dyDescent="0.3">
      <c r="B117" s="205"/>
      <c r="C117" s="209"/>
      <c r="D117" s="209"/>
      <c r="E117" s="205"/>
      <c r="F117" s="205"/>
      <c r="G117" s="235"/>
      <c r="H117" s="205"/>
      <c r="I117" s="209"/>
      <c r="J117" s="209"/>
      <c r="K117" s="205"/>
      <c r="L117" s="205"/>
      <c r="M117" s="235"/>
      <c r="N117" s="205"/>
      <c r="O117" s="231"/>
      <c r="P117" s="231"/>
      <c r="Q117" s="231"/>
    </row>
    <row r="118" spans="2:17" x14ac:dyDescent="0.3">
      <c r="B118" s="205"/>
      <c r="C118" s="209"/>
      <c r="D118" s="209"/>
      <c r="E118" s="205"/>
      <c r="F118" s="205"/>
      <c r="G118" s="235"/>
      <c r="H118" s="205"/>
      <c r="I118" s="209"/>
      <c r="J118" s="209"/>
      <c r="K118" s="205"/>
      <c r="L118" s="205"/>
      <c r="M118" s="235"/>
      <c r="N118" s="205"/>
      <c r="O118" s="231"/>
      <c r="P118" s="231"/>
      <c r="Q118" s="231"/>
    </row>
    <row r="119" spans="2:17" x14ac:dyDescent="0.3">
      <c r="B119" s="205"/>
      <c r="C119" s="209"/>
      <c r="D119" s="209"/>
      <c r="E119" s="205"/>
      <c r="F119" s="205"/>
      <c r="G119" s="235"/>
      <c r="H119" s="205"/>
      <c r="I119" s="209"/>
      <c r="J119" s="209"/>
      <c r="K119" s="205"/>
      <c r="L119" s="205"/>
      <c r="M119" s="235"/>
      <c r="N119" s="205"/>
      <c r="O119" s="231"/>
      <c r="P119" s="231"/>
      <c r="Q119" s="231"/>
    </row>
    <row r="120" spans="2:17" x14ac:dyDescent="0.3">
      <c r="B120" s="205"/>
      <c r="C120" s="209"/>
      <c r="D120" s="209"/>
      <c r="E120" s="205"/>
      <c r="F120" s="205"/>
      <c r="G120" s="235"/>
      <c r="H120" s="205"/>
      <c r="I120" s="209"/>
      <c r="J120" s="209"/>
      <c r="K120" s="205"/>
      <c r="L120" s="205"/>
      <c r="M120" s="235"/>
      <c r="N120" s="205"/>
      <c r="O120" s="231"/>
      <c r="P120" s="231"/>
      <c r="Q120" s="231"/>
    </row>
    <row r="121" spans="2:17" x14ac:dyDescent="0.3">
      <c r="B121" s="205"/>
      <c r="C121" s="209"/>
      <c r="D121" s="209"/>
      <c r="E121" s="205"/>
      <c r="F121" s="205"/>
      <c r="G121" s="235"/>
      <c r="H121" s="205"/>
      <c r="I121" s="209"/>
      <c r="J121" s="209"/>
      <c r="K121" s="205"/>
      <c r="L121" s="205"/>
      <c r="M121" s="235"/>
      <c r="N121" s="205"/>
      <c r="O121" s="231"/>
      <c r="P121" s="231"/>
      <c r="Q121" s="231"/>
    </row>
    <row r="122" spans="2:17" x14ac:dyDescent="0.3">
      <c r="B122" s="205"/>
      <c r="C122" s="209"/>
      <c r="D122" s="209"/>
      <c r="E122" s="205"/>
      <c r="F122" s="205"/>
      <c r="G122" s="235"/>
      <c r="H122" s="205"/>
      <c r="I122" s="209"/>
      <c r="J122" s="209"/>
      <c r="K122" s="205"/>
      <c r="L122" s="205"/>
      <c r="M122" s="235"/>
      <c r="N122" s="205"/>
      <c r="O122" s="231"/>
      <c r="P122" s="231"/>
      <c r="Q122" s="231"/>
    </row>
    <row r="123" spans="2:17" x14ac:dyDescent="0.3">
      <c r="B123" s="205"/>
      <c r="C123" s="209"/>
      <c r="D123" s="209"/>
      <c r="E123" s="205"/>
      <c r="F123" s="205"/>
      <c r="G123" s="235"/>
      <c r="H123" s="205"/>
      <c r="I123" s="209"/>
      <c r="J123" s="209"/>
      <c r="K123" s="205"/>
      <c r="L123" s="205"/>
      <c r="M123" s="235"/>
      <c r="N123" s="205"/>
      <c r="O123" s="231"/>
      <c r="P123" s="231"/>
      <c r="Q123" s="231"/>
    </row>
    <row r="124" spans="2:17" x14ac:dyDescent="0.3">
      <c r="B124" s="205"/>
      <c r="C124" s="209"/>
      <c r="D124" s="209"/>
      <c r="E124" s="205"/>
      <c r="F124" s="205"/>
      <c r="G124" s="235"/>
      <c r="H124" s="205"/>
      <c r="I124" s="209"/>
      <c r="J124" s="209"/>
      <c r="K124" s="205"/>
      <c r="L124" s="205"/>
      <c r="M124" s="235"/>
      <c r="N124" s="205"/>
      <c r="O124" s="231"/>
      <c r="P124" s="231"/>
      <c r="Q124" s="231"/>
    </row>
    <row r="125" spans="2:17" x14ac:dyDescent="0.3">
      <c r="B125" s="205"/>
      <c r="C125" s="209"/>
      <c r="D125" s="209"/>
      <c r="E125" s="205"/>
      <c r="F125" s="205"/>
      <c r="G125" s="235"/>
      <c r="H125" s="205"/>
      <c r="I125" s="209"/>
      <c r="J125" s="209"/>
      <c r="K125" s="205"/>
      <c r="L125" s="205"/>
      <c r="M125" s="235"/>
      <c r="N125" s="205"/>
      <c r="O125" s="231"/>
      <c r="P125" s="231"/>
      <c r="Q125" s="231"/>
    </row>
    <row r="126" spans="2:17" x14ac:dyDescent="0.3">
      <c r="B126" s="205"/>
      <c r="C126" s="209"/>
      <c r="D126" s="209"/>
      <c r="E126" s="205"/>
      <c r="F126" s="205"/>
      <c r="G126" s="235"/>
      <c r="H126" s="205"/>
      <c r="I126" s="209"/>
      <c r="J126" s="209"/>
      <c r="K126" s="205"/>
      <c r="L126" s="205"/>
      <c r="M126" s="235"/>
      <c r="N126" s="205"/>
      <c r="O126" s="231"/>
      <c r="P126" s="231"/>
      <c r="Q126" s="231"/>
    </row>
    <row r="127" spans="2:17" x14ac:dyDescent="0.3">
      <c r="B127" s="205"/>
      <c r="C127" s="209"/>
      <c r="D127" s="209"/>
      <c r="E127" s="205"/>
      <c r="F127" s="205"/>
      <c r="G127" s="235"/>
      <c r="H127" s="205"/>
      <c r="I127" s="209"/>
      <c r="J127" s="209"/>
      <c r="K127" s="205"/>
      <c r="L127" s="205"/>
      <c r="M127" s="235"/>
      <c r="N127" s="205"/>
      <c r="O127" s="231"/>
      <c r="P127" s="231"/>
      <c r="Q127" s="231"/>
    </row>
    <row r="128" spans="2:17" x14ac:dyDescent="0.3">
      <c r="B128" s="205"/>
      <c r="C128" s="209"/>
      <c r="D128" s="209"/>
      <c r="E128" s="205"/>
      <c r="F128" s="205"/>
      <c r="G128" s="235"/>
      <c r="H128" s="205"/>
      <c r="I128" s="209"/>
      <c r="J128" s="209"/>
      <c r="K128" s="205"/>
      <c r="L128" s="205"/>
      <c r="M128" s="235"/>
      <c r="N128" s="205"/>
      <c r="O128" s="231"/>
      <c r="P128" s="231"/>
      <c r="Q128" s="231"/>
    </row>
    <row r="129" spans="2:17" x14ac:dyDescent="0.3">
      <c r="B129" s="205"/>
      <c r="C129" s="209"/>
      <c r="D129" s="209"/>
      <c r="E129" s="205"/>
      <c r="F129" s="205"/>
      <c r="G129" s="235"/>
      <c r="H129" s="205"/>
      <c r="I129" s="209"/>
      <c r="J129" s="209"/>
      <c r="K129" s="205"/>
      <c r="L129" s="205"/>
      <c r="M129" s="235"/>
      <c r="N129" s="205"/>
      <c r="O129" s="231"/>
      <c r="P129" s="231"/>
      <c r="Q129" s="231"/>
    </row>
    <row r="130" spans="2:17" x14ac:dyDescent="0.3">
      <c r="B130" s="205"/>
      <c r="C130" s="209"/>
      <c r="D130" s="209"/>
      <c r="E130" s="205"/>
      <c r="F130" s="205"/>
      <c r="G130" s="235"/>
      <c r="H130" s="205"/>
      <c r="I130" s="209"/>
      <c r="J130" s="209"/>
      <c r="K130" s="205"/>
      <c r="L130" s="205"/>
      <c r="M130" s="235"/>
      <c r="N130" s="205"/>
      <c r="O130" s="231"/>
      <c r="P130" s="231"/>
      <c r="Q130" s="231"/>
    </row>
    <row r="131" spans="2:17" x14ac:dyDescent="0.3">
      <c r="B131" s="205"/>
      <c r="C131" s="209"/>
      <c r="D131" s="209"/>
      <c r="E131" s="205"/>
      <c r="F131" s="205"/>
      <c r="G131" s="235"/>
      <c r="H131" s="205"/>
      <c r="I131" s="209"/>
      <c r="J131" s="209"/>
      <c r="K131" s="205"/>
      <c r="L131" s="205"/>
      <c r="M131" s="235"/>
      <c r="N131" s="205"/>
      <c r="O131" s="231"/>
      <c r="P131" s="231"/>
      <c r="Q131" s="231"/>
    </row>
    <row r="132" spans="2:17" x14ac:dyDescent="0.3">
      <c r="B132" s="205"/>
      <c r="C132" s="209"/>
      <c r="D132" s="209"/>
      <c r="E132" s="205"/>
      <c r="F132" s="205"/>
      <c r="G132" s="235"/>
      <c r="H132" s="205"/>
      <c r="I132" s="209"/>
      <c r="J132" s="209"/>
      <c r="K132" s="205"/>
      <c r="L132" s="205"/>
      <c r="M132" s="235"/>
      <c r="N132" s="205"/>
      <c r="O132" s="231"/>
      <c r="P132" s="231"/>
      <c r="Q132" s="231"/>
    </row>
    <row r="133" spans="2:17" x14ac:dyDescent="0.3">
      <c r="B133" s="205"/>
      <c r="C133" s="209"/>
      <c r="D133" s="209"/>
      <c r="E133" s="205"/>
      <c r="F133" s="205"/>
      <c r="G133" s="235"/>
      <c r="H133" s="205"/>
      <c r="I133" s="209"/>
      <c r="J133" s="209"/>
      <c r="K133" s="205"/>
      <c r="L133" s="205"/>
      <c r="M133" s="235"/>
      <c r="N133" s="205"/>
      <c r="O133" s="231"/>
      <c r="P133" s="231"/>
      <c r="Q133" s="231"/>
    </row>
    <row r="134" spans="2:17" x14ac:dyDescent="0.3">
      <c r="B134" s="205"/>
      <c r="C134" s="209"/>
      <c r="D134" s="209"/>
      <c r="E134" s="205"/>
      <c r="F134" s="205"/>
      <c r="G134" s="235"/>
      <c r="H134" s="205"/>
      <c r="I134" s="209"/>
      <c r="J134" s="209"/>
      <c r="K134" s="205"/>
      <c r="L134" s="205"/>
      <c r="M134" s="235"/>
      <c r="N134" s="205"/>
      <c r="O134" s="231"/>
      <c r="P134" s="231"/>
      <c r="Q134" s="231"/>
    </row>
    <row r="135" spans="2:17" x14ac:dyDescent="0.3">
      <c r="B135" s="205"/>
      <c r="C135" s="209"/>
      <c r="D135" s="209"/>
      <c r="E135" s="205"/>
      <c r="F135" s="205"/>
      <c r="G135" s="235"/>
      <c r="H135" s="205"/>
      <c r="I135" s="209"/>
      <c r="J135" s="209"/>
      <c r="K135" s="205"/>
      <c r="L135" s="205"/>
      <c r="M135" s="235"/>
      <c r="N135" s="205"/>
      <c r="O135" s="231"/>
      <c r="P135" s="231"/>
      <c r="Q135" s="231"/>
    </row>
    <row r="136" spans="2:17" x14ac:dyDescent="0.3">
      <c r="B136" s="205"/>
      <c r="C136" s="209"/>
      <c r="D136" s="209"/>
      <c r="E136" s="205"/>
      <c r="F136" s="205"/>
      <c r="G136" s="235"/>
      <c r="H136" s="205"/>
      <c r="I136" s="209"/>
      <c r="J136" s="209"/>
      <c r="K136" s="205"/>
      <c r="L136" s="205"/>
      <c r="M136" s="235"/>
      <c r="N136" s="205"/>
      <c r="O136" s="231"/>
      <c r="P136" s="231"/>
      <c r="Q136" s="231"/>
    </row>
    <row r="137" spans="2:17" x14ac:dyDescent="0.3">
      <c r="B137" s="205"/>
      <c r="C137" s="209"/>
      <c r="D137" s="209"/>
      <c r="E137" s="205"/>
      <c r="F137" s="205"/>
      <c r="G137" s="235"/>
      <c r="H137" s="205"/>
      <c r="I137" s="209"/>
      <c r="J137" s="209"/>
      <c r="K137" s="205"/>
      <c r="L137" s="205"/>
      <c r="M137" s="235"/>
      <c r="N137" s="205"/>
      <c r="O137" s="231"/>
      <c r="P137" s="231"/>
      <c r="Q137" s="231"/>
    </row>
    <row r="138" spans="2:17" x14ac:dyDescent="0.3">
      <c r="B138" s="205"/>
      <c r="C138" s="209"/>
      <c r="D138" s="209"/>
      <c r="E138" s="205"/>
      <c r="F138" s="205"/>
      <c r="G138" s="235"/>
      <c r="H138" s="205"/>
      <c r="I138" s="209"/>
      <c r="J138" s="209"/>
      <c r="K138" s="205"/>
      <c r="L138" s="205"/>
      <c r="M138" s="235"/>
      <c r="N138" s="205"/>
      <c r="O138" s="231"/>
      <c r="P138" s="231"/>
      <c r="Q138" s="231"/>
    </row>
    <row r="139" spans="2:17" x14ac:dyDescent="0.3">
      <c r="B139" s="205"/>
      <c r="C139" s="209"/>
      <c r="D139" s="209"/>
      <c r="E139" s="205"/>
      <c r="F139" s="205"/>
      <c r="G139" s="235"/>
      <c r="H139" s="205"/>
      <c r="I139" s="209"/>
      <c r="J139" s="209"/>
      <c r="K139" s="205"/>
      <c r="L139" s="205"/>
      <c r="M139" s="235"/>
      <c r="N139" s="205"/>
      <c r="O139" s="231"/>
      <c r="P139" s="231"/>
      <c r="Q139" s="231"/>
    </row>
    <row r="140" spans="2:17" x14ac:dyDescent="0.3">
      <c r="B140" s="205"/>
      <c r="C140" s="209"/>
      <c r="D140" s="209"/>
      <c r="E140" s="205"/>
      <c r="F140" s="205"/>
      <c r="G140" s="235"/>
      <c r="H140" s="205"/>
      <c r="I140" s="209"/>
      <c r="J140" s="209"/>
      <c r="K140" s="205"/>
      <c r="L140" s="205"/>
      <c r="M140" s="235"/>
      <c r="N140" s="205"/>
      <c r="O140" s="231"/>
      <c r="P140" s="231"/>
      <c r="Q140" s="231"/>
    </row>
    <row r="141" spans="2:17" x14ac:dyDescent="0.3">
      <c r="B141" s="205"/>
      <c r="C141" s="209"/>
      <c r="D141" s="209"/>
      <c r="E141" s="205"/>
      <c r="F141" s="205"/>
      <c r="G141" s="235"/>
      <c r="H141" s="205"/>
      <c r="I141" s="209"/>
      <c r="J141" s="209"/>
      <c r="K141" s="205"/>
      <c r="L141" s="205"/>
      <c r="M141" s="235"/>
      <c r="N141" s="205"/>
      <c r="O141" s="231"/>
      <c r="P141" s="231"/>
      <c r="Q141" s="231"/>
    </row>
    <row r="142" spans="2:17" x14ac:dyDescent="0.3">
      <c r="B142" s="205"/>
      <c r="C142" s="209"/>
      <c r="D142" s="209"/>
      <c r="E142" s="205"/>
      <c r="F142" s="205"/>
      <c r="G142" s="235"/>
      <c r="H142" s="205"/>
      <c r="I142" s="209"/>
      <c r="J142" s="209"/>
      <c r="K142" s="205"/>
      <c r="L142" s="205"/>
      <c r="M142" s="235"/>
      <c r="N142" s="205"/>
      <c r="O142" s="231"/>
      <c r="P142" s="231"/>
      <c r="Q142" s="231"/>
    </row>
    <row r="143" spans="2:17" x14ac:dyDescent="0.3">
      <c r="B143" s="205"/>
      <c r="C143" s="209"/>
      <c r="D143" s="209"/>
      <c r="E143" s="205"/>
      <c r="F143" s="205"/>
      <c r="G143" s="235"/>
      <c r="H143" s="205"/>
      <c r="I143" s="209"/>
      <c r="J143" s="209"/>
      <c r="K143" s="205"/>
      <c r="L143" s="205"/>
      <c r="M143" s="235"/>
      <c r="N143" s="205"/>
      <c r="O143" s="231"/>
      <c r="P143" s="231"/>
      <c r="Q143" s="231"/>
    </row>
    <row r="144" spans="2:17" x14ac:dyDescent="0.3">
      <c r="B144" s="205"/>
      <c r="C144" s="209"/>
      <c r="D144" s="209"/>
      <c r="E144" s="205"/>
      <c r="F144" s="205"/>
      <c r="G144" s="235"/>
      <c r="H144" s="205"/>
      <c r="I144" s="209"/>
      <c r="J144" s="209"/>
      <c r="K144" s="205"/>
      <c r="L144" s="205"/>
      <c r="M144" s="235"/>
      <c r="N144" s="205"/>
      <c r="O144" s="231"/>
      <c r="P144" s="231"/>
      <c r="Q144" s="231"/>
    </row>
    <row r="145" spans="2:17" x14ac:dyDescent="0.3">
      <c r="B145" s="205"/>
      <c r="C145" s="209"/>
      <c r="D145" s="209"/>
      <c r="E145" s="205"/>
      <c r="F145" s="205"/>
      <c r="G145" s="235"/>
      <c r="H145" s="205"/>
      <c r="I145" s="209"/>
      <c r="J145" s="209"/>
      <c r="K145" s="205"/>
      <c r="L145" s="205"/>
      <c r="M145" s="235"/>
      <c r="N145" s="205"/>
      <c r="O145" s="231"/>
      <c r="P145" s="231"/>
      <c r="Q145" s="231"/>
    </row>
    <row r="146" spans="2:17" x14ac:dyDescent="0.3">
      <c r="B146" s="205"/>
      <c r="C146" s="209"/>
      <c r="D146" s="209"/>
      <c r="E146" s="205"/>
      <c r="F146" s="205"/>
      <c r="G146" s="235"/>
      <c r="H146" s="205"/>
      <c r="I146" s="209"/>
      <c r="J146" s="209"/>
      <c r="K146" s="205"/>
      <c r="L146" s="205"/>
      <c r="M146" s="235"/>
      <c r="N146" s="205"/>
      <c r="O146" s="231"/>
      <c r="P146" s="231"/>
      <c r="Q146" s="231"/>
    </row>
    <row r="147" spans="2:17" x14ac:dyDescent="0.3">
      <c r="B147" s="205"/>
      <c r="C147" s="209"/>
      <c r="D147" s="209"/>
      <c r="E147" s="205"/>
      <c r="F147" s="205"/>
      <c r="G147" s="235"/>
      <c r="H147" s="205"/>
      <c r="I147" s="209"/>
      <c r="J147" s="209"/>
      <c r="K147" s="205"/>
      <c r="L147" s="205"/>
      <c r="M147" s="235"/>
      <c r="N147" s="205"/>
      <c r="O147" s="231"/>
      <c r="P147" s="231"/>
      <c r="Q147" s="231"/>
    </row>
    <row r="148" spans="2:17" x14ac:dyDescent="0.3">
      <c r="B148" s="205"/>
      <c r="C148" s="209"/>
      <c r="D148" s="209"/>
      <c r="E148" s="205"/>
      <c r="F148" s="205"/>
      <c r="G148" s="235"/>
      <c r="H148" s="205"/>
      <c r="I148" s="209"/>
      <c r="J148" s="209"/>
      <c r="K148" s="205"/>
      <c r="L148" s="205"/>
      <c r="M148" s="235"/>
      <c r="N148" s="205"/>
      <c r="O148" s="231"/>
      <c r="P148" s="231"/>
      <c r="Q148" s="231"/>
    </row>
    <row r="149" spans="2:17" x14ac:dyDescent="0.3">
      <c r="B149" s="205"/>
      <c r="C149" s="209"/>
      <c r="D149" s="209"/>
      <c r="E149" s="205"/>
      <c r="F149" s="205"/>
      <c r="G149" s="235"/>
      <c r="H149" s="205"/>
      <c r="I149" s="209"/>
      <c r="J149" s="209"/>
      <c r="K149" s="205"/>
      <c r="L149" s="205"/>
      <c r="M149" s="235"/>
      <c r="N149" s="205"/>
      <c r="O149" s="231"/>
      <c r="P149" s="231"/>
      <c r="Q149" s="231"/>
    </row>
    <row r="150" spans="2:17" x14ac:dyDescent="0.3">
      <c r="B150" s="205"/>
      <c r="C150" s="209"/>
      <c r="D150" s="209"/>
      <c r="E150" s="205"/>
      <c r="F150" s="205"/>
      <c r="G150" s="235"/>
      <c r="H150" s="205"/>
      <c r="I150" s="209"/>
      <c r="J150" s="209"/>
      <c r="K150" s="205"/>
      <c r="L150" s="205"/>
      <c r="M150" s="235"/>
      <c r="N150" s="205"/>
      <c r="O150" s="231"/>
      <c r="P150" s="231"/>
      <c r="Q150" s="231"/>
    </row>
    <row r="151" spans="2:17" x14ac:dyDescent="0.3">
      <c r="B151" s="205"/>
      <c r="C151" s="209"/>
      <c r="D151" s="209"/>
      <c r="E151" s="205"/>
      <c r="F151" s="205"/>
      <c r="G151" s="235"/>
      <c r="H151" s="205"/>
      <c r="I151" s="209"/>
      <c r="J151" s="209"/>
      <c r="K151" s="205"/>
      <c r="L151" s="205"/>
      <c r="M151" s="235"/>
      <c r="N151" s="205"/>
      <c r="O151" s="231"/>
      <c r="P151" s="231"/>
      <c r="Q151" s="231"/>
    </row>
    <row r="152" spans="2:17" x14ac:dyDescent="0.3">
      <c r="B152" s="205"/>
      <c r="C152" s="209"/>
      <c r="D152" s="209"/>
      <c r="E152" s="205"/>
      <c r="F152" s="205"/>
      <c r="G152" s="235"/>
      <c r="H152" s="205"/>
      <c r="I152" s="209"/>
      <c r="J152" s="209"/>
      <c r="K152" s="205"/>
      <c r="L152" s="205"/>
      <c r="M152" s="235"/>
      <c r="N152" s="205"/>
      <c r="O152" s="231"/>
      <c r="P152" s="231"/>
      <c r="Q152" s="231"/>
    </row>
    <row r="153" spans="2:17" x14ac:dyDescent="0.3">
      <c r="B153" s="205"/>
      <c r="C153" s="209"/>
      <c r="D153" s="209"/>
      <c r="E153" s="205"/>
      <c r="F153" s="205"/>
      <c r="G153" s="235"/>
      <c r="H153" s="205"/>
      <c r="I153" s="209"/>
      <c r="J153" s="209"/>
      <c r="K153" s="205"/>
      <c r="L153" s="205"/>
      <c r="M153" s="235"/>
      <c r="N153" s="205"/>
      <c r="O153" s="231"/>
      <c r="P153" s="231"/>
      <c r="Q153" s="231"/>
    </row>
    <row r="154" spans="2:17" x14ac:dyDescent="0.3">
      <c r="B154" s="205"/>
      <c r="C154" s="209"/>
      <c r="D154" s="209"/>
      <c r="E154" s="205"/>
      <c r="F154" s="205"/>
      <c r="G154" s="235"/>
      <c r="H154" s="205"/>
      <c r="I154" s="209"/>
      <c r="J154" s="209"/>
      <c r="K154" s="205"/>
      <c r="L154" s="205"/>
      <c r="M154" s="235"/>
      <c r="N154" s="205"/>
      <c r="O154" s="231"/>
      <c r="P154" s="231"/>
      <c r="Q154" s="231"/>
    </row>
    <row r="155" spans="2:17" x14ac:dyDescent="0.3">
      <c r="B155" s="205"/>
      <c r="C155" s="209"/>
      <c r="D155" s="209"/>
      <c r="E155" s="205"/>
      <c r="F155" s="205"/>
      <c r="G155" s="235"/>
      <c r="H155" s="205"/>
      <c r="I155" s="209"/>
      <c r="J155" s="209"/>
      <c r="K155" s="205"/>
      <c r="L155" s="205"/>
      <c r="M155" s="235"/>
      <c r="N155" s="205"/>
      <c r="O155" s="231"/>
      <c r="P155" s="231"/>
      <c r="Q155" s="231"/>
    </row>
    <row r="156" spans="2:17" x14ac:dyDescent="0.3">
      <c r="B156" s="205"/>
      <c r="C156" s="209"/>
      <c r="D156" s="209"/>
      <c r="E156" s="205"/>
      <c r="F156" s="205"/>
      <c r="G156" s="235"/>
      <c r="H156" s="205"/>
      <c r="I156" s="209"/>
      <c r="J156" s="209"/>
      <c r="K156" s="205"/>
      <c r="L156" s="205"/>
      <c r="M156" s="235"/>
      <c r="N156" s="205"/>
      <c r="O156" s="231"/>
      <c r="P156" s="231"/>
      <c r="Q156" s="231"/>
    </row>
    <row r="157" spans="2:17" x14ac:dyDescent="0.3">
      <c r="B157" s="205"/>
      <c r="C157" s="209"/>
      <c r="D157" s="209"/>
      <c r="E157" s="205"/>
      <c r="F157" s="205"/>
      <c r="G157" s="235"/>
      <c r="H157" s="205"/>
      <c r="I157" s="209"/>
      <c r="J157" s="209"/>
      <c r="K157" s="205"/>
      <c r="L157" s="205"/>
      <c r="M157" s="235"/>
      <c r="N157" s="205"/>
      <c r="O157" s="231"/>
      <c r="P157" s="231"/>
      <c r="Q157" s="231"/>
    </row>
    <row r="158" spans="2:17" x14ac:dyDescent="0.3">
      <c r="B158" s="205"/>
      <c r="C158" s="209"/>
      <c r="D158" s="209"/>
      <c r="E158" s="205"/>
      <c r="F158" s="205"/>
      <c r="G158" s="235"/>
      <c r="H158" s="205"/>
      <c r="I158" s="209"/>
      <c r="J158" s="209"/>
      <c r="K158" s="205"/>
      <c r="L158" s="205"/>
      <c r="M158" s="235"/>
      <c r="N158" s="205"/>
      <c r="O158" s="231"/>
      <c r="P158" s="231"/>
      <c r="Q158" s="231"/>
    </row>
    <row r="159" spans="2:17" x14ac:dyDescent="0.3">
      <c r="B159" s="205"/>
      <c r="C159" s="209"/>
      <c r="D159" s="209"/>
      <c r="E159" s="205"/>
      <c r="F159" s="205"/>
      <c r="G159" s="235"/>
      <c r="H159" s="205"/>
      <c r="I159" s="209"/>
      <c r="J159" s="209"/>
      <c r="K159" s="205"/>
      <c r="L159" s="205"/>
      <c r="M159" s="235"/>
      <c r="N159" s="205"/>
      <c r="O159" s="231"/>
      <c r="P159" s="231"/>
      <c r="Q159" s="231"/>
    </row>
    <row r="160" spans="2:17" x14ac:dyDescent="0.3">
      <c r="B160" s="205"/>
      <c r="C160" s="209"/>
      <c r="D160" s="209"/>
      <c r="E160" s="205"/>
      <c r="F160" s="205"/>
      <c r="G160" s="235"/>
      <c r="H160" s="205"/>
      <c r="I160" s="209"/>
      <c r="J160" s="209"/>
      <c r="K160" s="205"/>
      <c r="L160" s="205"/>
      <c r="M160" s="235"/>
      <c r="N160" s="205"/>
      <c r="O160" s="231"/>
      <c r="P160" s="231"/>
      <c r="Q160" s="231"/>
    </row>
    <row r="161" spans="2:17" x14ac:dyDescent="0.3">
      <c r="B161" s="205"/>
      <c r="C161" s="209"/>
      <c r="D161" s="209"/>
      <c r="E161" s="205"/>
      <c r="F161" s="205"/>
      <c r="G161" s="235"/>
      <c r="H161" s="205"/>
      <c r="I161" s="209"/>
      <c r="J161" s="209"/>
      <c r="K161" s="205"/>
      <c r="L161" s="205"/>
      <c r="M161" s="235"/>
      <c r="N161" s="205"/>
      <c r="O161" s="231"/>
      <c r="P161" s="231"/>
      <c r="Q161" s="231"/>
    </row>
    <row r="162" spans="2:17" x14ac:dyDescent="0.3">
      <c r="B162" s="205"/>
      <c r="C162" s="209"/>
      <c r="D162" s="209"/>
      <c r="E162" s="205"/>
      <c r="F162" s="205"/>
      <c r="G162" s="235"/>
      <c r="H162" s="205"/>
      <c r="I162" s="209"/>
      <c r="J162" s="209"/>
      <c r="K162" s="205"/>
      <c r="L162" s="205"/>
      <c r="M162" s="235"/>
      <c r="N162" s="205"/>
      <c r="O162" s="231"/>
      <c r="P162" s="231"/>
      <c r="Q162" s="231"/>
    </row>
    <row r="163" spans="2:17" x14ac:dyDescent="0.3">
      <c r="B163" s="205"/>
      <c r="C163" s="209"/>
      <c r="D163" s="209"/>
      <c r="E163" s="205"/>
      <c r="F163" s="205"/>
      <c r="G163" s="235"/>
      <c r="H163" s="205"/>
      <c r="I163" s="209"/>
      <c r="J163" s="209"/>
      <c r="K163" s="205"/>
      <c r="L163" s="205"/>
      <c r="M163" s="235"/>
      <c r="N163" s="205"/>
      <c r="O163" s="231"/>
      <c r="P163" s="231"/>
      <c r="Q163" s="231"/>
    </row>
    <row r="164" spans="2:17" x14ac:dyDescent="0.3">
      <c r="B164" s="205"/>
      <c r="C164" s="209"/>
      <c r="D164" s="209"/>
      <c r="E164" s="205"/>
      <c r="F164" s="205"/>
      <c r="G164" s="235"/>
      <c r="H164" s="205"/>
      <c r="I164" s="209"/>
      <c r="J164" s="209"/>
      <c r="K164" s="205"/>
      <c r="L164" s="205"/>
      <c r="M164" s="235"/>
      <c r="N164" s="205"/>
      <c r="O164" s="231"/>
      <c r="P164" s="231"/>
      <c r="Q164" s="231"/>
    </row>
    <row r="165" spans="2:17" x14ac:dyDescent="0.3">
      <c r="B165" s="205"/>
      <c r="C165" s="209"/>
      <c r="D165" s="209"/>
      <c r="E165" s="205"/>
      <c r="F165" s="205"/>
      <c r="G165" s="235"/>
      <c r="H165" s="205"/>
      <c r="I165" s="209"/>
      <c r="J165" s="209"/>
      <c r="K165" s="205"/>
      <c r="L165" s="205"/>
      <c r="M165" s="235"/>
      <c r="N165" s="205"/>
      <c r="O165" s="231"/>
      <c r="P165" s="231"/>
      <c r="Q165" s="231"/>
    </row>
    <row r="166" spans="2:17" x14ac:dyDescent="0.3">
      <c r="B166" s="205"/>
      <c r="C166" s="209"/>
      <c r="D166" s="209"/>
      <c r="E166" s="205"/>
      <c r="F166" s="205"/>
      <c r="G166" s="235"/>
      <c r="H166" s="205"/>
      <c r="I166" s="209"/>
      <c r="J166" s="209"/>
      <c r="K166" s="205"/>
      <c r="L166" s="205"/>
      <c r="M166" s="235"/>
      <c r="N166" s="205"/>
      <c r="O166" s="231"/>
      <c r="P166" s="231"/>
      <c r="Q166" s="231"/>
    </row>
    <row r="167" spans="2:17" x14ac:dyDescent="0.3">
      <c r="B167" s="205"/>
      <c r="C167" s="209"/>
      <c r="D167" s="209"/>
      <c r="E167" s="205"/>
      <c r="F167" s="205"/>
      <c r="G167" s="235"/>
      <c r="H167" s="205"/>
      <c r="I167" s="209"/>
      <c r="J167" s="209"/>
      <c r="K167" s="205"/>
      <c r="L167" s="205"/>
      <c r="M167" s="235"/>
      <c r="N167" s="205"/>
      <c r="O167" s="231"/>
      <c r="P167" s="231"/>
      <c r="Q167" s="231"/>
    </row>
    <row r="168" spans="2:17" x14ac:dyDescent="0.3">
      <c r="B168" s="205"/>
      <c r="C168" s="209"/>
      <c r="D168" s="209"/>
      <c r="E168" s="205"/>
      <c r="F168" s="205"/>
      <c r="G168" s="235"/>
      <c r="H168" s="205"/>
      <c r="I168" s="209"/>
      <c r="J168" s="209"/>
      <c r="K168" s="205"/>
      <c r="L168" s="205"/>
      <c r="M168" s="235"/>
      <c r="N168" s="205"/>
      <c r="O168" s="231"/>
      <c r="P168" s="231"/>
      <c r="Q168" s="231"/>
    </row>
    <row r="169" spans="2:17" x14ac:dyDescent="0.3">
      <c r="B169" s="205"/>
      <c r="C169" s="209"/>
      <c r="D169" s="209"/>
      <c r="E169" s="205"/>
      <c r="F169" s="205"/>
      <c r="G169" s="235"/>
      <c r="H169" s="205"/>
      <c r="I169" s="209"/>
      <c r="J169" s="209"/>
      <c r="K169" s="205"/>
      <c r="L169" s="205"/>
      <c r="M169" s="235"/>
      <c r="N169" s="205"/>
      <c r="O169" s="231"/>
      <c r="P169" s="231"/>
      <c r="Q169" s="231"/>
    </row>
    <row r="170" spans="2:17" x14ac:dyDescent="0.3">
      <c r="B170" s="205"/>
      <c r="C170" s="209"/>
      <c r="D170" s="209"/>
      <c r="E170" s="205"/>
      <c r="F170" s="205"/>
      <c r="G170" s="235"/>
      <c r="H170" s="205"/>
      <c r="I170" s="209"/>
      <c r="J170" s="209"/>
      <c r="K170" s="205"/>
      <c r="L170" s="205"/>
      <c r="M170" s="235"/>
      <c r="N170" s="205"/>
      <c r="O170" s="231"/>
      <c r="P170" s="231"/>
      <c r="Q170" s="231"/>
    </row>
    <row r="171" spans="2:17" x14ac:dyDescent="0.3">
      <c r="B171" s="205"/>
      <c r="C171" s="209"/>
      <c r="D171" s="209"/>
      <c r="E171" s="205"/>
      <c r="F171" s="205"/>
      <c r="G171" s="235"/>
      <c r="H171" s="205"/>
      <c r="I171" s="209"/>
      <c r="J171" s="209"/>
      <c r="K171" s="205"/>
      <c r="L171" s="205"/>
      <c r="M171" s="235"/>
      <c r="N171" s="205"/>
      <c r="O171" s="231"/>
      <c r="P171" s="231"/>
      <c r="Q171" s="231"/>
    </row>
    <row r="172" spans="2:17" x14ac:dyDescent="0.3">
      <c r="B172" s="205"/>
      <c r="C172" s="209"/>
      <c r="D172" s="209"/>
      <c r="E172" s="205"/>
      <c r="F172" s="205"/>
      <c r="G172" s="235"/>
      <c r="H172" s="205"/>
      <c r="I172" s="209"/>
      <c r="J172" s="209"/>
      <c r="K172" s="205"/>
      <c r="L172" s="205"/>
      <c r="M172" s="235"/>
      <c r="N172" s="205"/>
      <c r="O172" s="231"/>
      <c r="P172" s="231"/>
      <c r="Q172" s="231"/>
    </row>
    <row r="173" spans="2:17" x14ac:dyDescent="0.3">
      <c r="B173" s="205"/>
      <c r="C173" s="209"/>
      <c r="D173" s="209"/>
      <c r="E173" s="205"/>
      <c r="F173" s="205"/>
      <c r="G173" s="235"/>
      <c r="H173" s="205"/>
      <c r="I173" s="209"/>
      <c r="J173" s="209"/>
      <c r="K173" s="205"/>
      <c r="L173" s="205"/>
      <c r="M173" s="235"/>
      <c r="N173" s="205"/>
      <c r="O173" s="231"/>
      <c r="P173" s="231"/>
      <c r="Q173" s="231"/>
    </row>
    <row r="174" spans="2:17" x14ac:dyDescent="0.3">
      <c r="B174" s="205"/>
      <c r="C174" s="209"/>
      <c r="D174" s="209"/>
      <c r="E174" s="205"/>
      <c r="F174" s="205"/>
      <c r="G174" s="235"/>
      <c r="H174" s="205"/>
      <c r="I174" s="209"/>
      <c r="J174" s="209"/>
      <c r="K174" s="205"/>
      <c r="L174" s="205"/>
      <c r="M174" s="235"/>
      <c r="N174" s="205"/>
      <c r="O174" s="231"/>
      <c r="P174" s="231"/>
      <c r="Q174" s="231"/>
    </row>
    <row r="175" spans="2:17" x14ac:dyDescent="0.3">
      <c r="B175" s="205"/>
      <c r="C175" s="209"/>
      <c r="D175" s="209"/>
      <c r="E175" s="205"/>
      <c r="F175" s="205"/>
      <c r="G175" s="235"/>
      <c r="H175" s="205"/>
      <c r="I175" s="209"/>
      <c r="J175" s="209"/>
      <c r="K175" s="205"/>
      <c r="L175" s="205"/>
      <c r="M175" s="235"/>
      <c r="N175" s="205"/>
      <c r="O175" s="231"/>
      <c r="P175" s="231"/>
      <c r="Q175" s="231"/>
    </row>
    <row r="176" spans="2:17" x14ac:dyDescent="0.3">
      <c r="B176" s="205"/>
      <c r="C176" s="209"/>
      <c r="D176" s="209"/>
      <c r="E176" s="205"/>
      <c r="F176" s="205"/>
      <c r="G176" s="235"/>
      <c r="H176" s="205"/>
      <c r="I176" s="209"/>
      <c r="J176" s="209"/>
      <c r="K176" s="205"/>
      <c r="L176" s="205"/>
      <c r="M176" s="235"/>
      <c r="N176" s="205"/>
      <c r="O176" s="231"/>
      <c r="P176" s="231"/>
      <c r="Q176" s="231"/>
    </row>
    <row r="177" spans="2:17" x14ac:dyDescent="0.3">
      <c r="B177" s="205"/>
      <c r="C177" s="209"/>
      <c r="D177" s="209"/>
      <c r="E177" s="205"/>
      <c r="F177" s="205"/>
      <c r="G177" s="235"/>
      <c r="H177" s="205"/>
      <c r="I177" s="209"/>
      <c r="J177" s="209"/>
      <c r="K177" s="205"/>
      <c r="L177" s="205"/>
      <c r="M177" s="235"/>
      <c r="N177" s="205"/>
      <c r="O177" s="231"/>
      <c r="P177" s="231"/>
      <c r="Q177" s="231"/>
    </row>
    <row r="178" spans="2:17" x14ac:dyDescent="0.3">
      <c r="B178" s="205"/>
      <c r="C178" s="209"/>
      <c r="D178" s="209"/>
      <c r="E178" s="205"/>
      <c r="F178" s="205"/>
      <c r="G178" s="235"/>
      <c r="H178" s="205"/>
      <c r="I178" s="209"/>
      <c r="J178" s="209"/>
      <c r="K178" s="205"/>
      <c r="L178" s="205"/>
      <c r="M178" s="235"/>
      <c r="N178" s="205"/>
      <c r="O178" s="231"/>
      <c r="P178" s="231"/>
      <c r="Q178" s="231"/>
    </row>
    <row r="179" spans="2:17" x14ac:dyDescent="0.3">
      <c r="B179" s="205"/>
      <c r="C179" s="209"/>
      <c r="D179" s="209"/>
      <c r="E179" s="205"/>
      <c r="F179" s="205"/>
      <c r="G179" s="235"/>
      <c r="H179" s="205"/>
      <c r="I179" s="209"/>
      <c r="J179" s="209"/>
      <c r="K179" s="205"/>
      <c r="L179" s="205"/>
      <c r="M179" s="235"/>
      <c r="N179" s="205"/>
      <c r="O179" s="231"/>
      <c r="P179" s="231"/>
      <c r="Q179" s="231"/>
    </row>
    <row r="180" spans="2:17" x14ac:dyDescent="0.3">
      <c r="B180" s="205"/>
      <c r="C180" s="209"/>
      <c r="D180" s="209"/>
      <c r="E180" s="205"/>
      <c r="F180" s="205"/>
      <c r="G180" s="235"/>
      <c r="H180" s="205"/>
      <c r="I180" s="209"/>
      <c r="J180" s="209"/>
      <c r="K180" s="205"/>
      <c r="L180" s="205"/>
      <c r="M180" s="235"/>
      <c r="N180" s="205"/>
      <c r="O180" s="231"/>
      <c r="P180" s="231"/>
      <c r="Q180" s="231"/>
    </row>
    <row r="181" spans="2:17" x14ac:dyDescent="0.3">
      <c r="B181" s="205"/>
      <c r="C181" s="209"/>
      <c r="D181" s="209"/>
      <c r="E181" s="205"/>
      <c r="F181" s="205"/>
      <c r="G181" s="235"/>
      <c r="H181" s="205"/>
      <c r="I181" s="209"/>
      <c r="J181" s="209"/>
      <c r="K181" s="205"/>
      <c r="L181" s="205"/>
      <c r="M181" s="235"/>
      <c r="N181" s="205"/>
      <c r="O181" s="231"/>
      <c r="P181" s="231"/>
      <c r="Q181" s="231"/>
    </row>
    <row r="182" spans="2:17" x14ac:dyDescent="0.3">
      <c r="B182" s="205"/>
      <c r="C182" s="209"/>
      <c r="D182" s="209"/>
      <c r="E182" s="205"/>
      <c r="F182" s="205"/>
      <c r="G182" s="235"/>
      <c r="H182" s="205"/>
      <c r="I182" s="209"/>
      <c r="J182" s="209"/>
      <c r="K182" s="205"/>
      <c r="L182" s="205"/>
      <c r="M182" s="235"/>
      <c r="N182" s="205"/>
      <c r="O182" s="231"/>
      <c r="P182" s="231"/>
      <c r="Q182" s="231"/>
    </row>
    <row r="183" spans="2:17" x14ac:dyDescent="0.3">
      <c r="B183" s="205"/>
      <c r="C183" s="209"/>
      <c r="D183" s="209"/>
      <c r="E183" s="205"/>
      <c r="F183" s="205"/>
      <c r="G183" s="235"/>
      <c r="H183" s="205"/>
      <c r="I183" s="209"/>
      <c r="J183" s="209"/>
      <c r="K183" s="205"/>
      <c r="L183" s="205"/>
      <c r="M183" s="235"/>
      <c r="N183" s="205"/>
      <c r="O183" s="231"/>
      <c r="P183" s="231"/>
      <c r="Q183" s="231"/>
    </row>
    <row r="184" spans="2:17" x14ac:dyDescent="0.3">
      <c r="B184" s="205"/>
      <c r="C184" s="209"/>
      <c r="D184" s="209"/>
      <c r="E184" s="205"/>
      <c r="F184" s="205"/>
      <c r="G184" s="235"/>
      <c r="H184" s="205"/>
      <c r="I184" s="209"/>
      <c r="J184" s="209"/>
      <c r="K184" s="205"/>
      <c r="L184" s="205"/>
      <c r="M184" s="235"/>
      <c r="N184" s="205"/>
      <c r="O184" s="231"/>
      <c r="P184" s="231"/>
      <c r="Q184" s="231"/>
    </row>
    <row r="185" spans="2:17" x14ac:dyDescent="0.3">
      <c r="B185" s="205"/>
      <c r="C185" s="209"/>
      <c r="D185" s="209"/>
      <c r="E185" s="205"/>
      <c r="F185" s="205"/>
      <c r="G185" s="235"/>
      <c r="H185" s="205"/>
      <c r="I185" s="209"/>
      <c r="J185" s="209"/>
      <c r="K185" s="205"/>
      <c r="L185" s="205"/>
      <c r="M185" s="235"/>
      <c r="N185" s="205"/>
      <c r="O185" s="231"/>
      <c r="P185" s="231"/>
      <c r="Q185" s="231"/>
    </row>
    <row r="186" spans="2:17" x14ac:dyDescent="0.3">
      <c r="B186" s="205"/>
      <c r="C186" s="209"/>
      <c r="D186" s="209"/>
      <c r="E186" s="205"/>
      <c r="F186" s="205"/>
      <c r="G186" s="235"/>
      <c r="H186" s="205"/>
      <c r="I186" s="209"/>
      <c r="J186" s="209"/>
      <c r="K186" s="205"/>
      <c r="L186" s="205"/>
      <c r="M186" s="235"/>
      <c r="N186" s="205"/>
      <c r="O186" s="231"/>
      <c r="P186" s="231"/>
      <c r="Q186" s="231"/>
    </row>
    <row r="187" spans="2:17" x14ac:dyDescent="0.3">
      <c r="B187" s="205"/>
      <c r="C187" s="209"/>
      <c r="D187" s="209"/>
      <c r="E187" s="205"/>
      <c r="F187" s="205"/>
      <c r="G187" s="235"/>
      <c r="H187" s="205"/>
      <c r="I187" s="209"/>
      <c r="J187" s="209"/>
      <c r="K187" s="205"/>
      <c r="L187" s="205"/>
      <c r="M187" s="235"/>
      <c r="N187" s="205"/>
      <c r="O187" s="231"/>
      <c r="P187" s="231"/>
      <c r="Q187" s="231"/>
    </row>
    <row r="188" spans="2:17" x14ac:dyDescent="0.3">
      <c r="B188" s="205"/>
      <c r="C188" s="209"/>
      <c r="D188" s="209"/>
      <c r="E188" s="205"/>
      <c r="F188" s="205"/>
      <c r="G188" s="235"/>
      <c r="H188" s="205"/>
      <c r="I188" s="209"/>
      <c r="J188" s="209"/>
      <c r="K188" s="205"/>
      <c r="L188" s="205"/>
      <c r="M188" s="235"/>
      <c r="N188" s="205"/>
      <c r="O188" s="231"/>
      <c r="P188" s="231"/>
      <c r="Q188" s="231"/>
    </row>
    <row r="189" spans="2:17" x14ac:dyDescent="0.3">
      <c r="B189" s="205"/>
      <c r="C189" s="209"/>
      <c r="D189" s="209"/>
      <c r="E189" s="205"/>
      <c r="F189" s="205"/>
      <c r="G189" s="235"/>
      <c r="H189" s="205"/>
      <c r="I189" s="209"/>
      <c r="J189" s="209"/>
      <c r="K189" s="205"/>
      <c r="L189" s="205"/>
      <c r="M189" s="235"/>
      <c r="N189" s="205"/>
      <c r="O189" s="231"/>
      <c r="P189" s="231"/>
      <c r="Q189" s="231"/>
    </row>
    <row r="190" spans="2:17" x14ac:dyDescent="0.3">
      <c r="B190" s="205"/>
      <c r="C190" s="209"/>
      <c r="D190" s="209"/>
      <c r="E190" s="205"/>
      <c r="F190" s="205"/>
      <c r="G190" s="235"/>
      <c r="H190" s="205"/>
      <c r="I190" s="209"/>
      <c r="J190" s="209"/>
      <c r="K190" s="205"/>
      <c r="L190" s="205"/>
      <c r="M190" s="235"/>
      <c r="N190" s="205"/>
      <c r="O190" s="231"/>
      <c r="P190" s="231"/>
      <c r="Q190" s="231"/>
    </row>
    <row r="191" spans="2:17" x14ac:dyDescent="0.3">
      <c r="B191" s="205"/>
      <c r="C191" s="209"/>
      <c r="D191" s="209"/>
      <c r="E191" s="205"/>
      <c r="F191" s="205"/>
      <c r="G191" s="235"/>
      <c r="H191" s="205"/>
      <c r="I191" s="209"/>
      <c r="J191" s="209"/>
      <c r="K191" s="205"/>
      <c r="L191" s="205"/>
      <c r="M191" s="235"/>
      <c r="N191" s="205"/>
      <c r="O191" s="231"/>
      <c r="P191" s="231"/>
      <c r="Q191" s="231"/>
    </row>
    <row r="192" spans="2:17" x14ac:dyDescent="0.3">
      <c r="B192" s="205"/>
      <c r="C192" s="209"/>
      <c r="D192" s="209"/>
      <c r="E192" s="205"/>
      <c r="F192" s="205"/>
      <c r="G192" s="235"/>
      <c r="H192" s="205"/>
      <c r="I192" s="209"/>
      <c r="J192" s="209"/>
      <c r="K192" s="205"/>
      <c r="L192" s="205"/>
      <c r="M192" s="235"/>
      <c r="N192" s="205"/>
      <c r="O192" s="231"/>
      <c r="P192" s="231"/>
      <c r="Q192" s="231"/>
    </row>
    <row r="193" spans="2:17" x14ac:dyDescent="0.3">
      <c r="B193" s="205"/>
      <c r="C193" s="209"/>
      <c r="D193" s="209"/>
      <c r="E193" s="205"/>
      <c r="F193" s="205"/>
      <c r="G193" s="235"/>
      <c r="H193" s="205"/>
      <c r="I193" s="209"/>
      <c r="J193" s="209"/>
      <c r="K193" s="205"/>
      <c r="L193" s="205"/>
      <c r="M193" s="235"/>
      <c r="N193" s="205"/>
      <c r="O193" s="231"/>
      <c r="P193" s="231"/>
      <c r="Q193" s="231"/>
    </row>
    <row r="194" spans="2:17" x14ac:dyDescent="0.3">
      <c r="B194" s="205"/>
      <c r="C194" s="209"/>
      <c r="D194" s="209"/>
      <c r="E194" s="205"/>
      <c r="F194" s="205"/>
      <c r="G194" s="235"/>
      <c r="H194" s="205"/>
      <c r="I194" s="209"/>
      <c r="J194" s="209"/>
      <c r="K194" s="205"/>
      <c r="L194" s="205"/>
      <c r="M194" s="235"/>
      <c r="N194" s="205"/>
      <c r="O194" s="231"/>
      <c r="P194" s="231"/>
      <c r="Q194" s="231"/>
    </row>
    <row r="195" spans="2:17" x14ac:dyDescent="0.3">
      <c r="B195" s="205"/>
      <c r="C195" s="209"/>
      <c r="D195" s="209"/>
      <c r="E195" s="205"/>
      <c r="F195" s="205"/>
      <c r="G195" s="235"/>
      <c r="H195" s="205"/>
      <c r="I195" s="209"/>
      <c r="J195" s="209"/>
      <c r="K195" s="205"/>
      <c r="L195" s="205"/>
      <c r="M195" s="235"/>
      <c r="N195" s="205"/>
      <c r="O195" s="231"/>
      <c r="P195" s="231"/>
      <c r="Q195" s="231"/>
    </row>
    <row r="196" spans="2:17" x14ac:dyDescent="0.3">
      <c r="B196" s="205"/>
      <c r="C196" s="209"/>
      <c r="D196" s="209"/>
      <c r="E196" s="205"/>
      <c r="F196" s="205"/>
      <c r="G196" s="235"/>
      <c r="H196" s="205"/>
      <c r="I196" s="209"/>
      <c r="J196" s="209"/>
      <c r="K196" s="205"/>
      <c r="L196" s="205"/>
      <c r="M196" s="235"/>
      <c r="N196" s="205"/>
      <c r="O196" s="231"/>
      <c r="P196" s="231"/>
      <c r="Q196" s="231"/>
    </row>
    <row r="197" spans="2:17" x14ac:dyDescent="0.3">
      <c r="B197" s="205"/>
      <c r="C197" s="209"/>
      <c r="D197" s="209"/>
      <c r="E197" s="205"/>
      <c r="F197" s="205"/>
      <c r="G197" s="235"/>
      <c r="H197" s="205"/>
      <c r="I197" s="209"/>
      <c r="J197" s="209"/>
      <c r="K197" s="205"/>
      <c r="L197" s="205"/>
      <c r="M197" s="235"/>
      <c r="N197" s="205"/>
      <c r="O197" s="231"/>
      <c r="P197" s="231"/>
      <c r="Q197" s="231"/>
    </row>
    <row r="198" spans="2:17" x14ac:dyDescent="0.3">
      <c r="B198" s="205"/>
      <c r="C198" s="209"/>
      <c r="D198" s="209"/>
      <c r="E198" s="205"/>
      <c r="F198" s="205"/>
      <c r="G198" s="235"/>
      <c r="H198" s="205"/>
      <c r="I198" s="209"/>
      <c r="J198" s="209"/>
      <c r="K198" s="205"/>
      <c r="L198" s="205"/>
      <c r="M198" s="235"/>
      <c r="N198" s="205"/>
      <c r="O198" s="231"/>
      <c r="P198" s="231"/>
      <c r="Q198" s="231"/>
    </row>
    <row r="199" spans="2:17" x14ac:dyDescent="0.3">
      <c r="B199" s="205"/>
      <c r="C199" s="209"/>
      <c r="D199" s="209"/>
      <c r="E199" s="205"/>
      <c r="F199" s="205"/>
      <c r="G199" s="235"/>
      <c r="H199" s="205"/>
      <c r="I199" s="209"/>
      <c r="J199" s="209"/>
      <c r="K199" s="205"/>
      <c r="L199" s="205"/>
      <c r="M199" s="235"/>
      <c r="N199" s="205"/>
      <c r="O199" s="231"/>
      <c r="P199" s="231"/>
      <c r="Q199" s="231"/>
    </row>
    <row r="200" spans="2:17" x14ac:dyDescent="0.3">
      <c r="B200" s="205"/>
      <c r="C200" s="209"/>
      <c r="D200" s="209"/>
      <c r="E200" s="205"/>
      <c r="F200" s="205"/>
      <c r="G200" s="235"/>
      <c r="H200" s="205"/>
      <c r="I200" s="209"/>
      <c r="J200" s="209"/>
      <c r="K200" s="205"/>
      <c r="L200" s="205"/>
      <c r="M200" s="235"/>
      <c r="N200" s="205"/>
      <c r="O200" s="231"/>
      <c r="P200" s="231"/>
      <c r="Q200" s="231"/>
    </row>
    <row r="201" spans="2:17" x14ac:dyDescent="0.3">
      <c r="B201" s="205"/>
      <c r="C201" s="209"/>
      <c r="D201" s="209"/>
      <c r="E201" s="205"/>
      <c r="F201" s="205"/>
      <c r="G201" s="235"/>
      <c r="H201" s="205"/>
      <c r="I201" s="209"/>
      <c r="J201" s="209"/>
      <c r="K201" s="205"/>
      <c r="L201" s="205"/>
      <c r="M201" s="235"/>
      <c r="N201" s="205"/>
      <c r="O201" s="231"/>
      <c r="P201" s="231"/>
      <c r="Q201" s="231"/>
    </row>
    <row r="202" spans="2:17" x14ac:dyDescent="0.3">
      <c r="B202" s="205"/>
      <c r="C202" s="209"/>
      <c r="D202" s="209"/>
      <c r="E202" s="205"/>
      <c r="F202" s="205"/>
      <c r="G202" s="235"/>
      <c r="H202" s="205"/>
      <c r="I202" s="209"/>
      <c r="J202" s="209"/>
      <c r="K202" s="205"/>
      <c r="L202" s="205"/>
      <c r="M202" s="235"/>
      <c r="N202" s="205"/>
      <c r="O202" s="231"/>
      <c r="P202" s="231"/>
      <c r="Q202" s="231"/>
    </row>
    <row r="203" spans="2:17" x14ac:dyDescent="0.3">
      <c r="B203" s="205"/>
      <c r="C203" s="209"/>
      <c r="D203" s="209"/>
      <c r="E203" s="205"/>
      <c r="F203" s="205"/>
      <c r="G203" s="235"/>
      <c r="H203" s="205"/>
      <c r="I203" s="209"/>
      <c r="J203" s="209"/>
      <c r="K203" s="205"/>
      <c r="L203" s="205"/>
      <c r="M203" s="235"/>
      <c r="N203" s="205"/>
      <c r="O203" s="231"/>
      <c r="P203" s="231"/>
      <c r="Q203" s="231"/>
    </row>
    <row r="204" spans="2:17" x14ac:dyDescent="0.3">
      <c r="B204" s="205"/>
      <c r="C204" s="209"/>
      <c r="D204" s="209"/>
      <c r="E204" s="205"/>
      <c r="F204" s="205"/>
      <c r="G204" s="235"/>
      <c r="H204" s="205"/>
      <c r="I204" s="209"/>
      <c r="J204" s="209"/>
      <c r="K204" s="205"/>
      <c r="L204" s="205"/>
      <c r="M204" s="235"/>
      <c r="N204" s="205"/>
      <c r="O204" s="231"/>
      <c r="P204" s="231"/>
      <c r="Q204" s="231"/>
    </row>
    <row r="205" spans="2:17" x14ac:dyDescent="0.3">
      <c r="B205" s="205"/>
      <c r="C205" s="209"/>
      <c r="D205" s="209"/>
      <c r="E205" s="205"/>
      <c r="F205" s="205"/>
      <c r="G205" s="235"/>
      <c r="H205" s="205"/>
      <c r="I205" s="209"/>
      <c r="J205" s="209"/>
      <c r="K205" s="205"/>
      <c r="L205" s="205"/>
      <c r="M205" s="235"/>
      <c r="N205" s="205"/>
      <c r="O205" s="231"/>
      <c r="P205" s="231"/>
      <c r="Q205" s="231"/>
    </row>
    <row r="206" spans="2:17" x14ac:dyDescent="0.3">
      <c r="B206" s="205"/>
      <c r="C206" s="209"/>
      <c r="D206" s="209"/>
      <c r="E206" s="205"/>
      <c r="F206" s="205"/>
      <c r="G206" s="235"/>
      <c r="H206" s="205"/>
      <c r="I206" s="209"/>
      <c r="J206" s="209"/>
      <c r="K206" s="205"/>
      <c r="L206" s="205"/>
      <c r="M206" s="235"/>
      <c r="N206" s="205"/>
      <c r="O206" s="231"/>
      <c r="P206" s="231"/>
      <c r="Q206" s="231"/>
    </row>
    <row r="207" spans="2:17" x14ac:dyDescent="0.3">
      <c r="B207" s="205"/>
      <c r="C207" s="209"/>
      <c r="D207" s="209"/>
      <c r="E207" s="205"/>
      <c r="F207" s="205"/>
      <c r="G207" s="235"/>
      <c r="H207" s="205"/>
      <c r="I207" s="209"/>
      <c r="J207" s="209"/>
      <c r="K207" s="205"/>
      <c r="L207" s="205"/>
      <c r="M207" s="235"/>
      <c r="N207" s="205"/>
      <c r="O207" s="231"/>
      <c r="P207" s="231"/>
      <c r="Q207" s="231"/>
    </row>
    <row r="208" spans="2:17" x14ac:dyDescent="0.3">
      <c r="B208" s="205"/>
      <c r="C208" s="209"/>
      <c r="D208" s="209"/>
      <c r="E208" s="205"/>
      <c r="F208" s="205"/>
      <c r="G208" s="235"/>
      <c r="H208" s="205"/>
      <c r="I208" s="209"/>
      <c r="J208" s="209"/>
      <c r="K208" s="205"/>
      <c r="L208" s="205"/>
      <c r="M208" s="235"/>
      <c r="N208" s="205"/>
      <c r="O208" s="231"/>
      <c r="P208" s="231"/>
      <c r="Q208" s="231"/>
    </row>
    <row r="209" spans="2:17" x14ac:dyDescent="0.3">
      <c r="B209" s="205"/>
      <c r="C209" s="209"/>
      <c r="D209" s="209"/>
      <c r="E209" s="205"/>
      <c r="F209" s="205"/>
      <c r="G209" s="235"/>
      <c r="H209" s="205"/>
      <c r="I209" s="209"/>
      <c r="J209" s="209"/>
      <c r="K209" s="205"/>
      <c r="L209" s="205"/>
      <c r="M209" s="235"/>
      <c r="N209" s="205"/>
      <c r="O209" s="231"/>
      <c r="P209" s="231"/>
      <c r="Q209" s="231"/>
    </row>
    <row r="210" spans="2:17" x14ac:dyDescent="0.3">
      <c r="B210" s="205"/>
      <c r="C210" s="209"/>
      <c r="D210" s="209"/>
      <c r="E210" s="205"/>
      <c r="F210" s="205"/>
      <c r="G210" s="235"/>
      <c r="H210" s="205"/>
      <c r="I210" s="209"/>
      <c r="J210" s="209"/>
      <c r="K210" s="205"/>
      <c r="L210" s="205"/>
      <c r="M210" s="235"/>
      <c r="N210" s="205"/>
      <c r="O210" s="231"/>
      <c r="P210" s="231"/>
      <c r="Q210" s="231"/>
    </row>
    <row r="211" spans="2:17" x14ac:dyDescent="0.3">
      <c r="B211" s="205"/>
      <c r="C211" s="209"/>
      <c r="D211" s="209"/>
      <c r="E211" s="205"/>
      <c r="F211" s="205"/>
      <c r="G211" s="235"/>
      <c r="H211" s="205"/>
      <c r="I211" s="209"/>
      <c r="J211" s="209"/>
      <c r="K211" s="205"/>
      <c r="L211" s="205"/>
      <c r="M211" s="235"/>
      <c r="N211" s="205"/>
      <c r="O211" s="231"/>
      <c r="P211" s="231"/>
      <c r="Q211" s="231"/>
    </row>
    <row r="212" spans="2:17" x14ac:dyDescent="0.3">
      <c r="B212" s="205"/>
      <c r="C212" s="209"/>
      <c r="D212" s="209"/>
      <c r="E212" s="205"/>
      <c r="F212" s="205"/>
      <c r="G212" s="235"/>
      <c r="H212" s="205"/>
      <c r="I212" s="209"/>
      <c r="J212" s="209"/>
      <c r="K212" s="205"/>
      <c r="L212" s="205"/>
      <c r="M212" s="235"/>
      <c r="N212" s="205"/>
      <c r="O212" s="231"/>
      <c r="P212" s="231"/>
      <c r="Q212" s="231"/>
    </row>
    <row r="213" spans="2:17" x14ac:dyDescent="0.3">
      <c r="B213" s="205"/>
      <c r="C213" s="209"/>
      <c r="D213" s="209"/>
      <c r="E213" s="205"/>
      <c r="F213" s="205"/>
      <c r="G213" s="235"/>
      <c r="H213" s="205"/>
      <c r="I213" s="209"/>
      <c r="J213" s="209"/>
      <c r="K213" s="205"/>
      <c r="L213" s="205"/>
      <c r="M213" s="235"/>
      <c r="N213" s="205"/>
      <c r="O213" s="231"/>
      <c r="P213" s="231"/>
      <c r="Q213" s="231"/>
    </row>
    <row r="214" spans="2:17" x14ac:dyDescent="0.3">
      <c r="B214" s="205"/>
      <c r="C214" s="209"/>
      <c r="D214" s="209"/>
      <c r="E214" s="205"/>
      <c r="F214" s="205"/>
      <c r="G214" s="235"/>
      <c r="H214" s="205"/>
      <c r="I214" s="209"/>
      <c r="J214" s="209"/>
      <c r="K214" s="205"/>
      <c r="L214" s="205"/>
      <c r="M214" s="235"/>
      <c r="N214" s="205"/>
      <c r="O214" s="231"/>
      <c r="P214" s="231"/>
      <c r="Q214" s="231"/>
    </row>
    <row r="215" spans="2:17" x14ac:dyDescent="0.3">
      <c r="B215" s="205"/>
      <c r="C215" s="209"/>
      <c r="D215" s="209"/>
      <c r="E215" s="205"/>
      <c r="F215" s="205"/>
      <c r="G215" s="235"/>
      <c r="H215" s="205"/>
      <c r="I215" s="209"/>
      <c r="J215" s="209"/>
      <c r="K215" s="205"/>
      <c r="L215" s="205"/>
      <c r="M215" s="235"/>
      <c r="N215" s="205"/>
      <c r="O215" s="231"/>
      <c r="P215" s="231"/>
      <c r="Q215" s="231"/>
    </row>
    <row r="216" spans="2:17" x14ac:dyDescent="0.3">
      <c r="B216" s="205"/>
      <c r="C216" s="209"/>
      <c r="D216" s="209"/>
      <c r="E216" s="205"/>
      <c r="F216" s="205"/>
      <c r="G216" s="235"/>
      <c r="H216" s="205"/>
      <c r="I216" s="209"/>
      <c r="J216" s="209"/>
      <c r="K216" s="205"/>
      <c r="L216" s="205"/>
      <c r="M216" s="235"/>
      <c r="N216" s="205"/>
      <c r="O216" s="231"/>
      <c r="P216" s="231"/>
      <c r="Q216" s="231"/>
    </row>
    <row r="217" spans="2:17" x14ac:dyDescent="0.3">
      <c r="B217" s="205"/>
      <c r="C217" s="209"/>
      <c r="D217" s="209"/>
      <c r="E217" s="205"/>
      <c r="F217" s="205"/>
      <c r="G217" s="235"/>
      <c r="H217" s="205"/>
      <c r="I217" s="209"/>
      <c r="J217" s="209"/>
      <c r="K217" s="205"/>
      <c r="L217" s="205"/>
      <c r="M217" s="235"/>
      <c r="N217" s="205"/>
      <c r="O217" s="231"/>
      <c r="P217" s="231"/>
      <c r="Q217" s="231"/>
    </row>
    <row r="218" spans="2:17" x14ac:dyDescent="0.3">
      <c r="B218" s="205"/>
      <c r="C218" s="209"/>
      <c r="D218" s="209"/>
      <c r="E218" s="205"/>
      <c r="F218" s="205"/>
      <c r="G218" s="235"/>
      <c r="H218" s="205"/>
      <c r="I218" s="209"/>
      <c r="J218" s="209"/>
      <c r="K218" s="205"/>
      <c r="L218" s="205"/>
      <c r="M218" s="235"/>
      <c r="N218" s="205"/>
      <c r="O218" s="231"/>
      <c r="P218" s="231"/>
      <c r="Q218" s="231"/>
    </row>
    <row r="219" spans="2:17" x14ac:dyDescent="0.3">
      <c r="B219" s="205"/>
      <c r="C219" s="209"/>
      <c r="D219" s="209"/>
      <c r="E219" s="205"/>
      <c r="F219" s="205"/>
      <c r="G219" s="235"/>
      <c r="H219" s="205"/>
      <c r="I219" s="209"/>
      <c r="J219" s="209"/>
      <c r="K219" s="205"/>
      <c r="L219" s="205"/>
      <c r="M219" s="235"/>
      <c r="N219" s="205"/>
      <c r="O219" s="231"/>
      <c r="P219" s="231"/>
      <c r="Q219" s="231"/>
    </row>
    <row r="220" spans="2:17" x14ac:dyDescent="0.3">
      <c r="B220" s="205"/>
      <c r="C220" s="209"/>
      <c r="D220" s="209"/>
      <c r="E220" s="205"/>
      <c r="F220" s="205"/>
      <c r="G220" s="235"/>
      <c r="H220" s="205"/>
      <c r="I220" s="209"/>
      <c r="J220" s="209"/>
      <c r="K220" s="205"/>
      <c r="L220" s="205"/>
      <c r="M220" s="235"/>
      <c r="N220" s="205"/>
      <c r="O220" s="231"/>
      <c r="P220" s="231"/>
      <c r="Q220" s="231"/>
    </row>
    <row r="221" spans="2:17" x14ac:dyDescent="0.3">
      <c r="B221" s="205"/>
      <c r="C221" s="209"/>
      <c r="D221" s="209"/>
      <c r="E221" s="205"/>
      <c r="F221" s="205"/>
      <c r="G221" s="235"/>
      <c r="H221" s="205"/>
      <c r="I221" s="209"/>
      <c r="J221" s="209"/>
      <c r="K221" s="205"/>
      <c r="L221" s="205"/>
      <c r="M221" s="235"/>
      <c r="N221" s="205"/>
      <c r="O221" s="231"/>
      <c r="P221" s="231"/>
      <c r="Q221" s="231"/>
    </row>
    <row r="222" spans="2:17" x14ac:dyDescent="0.3">
      <c r="B222" s="205"/>
      <c r="C222" s="209"/>
      <c r="D222" s="209"/>
      <c r="E222" s="205"/>
      <c r="F222" s="205"/>
      <c r="G222" s="235"/>
      <c r="H222" s="205"/>
      <c r="I222" s="209"/>
      <c r="J222" s="209"/>
      <c r="K222" s="205"/>
      <c r="L222" s="205"/>
      <c r="M222" s="235"/>
      <c r="N222" s="205"/>
      <c r="O222" s="231"/>
      <c r="P222" s="231"/>
      <c r="Q222" s="231"/>
    </row>
    <row r="223" spans="2:17" x14ac:dyDescent="0.3">
      <c r="B223" s="205"/>
      <c r="C223" s="209"/>
      <c r="D223" s="209"/>
      <c r="E223" s="205"/>
      <c r="F223" s="205"/>
      <c r="G223" s="235"/>
      <c r="H223" s="205"/>
      <c r="I223" s="209"/>
      <c r="J223" s="209"/>
      <c r="K223" s="205"/>
      <c r="L223" s="205"/>
      <c r="M223" s="235"/>
      <c r="N223" s="205"/>
      <c r="O223" s="231"/>
      <c r="P223" s="231"/>
      <c r="Q223" s="231"/>
    </row>
    <row r="224" spans="2:17" x14ac:dyDescent="0.3">
      <c r="B224" s="205"/>
      <c r="C224" s="209"/>
      <c r="D224" s="209"/>
      <c r="E224" s="205"/>
      <c r="F224" s="205"/>
      <c r="G224" s="235"/>
      <c r="H224" s="205"/>
      <c r="I224" s="209"/>
      <c r="J224" s="209"/>
      <c r="K224" s="205"/>
      <c r="L224" s="205"/>
      <c r="M224" s="235"/>
      <c r="N224" s="205"/>
      <c r="O224" s="231"/>
      <c r="P224" s="231"/>
      <c r="Q224" s="231"/>
    </row>
    <row r="225" spans="2:17" x14ac:dyDescent="0.3">
      <c r="B225" s="205"/>
      <c r="C225" s="209"/>
      <c r="D225" s="209"/>
      <c r="E225" s="205"/>
      <c r="F225" s="205"/>
      <c r="G225" s="235"/>
      <c r="H225" s="205"/>
      <c r="I225" s="209"/>
      <c r="J225" s="209"/>
      <c r="K225" s="205"/>
      <c r="L225" s="205"/>
      <c r="M225" s="235"/>
      <c r="N225" s="205"/>
      <c r="O225" s="231"/>
      <c r="P225" s="231"/>
      <c r="Q225" s="231"/>
    </row>
    <row r="226" spans="2:17" x14ac:dyDescent="0.3">
      <c r="B226" s="205"/>
      <c r="C226" s="209"/>
      <c r="D226" s="209"/>
      <c r="E226" s="205"/>
      <c r="F226" s="205"/>
      <c r="G226" s="235"/>
      <c r="H226" s="205"/>
      <c r="I226" s="209"/>
      <c r="J226" s="209"/>
      <c r="K226" s="205"/>
      <c r="L226" s="205"/>
      <c r="M226" s="235"/>
      <c r="N226" s="205"/>
      <c r="O226" s="231"/>
      <c r="P226" s="231"/>
      <c r="Q226" s="231"/>
    </row>
    <row r="227" spans="2:17" x14ac:dyDescent="0.3">
      <c r="B227" s="205"/>
      <c r="C227" s="209"/>
      <c r="D227" s="209"/>
      <c r="E227" s="205"/>
      <c r="F227" s="205"/>
      <c r="G227" s="235"/>
      <c r="H227" s="205"/>
      <c r="I227" s="209"/>
      <c r="J227" s="209"/>
      <c r="K227" s="205"/>
      <c r="L227" s="205"/>
      <c r="M227" s="235"/>
      <c r="N227" s="205"/>
      <c r="O227" s="231"/>
      <c r="P227" s="231"/>
      <c r="Q227" s="231"/>
    </row>
    <row r="228" spans="2:17" x14ac:dyDescent="0.3">
      <c r="B228" s="205"/>
      <c r="C228" s="209"/>
      <c r="D228" s="209"/>
      <c r="E228" s="205"/>
      <c r="F228" s="205"/>
      <c r="G228" s="235"/>
      <c r="H228" s="205"/>
      <c r="I228" s="209"/>
      <c r="J228" s="209"/>
      <c r="K228" s="205"/>
      <c r="L228" s="205"/>
      <c r="M228" s="235"/>
      <c r="N228" s="205"/>
      <c r="O228" s="231"/>
      <c r="P228" s="231"/>
      <c r="Q228" s="231"/>
    </row>
    <row r="229" spans="2:17" x14ac:dyDescent="0.3">
      <c r="B229" s="205"/>
      <c r="C229" s="209"/>
      <c r="D229" s="209"/>
      <c r="E229" s="205"/>
      <c r="F229" s="205"/>
      <c r="G229" s="235"/>
      <c r="H229" s="205"/>
      <c r="I229" s="209"/>
      <c r="J229" s="209"/>
      <c r="K229" s="205"/>
      <c r="L229" s="205"/>
      <c r="M229" s="235"/>
      <c r="N229" s="205"/>
      <c r="O229" s="231"/>
      <c r="P229" s="231"/>
      <c r="Q229" s="231"/>
    </row>
    <row r="230" spans="2:17" x14ac:dyDescent="0.3">
      <c r="B230" s="205"/>
      <c r="C230" s="209"/>
      <c r="D230" s="209"/>
      <c r="E230" s="205"/>
      <c r="F230" s="205"/>
      <c r="G230" s="235"/>
      <c r="H230" s="205"/>
      <c r="I230" s="209"/>
      <c r="J230" s="209"/>
      <c r="K230" s="205"/>
      <c r="L230" s="205"/>
      <c r="M230" s="235"/>
      <c r="N230" s="205"/>
      <c r="O230" s="231"/>
      <c r="P230" s="231"/>
      <c r="Q230" s="231"/>
    </row>
    <row r="231" spans="2:17" x14ac:dyDescent="0.3">
      <c r="B231" s="205"/>
      <c r="C231" s="209"/>
      <c r="D231" s="209"/>
      <c r="E231" s="205"/>
      <c r="F231" s="205"/>
      <c r="G231" s="235"/>
      <c r="H231" s="205"/>
      <c r="I231" s="209"/>
      <c r="J231" s="209"/>
      <c r="K231" s="205"/>
      <c r="L231" s="205"/>
      <c r="M231" s="235"/>
      <c r="N231" s="205"/>
      <c r="O231" s="231"/>
      <c r="P231" s="231"/>
      <c r="Q231" s="231"/>
    </row>
    <row r="232" spans="2:17" x14ac:dyDescent="0.3">
      <c r="B232" s="205"/>
      <c r="C232" s="209"/>
      <c r="D232" s="209"/>
      <c r="E232" s="205"/>
      <c r="F232" s="205"/>
      <c r="G232" s="235"/>
      <c r="H232" s="205"/>
      <c r="I232" s="209"/>
      <c r="J232" s="209"/>
      <c r="K232" s="205"/>
      <c r="L232" s="205"/>
      <c r="M232" s="235"/>
      <c r="N232" s="205"/>
      <c r="O232" s="231"/>
      <c r="P232" s="231"/>
      <c r="Q232" s="231"/>
    </row>
    <row r="233" spans="2:17" x14ac:dyDescent="0.3">
      <c r="B233" s="205"/>
      <c r="C233" s="209"/>
      <c r="D233" s="209"/>
      <c r="E233" s="205"/>
      <c r="F233" s="205"/>
      <c r="G233" s="235"/>
      <c r="H233" s="205"/>
      <c r="I233" s="209"/>
      <c r="J233" s="209"/>
      <c r="K233" s="205"/>
      <c r="L233" s="205"/>
      <c r="M233" s="235"/>
      <c r="N233" s="205"/>
      <c r="O233" s="231"/>
      <c r="P233" s="231"/>
      <c r="Q233" s="231"/>
    </row>
    <row r="234" spans="2:17" x14ac:dyDescent="0.3">
      <c r="B234" s="205"/>
      <c r="C234" s="209"/>
      <c r="D234" s="209"/>
      <c r="E234" s="205"/>
      <c r="F234" s="205"/>
      <c r="G234" s="235"/>
      <c r="H234" s="205"/>
      <c r="I234" s="209"/>
      <c r="J234" s="209"/>
      <c r="K234" s="205"/>
      <c r="L234" s="205"/>
      <c r="M234" s="235"/>
      <c r="N234" s="205"/>
      <c r="O234" s="231"/>
      <c r="P234" s="231"/>
      <c r="Q234" s="231"/>
    </row>
    <row r="235" spans="2:17" x14ac:dyDescent="0.3">
      <c r="B235" s="205"/>
      <c r="C235" s="209"/>
      <c r="D235" s="209"/>
      <c r="E235" s="205"/>
      <c r="F235" s="205"/>
      <c r="G235" s="235"/>
      <c r="H235" s="205"/>
      <c r="I235" s="209"/>
      <c r="J235" s="209"/>
      <c r="K235" s="205"/>
      <c r="L235" s="205"/>
      <c r="M235" s="235"/>
      <c r="N235" s="205"/>
      <c r="O235" s="231"/>
      <c r="P235" s="231"/>
      <c r="Q235" s="231"/>
    </row>
    <row r="236" spans="2:17" x14ac:dyDescent="0.3">
      <c r="B236" s="205"/>
      <c r="C236" s="209"/>
      <c r="D236" s="209"/>
      <c r="E236" s="205"/>
      <c r="F236" s="205"/>
      <c r="G236" s="235"/>
      <c r="H236" s="205"/>
      <c r="I236" s="209"/>
      <c r="J236" s="209"/>
      <c r="K236" s="205"/>
      <c r="L236" s="205"/>
      <c r="M236" s="235"/>
      <c r="N236" s="205"/>
      <c r="O236" s="231"/>
      <c r="P236" s="231"/>
      <c r="Q236" s="231"/>
    </row>
    <row r="237" spans="2:17" x14ac:dyDescent="0.3">
      <c r="B237" s="205"/>
      <c r="C237" s="209"/>
      <c r="D237" s="209"/>
      <c r="E237" s="205"/>
      <c r="F237" s="205"/>
      <c r="G237" s="235"/>
      <c r="H237" s="205"/>
      <c r="I237" s="209"/>
      <c r="J237" s="209"/>
      <c r="K237" s="205"/>
      <c r="L237" s="205"/>
      <c r="M237" s="235"/>
      <c r="N237" s="205"/>
      <c r="O237" s="231"/>
      <c r="P237" s="231"/>
      <c r="Q237" s="231"/>
    </row>
    <row r="238" spans="2:17" x14ac:dyDescent="0.3">
      <c r="B238" s="205"/>
      <c r="C238" s="209"/>
      <c r="D238" s="209"/>
      <c r="E238" s="205"/>
      <c r="F238" s="205"/>
      <c r="G238" s="235"/>
      <c r="H238" s="205"/>
      <c r="I238" s="209"/>
      <c r="J238" s="209"/>
      <c r="K238" s="205"/>
      <c r="L238" s="205"/>
      <c r="M238" s="235"/>
      <c r="N238" s="205"/>
      <c r="O238" s="231"/>
      <c r="P238" s="231"/>
      <c r="Q238" s="231"/>
    </row>
    <row r="239" spans="2:17" x14ac:dyDescent="0.3">
      <c r="B239" s="205"/>
      <c r="C239" s="209"/>
      <c r="D239" s="209"/>
      <c r="E239" s="205"/>
      <c r="F239" s="205"/>
      <c r="G239" s="235"/>
      <c r="H239" s="205"/>
      <c r="I239" s="209"/>
      <c r="J239" s="209"/>
      <c r="K239" s="205"/>
      <c r="L239" s="205"/>
      <c r="M239" s="235"/>
      <c r="N239" s="205"/>
      <c r="O239" s="231"/>
      <c r="P239" s="231"/>
      <c r="Q239" s="231"/>
    </row>
    <row r="240" spans="2:17" x14ac:dyDescent="0.3">
      <c r="B240" s="205"/>
      <c r="C240" s="209"/>
      <c r="D240" s="209"/>
      <c r="E240" s="205"/>
      <c r="F240" s="205"/>
      <c r="G240" s="235"/>
      <c r="H240" s="205"/>
      <c r="I240" s="209"/>
      <c r="J240" s="209"/>
      <c r="K240" s="205"/>
      <c r="L240" s="205"/>
      <c r="M240" s="235"/>
      <c r="N240" s="205"/>
      <c r="O240" s="231"/>
      <c r="P240" s="231"/>
      <c r="Q240" s="231"/>
    </row>
    <row r="241" spans="2:17" x14ac:dyDescent="0.3">
      <c r="B241" s="205"/>
      <c r="C241" s="209"/>
      <c r="D241" s="209"/>
      <c r="E241" s="205"/>
      <c r="F241" s="205"/>
      <c r="G241" s="235"/>
      <c r="H241" s="205"/>
      <c r="I241" s="209"/>
      <c r="J241" s="209"/>
      <c r="K241" s="205"/>
      <c r="L241" s="205"/>
      <c r="M241" s="235"/>
      <c r="N241" s="205"/>
      <c r="O241" s="231"/>
      <c r="P241" s="231"/>
      <c r="Q241" s="231"/>
    </row>
    <row r="242" spans="2:17" x14ac:dyDescent="0.3">
      <c r="B242" s="205"/>
      <c r="C242" s="209"/>
      <c r="D242" s="209"/>
      <c r="E242" s="205"/>
      <c r="F242" s="205"/>
      <c r="G242" s="235"/>
      <c r="H242" s="205"/>
      <c r="I242" s="209"/>
      <c r="J242" s="209"/>
      <c r="K242" s="205"/>
      <c r="L242" s="205"/>
      <c r="M242" s="235"/>
      <c r="N242" s="205"/>
      <c r="O242" s="231"/>
      <c r="P242" s="231"/>
      <c r="Q242" s="231"/>
    </row>
    <row r="243" spans="2:17" x14ac:dyDescent="0.3">
      <c r="B243" s="205"/>
      <c r="C243" s="209"/>
      <c r="D243" s="209"/>
      <c r="E243" s="205"/>
      <c r="F243" s="205"/>
      <c r="G243" s="235"/>
      <c r="H243" s="205"/>
      <c r="I243" s="209"/>
      <c r="J243" s="209"/>
      <c r="K243" s="205"/>
      <c r="L243" s="205"/>
      <c r="M243" s="235"/>
      <c r="N243" s="205"/>
      <c r="O243" s="231"/>
      <c r="P243" s="231"/>
      <c r="Q243" s="23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243" bestFit="1" customWidth="1"/>
    <col min="2" max="2" width="12.7265625" style="220" bestFit="1" customWidth="1"/>
    <col min="3" max="4" width="12.453125" style="226" bestFit="1" customWidth="1"/>
    <col min="5" max="5" width="13.453125" style="220" bestFit="1" customWidth="1"/>
    <col min="6" max="6" width="14.453125" style="220" bestFit="1" customWidth="1"/>
    <col min="7" max="7" width="10.7265625" style="251" bestFit="1" customWidth="1"/>
    <col min="8" max="8" width="12.7265625" style="220" bestFit="1" customWidth="1"/>
    <col min="9" max="10" width="12.453125" style="226" bestFit="1" customWidth="1"/>
    <col min="11" max="12" width="14.453125" style="220" bestFit="1" customWidth="1"/>
    <col min="13" max="13" width="10.7265625" style="251" bestFit="1" customWidth="1"/>
    <col min="14" max="14" width="16.1796875" style="220" bestFit="1" customWidth="1"/>
    <col min="15" max="16384" width="9.1796875" style="243"/>
  </cols>
  <sheetData>
    <row r="2" spans="1:19" ht="18.5" x14ac:dyDescent="0.45">
      <c r="A2" s="255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B4" s="188"/>
      <c r="C4" s="211"/>
      <c r="D4" s="211"/>
      <c r="E4" s="188"/>
      <c r="F4" s="188"/>
      <c r="G4" s="237"/>
      <c r="H4" s="188"/>
      <c r="I4" s="211"/>
      <c r="J4" s="211"/>
      <c r="K4" s="188"/>
      <c r="L4" s="188"/>
      <c r="M4" s="237"/>
      <c r="N4" s="234" t="str">
        <f>VALVAL</f>
        <v>млрд. одиниць</v>
      </c>
    </row>
    <row r="5" spans="1:19" s="143" customFormat="1" x14ac:dyDescent="0.25">
      <c r="A5" s="158"/>
      <c r="B5" s="263">
        <v>45657</v>
      </c>
      <c r="C5" s="264"/>
      <c r="D5" s="264"/>
      <c r="E5" s="264"/>
      <c r="F5" s="264"/>
      <c r="G5" s="265"/>
      <c r="H5" s="263">
        <v>45777</v>
      </c>
      <c r="I5" s="264"/>
      <c r="J5" s="264"/>
      <c r="K5" s="264"/>
      <c r="L5" s="264"/>
      <c r="M5" s="265"/>
      <c r="N5" s="110"/>
    </row>
    <row r="6" spans="1:19" s="130" customFormat="1" x14ac:dyDescent="0.25">
      <c r="A6" s="239"/>
      <c r="B6" s="83" t="s">
        <v>7</v>
      </c>
      <c r="C6" s="86" t="s">
        <v>183</v>
      </c>
      <c r="D6" s="86" t="s">
        <v>212</v>
      </c>
      <c r="E6" s="83" t="s">
        <v>171</v>
      </c>
      <c r="F6" s="83" t="s">
        <v>174</v>
      </c>
      <c r="G6" s="104" t="s">
        <v>195</v>
      </c>
      <c r="H6" s="83" t="s">
        <v>7</v>
      </c>
      <c r="I6" s="86" t="s">
        <v>183</v>
      </c>
      <c r="J6" s="86" t="s">
        <v>212</v>
      </c>
      <c r="K6" s="83" t="s">
        <v>171</v>
      </c>
      <c r="L6" s="83" t="s">
        <v>174</v>
      </c>
      <c r="M6" s="104" t="s">
        <v>195</v>
      </c>
      <c r="N6" s="83" t="s">
        <v>66</v>
      </c>
    </row>
    <row r="7" spans="1:19" s="90" customFormat="1" ht="14.5" x14ac:dyDescent="0.25">
      <c r="A7" s="186" t="s">
        <v>155</v>
      </c>
      <c r="B7" s="195"/>
      <c r="C7" s="199"/>
      <c r="D7" s="199"/>
      <c r="E7" s="195">
        <f>SUM(E8:E24)</f>
        <v>166.05975130834</v>
      </c>
      <c r="F7" s="195">
        <f>SUM(F8:F24)</f>
        <v>6980.98588524559</v>
      </c>
      <c r="G7" s="221">
        <f>SUM(G8:G24)</f>
        <v>1</v>
      </c>
      <c r="H7" s="195"/>
      <c r="I7" s="199"/>
      <c r="J7" s="199"/>
      <c r="K7" s="195">
        <f>SUM(K8:K24)</f>
        <v>179.96823843918</v>
      </c>
      <c r="L7" s="195">
        <f>SUM(L8:L24)</f>
        <v>7480.3258402478605</v>
      </c>
      <c r="M7" s="221">
        <f>SUM(M8:M24)</f>
        <v>1.0000009999999999</v>
      </c>
      <c r="N7" s="195">
        <f>SUM(N8:N24)</f>
        <v>9.9999999999967194E-7</v>
      </c>
    </row>
    <row r="8" spans="1:19" s="11" customFormat="1" x14ac:dyDescent="0.25">
      <c r="A8" s="250" t="s">
        <v>27</v>
      </c>
      <c r="B8" s="20">
        <v>0.15155301451</v>
      </c>
      <c r="C8" s="50">
        <v>1.25945</v>
      </c>
      <c r="D8" s="50">
        <v>52.945999999999998</v>
      </c>
      <c r="E8" s="20">
        <v>0.19087337725</v>
      </c>
      <c r="F8" s="20">
        <v>8.0241259062499992</v>
      </c>
      <c r="G8" s="65">
        <v>1.1490000000000001E-3</v>
      </c>
      <c r="H8" s="20">
        <v>0.15155301451</v>
      </c>
      <c r="I8" s="50">
        <v>1.338549</v>
      </c>
      <c r="J8" s="50">
        <v>55.636400000000002</v>
      </c>
      <c r="K8" s="20">
        <v>0.20286118115999999</v>
      </c>
      <c r="L8" s="20">
        <v>8.4318641364799998</v>
      </c>
      <c r="M8" s="65">
        <v>1.127E-3</v>
      </c>
      <c r="N8" s="20">
        <v>-2.1999999999999999E-5</v>
      </c>
    </row>
    <row r="9" spans="1:19" x14ac:dyDescent="0.3">
      <c r="A9" s="121" t="s">
        <v>122</v>
      </c>
      <c r="B9" s="218">
        <v>44.524093051119998</v>
      </c>
      <c r="C9" s="248">
        <v>1</v>
      </c>
      <c r="D9" s="248">
        <v>42.039000000000001</v>
      </c>
      <c r="E9" s="218">
        <v>44.524093051119998</v>
      </c>
      <c r="F9" s="218">
        <v>1871.74834777603</v>
      </c>
      <c r="G9" s="15">
        <v>0.268121</v>
      </c>
      <c r="H9" s="218">
        <v>44.03657573892</v>
      </c>
      <c r="I9" s="248">
        <v>1</v>
      </c>
      <c r="J9" s="248">
        <v>41.564700000000002</v>
      </c>
      <c r="K9" s="218">
        <v>44.03657573892</v>
      </c>
      <c r="L9" s="218">
        <v>1830.36705961549</v>
      </c>
      <c r="M9" s="15">
        <v>0.24469099999999999</v>
      </c>
      <c r="N9" s="218">
        <v>-2.3429999999999999E-2</v>
      </c>
      <c r="O9" s="231"/>
      <c r="P9" s="231"/>
      <c r="Q9" s="231"/>
    </row>
    <row r="10" spans="1:19" x14ac:dyDescent="0.3">
      <c r="A10" s="121" t="s">
        <v>4</v>
      </c>
      <c r="B10" s="218">
        <v>52.466612023949999</v>
      </c>
      <c r="C10" s="248">
        <v>1.0449010000000001</v>
      </c>
      <c r="D10" s="248">
        <v>43.926600000000001</v>
      </c>
      <c r="E10" s="218">
        <v>54.822423933229999</v>
      </c>
      <c r="F10" s="218">
        <v>2304.6798797312599</v>
      </c>
      <c r="G10" s="15">
        <v>0.33013700000000001</v>
      </c>
      <c r="H10" s="218">
        <v>60.186430788919999</v>
      </c>
      <c r="I10" s="248">
        <v>1.1375999999999999</v>
      </c>
      <c r="J10" s="248">
        <v>47.283999999999999</v>
      </c>
      <c r="K10" s="218">
        <v>68.46807972693</v>
      </c>
      <c r="L10" s="218">
        <v>2845.8551934233201</v>
      </c>
      <c r="M10" s="15">
        <v>0.38044499999999998</v>
      </c>
      <c r="N10" s="218">
        <v>5.0309E-2</v>
      </c>
      <c r="O10" s="231"/>
      <c r="P10" s="231"/>
      <c r="Q10" s="231"/>
    </row>
    <row r="11" spans="1:19" x14ac:dyDescent="0.3">
      <c r="A11" s="121" t="s">
        <v>164</v>
      </c>
      <c r="B11" s="218">
        <v>6.75</v>
      </c>
      <c r="C11" s="248">
        <v>0.69509500000000002</v>
      </c>
      <c r="D11" s="248">
        <v>29.2211</v>
      </c>
      <c r="E11" s="218">
        <v>4.6918914579299997</v>
      </c>
      <c r="F11" s="218">
        <v>197.242425</v>
      </c>
      <c r="G11" s="15">
        <v>2.8254000000000001E-2</v>
      </c>
      <c r="H11" s="218">
        <v>6.75</v>
      </c>
      <c r="I11" s="248">
        <v>0.72199500000000005</v>
      </c>
      <c r="J11" s="248">
        <v>30.009499999999999</v>
      </c>
      <c r="K11" s="218">
        <v>4.8734653443899996</v>
      </c>
      <c r="L11" s="218">
        <v>202.56412499999999</v>
      </c>
      <c r="M11" s="15">
        <v>2.708E-2</v>
      </c>
      <c r="N11" s="218">
        <v>-1.175E-3</v>
      </c>
      <c r="O11" s="231"/>
      <c r="P11" s="231"/>
      <c r="Q11" s="231"/>
    </row>
    <row r="12" spans="1:19" x14ac:dyDescent="0.3">
      <c r="A12" s="121" t="s">
        <v>16</v>
      </c>
      <c r="B12" s="218">
        <v>14.504647402</v>
      </c>
      <c r="C12" s="248">
        <v>1.304135</v>
      </c>
      <c r="D12" s="248">
        <v>54.824516000000003</v>
      </c>
      <c r="E12" s="218">
        <v>18.916013072719998</v>
      </c>
      <c r="F12" s="218">
        <v>795.21027356530999</v>
      </c>
      <c r="G12" s="15">
        <v>0.113911</v>
      </c>
      <c r="H12" s="218">
        <v>14.040262403</v>
      </c>
      <c r="I12" s="248">
        <v>1.356114</v>
      </c>
      <c r="J12" s="248">
        <v>56.366481999999998</v>
      </c>
      <c r="K12" s="218">
        <v>19.040199929589999</v>
      </c>
      <c r="L12" s="218">
        <v>791.40019801397</v>
      </c>
      <c r="M12" s="15">
        <v>0.105798</v>
      </c>
      <c r="N12" s="218">
        <v>-8.1130000000000004E-3</v>
      </c>
      <c r="O12" s="231"/>
      <c r="P12" s="231"/>
      <c r="Q12" s="231"/>
    </row>
    <row r="13" spans="1:19" x14ac:dyDescent="0.3">
      <c r="A13" s="121" t="s">
        <v>17</v>
      </c>
      <c r="B13" s="218">
        <v>1768.4912718688199</v>
      </c>
      <c r="C13" s="248">
        <v>2.3786999999999999E-2</v>
      </c>
      <c r="D13" s="248">
        <v>1</v>
      </c>
      <c r="E13" s="218">
        <v>42.067872020700001</v>
      </c>
      <c r="F13" s="218">
        <v>1768.4912718688199</v>
      </c>
      <c r="G13" s="15">
        <v>0.25333</v>
      </c>
      <c r="H13" s="218">
        <v>1762.8649647521299</v>
      </c>
      <c r="I13" s="248">
        <v>2.4059000000000001E-2</v>
      </c>
      <c r="J13" s="248">
        <v>1</v>
      </c>
      <c r="K13" s="218">
        <v>42.4125511493</v>
      </c>
      <c r="L13" s="218">
        <v>1762.8649647521299</v>
      </c>
      <c r="M13" s="15">
        <v>0.23566699999999999</v>
      </c>
      <c r="N13" s="218">
        <v>-1.7663000000000002E-2</v>
      </c>
      <c r="O13" s="231"/>
      <c r="P13" s="231"/>
      <c r="Q13" s="231"/>
    </row>
    <row r="14" spans="1:19" x14ac:dyDescent="0.3">
      <c r="A14" s="121" t="s">
        <v>106</v>
      </c>
      <c r="B14" s="218">
        <v>133.369163942</v>
      </c>
      <c r="C14" s="248">
        <v>6.3480000000000003E-3</v>
      </c>
      <c r="D14" s="248">
        <v>0.26684999999999998</v>
      </c>
      <c r="E14" s="218">
        <v>0.84658439538999997</v>
      </c>
      <c r="F14" s="218">
        <v>35.589561397920001</v>
      </c>
      <c r="G14" s="15">
        <v>5.0980000000000001E-3</v>
      </c>
      <c r="H14" s="218">
        <v>133.369163942</v>
      </c>
      <c r="I14" s="248">
        <v>7.0070000000000002E-3</v>
      </c>
      <c r="J14" s="248">
        <v>0.29124</v>
      </c>
      <c r="K14" s="218">
        <v>0.93450536889000002</v>
      </c>
      <c r="L14" s="218">
        <v>38.842435306470001</v>
      </c>
      <c r="M14" s="15">
        <v>5.1929999999999997E-3</v>
      </c>
      <c r="N14" s="218">
        <v>9.5000000000000005E-5</v>
      </c>
      <c r="O14" s="231"/>
      <c r="P14" s="231"/>
      <c r="Q14" s="231"/>
    </row>
    <row r="15" spans="1:19" x14ac:dyDescent="0.3">
      <c r="B15" s="205"/>
      <c r="C15" s="209"/>
      <c r="D15" s="209"/>
      <c r="E15" s="205"/>
      <c r="F15" s="205"/>
      <c r="G15" s="235"/>
      <c r="H15" s="205"/>
      <c r="I15" s="209"/>
      <c r="J15" s="209"/>
      <c r="K15" s="205"/>
      <c r="L15" s="205"/>
      <c r="M15" s="235"/>
      <c r="N15" s="205"/>
      <c r="O15" s="231"/>
      <c r="P15" s="231"/>
      <c r="Q15" s="231"/>
    </row>
    <row r="16" spans="1:19" x14ac:dyDescent="0.3">
      <c r="B16" s="205"/>
      <c r="C16" s="209"/>
      <c r="D16" s="209"/>
      <c r="E16" s="205"/>
      <c r="F16" s="205"/>
      <c r="G16" s="235"/>
      <c r="H16" s="205"/>
      <c r="I16" s="209"/>
      <c r="J16" s="209"/>
      <c r="K16" s="205"/>
      <c r="L16" s="205"/>
      <c r="M16" s="235"/>
      <c r="N16" s="205"/>
      <c r="O16" s="231"/>
      <c r="P16" s="231"/>
      <c r="Q16" s="231"/>
    </row>
    <row r="17" spans="1:19" x14ac:dyDescent="0.3">
      <c r="B17" s="205"/>
      <c r="C17" s="209"/>
      <c r="D17" s="209"/>
      <c r="E17" s="205"/>
      <c r="F17" s="205"/>
      <c r="G17" s="235"/>
      <c r="H17" s="205"/>
      <c r="I17" s="209"/>
      <c r="J17" s="209"/>
      <c r="K17" s="205"/>
      <c r="L17" s="205"/>
      <c r="M17" s="235"/>
      <c r="N17" s="205"/>
      <c r="O17" s="231"/>
      <c r="P17" s="231"/>
      <c r="Q17" s="231"/>
    </row>
    <row r="18" spans="1:19" x14ac:dyDescent="0.3">
      <c r="B18" s="205"/>
      <c r="C18" s="209"/>
      <c r="D18" s="209"/>
      <c r="E18" s="205"/>
      <c r="F18" s="205"/>
      <c r="G18" s="235"/>
      <c r="H18" s="205"/>
      <c r="I18" s="209"/>
      <c r="J18" s="209"/>
      <c r="K18" s="205"/>
      <c r="L18" s="205"/>
      <c r="M18" s="235"/>
      <c r="N18" s="205"/>
      <c r="O18" s="231"/>
      <c r="P18" s="231"/>
      <c r="Q18" s="231"/>
    </row>
    <row r="19" spans="1:19" x14ac:dyDescent="0.3">
      <c r="B19" s="205"/>
      <c r="C19" s="209"/>
      <c r="D19" s="209"/>
      <c r="E19" s="205"/>
      <c r="F19" s="205"/>
      <c r="G19" s="235"/>
      <c r="H19" s="205"/>
      <c r="I19" s="209"/>
      <c r="J19" s="209"/>
      <c r="K19" s="205"/>
      <c r="L19" s="205"/>
      <c r="M19" s="235"/>
      <c r="N19" s="205"/>
      <c r="O19" s="231"/>
      <c r="P19" s="231"/>
      <c r="Q19" s="231"/>
    </row>
    <row r="20" spans="1:19" x14ac:dyDescent="0.3">
      <c r="B20" s="205"/>
      <c r="C20" s="209"/>
      <c r="D20" s="209"/>
      <c r="E20" s="205"/>
      <c r="F20" s="205"/>
      <c r="G20" s="235"/>
      <c r="H20" s="205"/>
      <c r="I20" s="209"/>
      <c r="J20" s="209"/>
      <c r="K20" s="205"/>
      <c r="L20" s="205"/>
      <c r="M20" s="235"/>
      <c r="N20" s="205"/>
      <c r="O20" s="231"/>
      <c r="P20" s="231"/>
      <c r="Q20" s="231"/>
    </row>
    <row r="21" spans="1:19" x14ac:dyDescent="0.3">
      <c r="B21" s="205"/>
      <c r="C21" s="209"/>
      <c r="D21" s="209"/>
      <c r="E21" s="205"/>
      <c r="F21" s="205"/>
      <c r="G21" s="235"/>
      <c r="H21" s="205"/>
      <c r="I21" s="209"/>
      <c r="J21" s="209"/>
      <c r="K21" s="205"/>
      <c r="L21" s="205"/>
      <c r="M21" s="235"/>
      <c r="N21" s="205"/>
      <c r="O21" s="231"/>
      <c r="P21" s="231"/>
      <c r="Q21" s="231"/>
    </row>
    <row r="22" spans="1:19" x14ac:dyDescent="0.3">
      <c r="B22" s="205"/>
      <c r="C22" s="209"/>
      <c r="D22" s="209"/>
      <c r="E22" s="205"/>
      <c r="F22" s="205"/>
      <c r="G22" s="235"/>
      <c r="H22" s="205"/>
      <c r="I22" s="209"/>
      <c r="J22" s="209"/>
      <c r="K22" s="205"/>
      <c r="L22" s="205"/>
      <c r="M22" s="235"/>
      <c r="N22" s="205"/>
      <c r="O22" s="231"/>
      <c r="P22" s="231"/>
      <c r="Q22" s="231"/>
    </row>
    <row r="23" spans="1:19" x14ac:dyDescent="0.3">
      <c r="B23" s="205"/>
      <c r="C23" s="209"/>
      <c r="D23" s="209"/>
      <c r="E23" s="205"/>
      <c r="F23" s="205"/>
      <c r="G23" s="235"/>
      <c r="H23" s="205"/>
      <c r="I23" s="209"/>
      <c r="J23" s="209"/>
      <c r="K23" s="205"/>
      <c r="L23" s="205"/>
      <c r="M23" s="235"/>
      <c r="N23" s="234" t="str">
        <f>VALVAL</f>
        <v>млрд. одиниць</v>
      </c>
      <c r="O23" s="231"/>
      <c r="P23" s="231"/>
      <c r="Q23" s="231"/>
    </row>
    <row r="24" spans="1:19" x14ac:dyDescent="0.3">
      <c r="A24" s="158"/>
      <c r="B24" s="260">
        <v>45657</v>
      </c>
      <c r="C24" s="261"/>
      <c r="D24" s="261"/>
      <c r="E24" s="261"/>
      <c r="F24" s="261"/>
      <c r="G24" s="262"/>
      <c r="H24" s="260">
        <v>45777</v>
      </c>
      <c r="I24" s="261"/>
      <c r="J24" s="261"/>
      <c r="K24" s="261"/>
      <c r="L24" s="261"/>
      <c r="M24" s="262"/>
      <c r="N24" s="110"/>
      <c r="O24" s="143"/>
      <c r="P24" s="143"/>
      <c r="Q24" s="143"/>
      <c r="R24" s="143"/>
      <c r="S24" s="143"/>
    </row>
    <row r="25" spans="1:19" s="3" customFormat="1" x14ac:dyDescent="0.3">
      <c r="A25" s="88"/>
      <c r="B25" s="163" t="s">
        <v>7</v>
      </c>
      <c r="C25" s="184" t="s">
        <v>183</v>
      </c>
      <c r="D25" s="184" t="s">
        <v>212</v>
      </c>
      <c r="E25" s="163" t="s">
        <v>171</v>
      </c>
      <c r="F25" s="163" t="s">
        <v>174</v>
      </c>
      <c r="G25" s="204" t="s">
        <v>195</v>
      </c>
      <c r="H25" s="163" t="s">
        <v>7</v>
      </c>
      <c r="I25" s="184" t="s">
        <v>183</v>
      </c>
      <c r="J25" s="184" t="s">
        <v>212</v>
      </c>
      <c r="K25" s="163" t="s">
        <v>171</v>
      </c>
      <c r="L25" s="163" t="s">
        <v>174</v>
      </c>
      <c r="M25" s="204" t="s">
        <v>195</v>
      </c>
      <c r="N25" s="163" t="s">
        <v>66</v>
      </c>
      <c r="O25" s="238"/>
      <c r="P25" s="238"/>
      <c r="Q25" s="238"/>
    </row>
    <row r="26" spans="1:19" s="203" customFormat="1" ht="14.5" x14ac:dyDescent="0.35">
      <c r="A26" s="107" t="s">
        <v>155</v>
      </c>
      <c r="B26" s="91">
        <f t="shared" ref="B26:N26" si="0">B$27+B$35</f>
        <v>2020.2573413023999</v>
      </c>
      <c r="C26" s="98">
        <f t="shared" si="0"/>
        <v>8.7065390000000011</v>
      </c>
      <c r="D26" s="98">
        <f t="shared" si="0"/>
        <v>366.01418200000001</v>
      </c>
      <c r="E26" s="91">
        <f t="shared" si="0"/>
        <v>166.05975130834</v>
      </c>
      <c r="F26" s="91">
        <f t="shared" si="0"/>
        <v>6980.98588524559</v>
      </c>
      <c r="G26" s="115">
        <f t="shared" si="0"/>
        <v>1</v>
      </c>
      <c r="H26" s="91">
        <f t="shared" si="0"/>
        <v>2021.3989506394801</v>
      </c>
      <c r="I26" s="98">
        <f t="shared" si="0"/>
        <v>9.103097</v>
      </c>
      <c r="J26" s="98">
        <f t="shared" si="0"/>
        <v>378.36750399999994</v>
      </c>
      <c r="K26" s="91">
        <f t="shared" si="0"/>
        <v>179.96823843918</v>
      </c>
      <c r="L26" s="91">
        <f t="shared" si="0"/>
        <v>7480.3258402478596</v>
      </c>
      <c r="M26" s="115">
        <f t="shared" si="0"/>
        <v>1.0000010000000001</v>
      </c>
      <c r="N26" s="91">
        <f t="shared" si="0"/>
        <v>0</v>
      </c>
      <c r="O26" s="194"/>
      <c r="P26" s="194"/>
      <c r="Q26" s="194"/>
    </row>
    <row r="27" spans="1:19" s="141" customFormat="1" ht="14.5" x14ac:dyDescent="0.35">
      <c r="A27" s="25" t="s">
        <v>68</v>
      </c>
      <c r="B27" s="51">
        <f t="shared" ref="B27:N27" si="1">SUM(B$28:B$34)</f>
        <v>1955.55899440347</v>
      </c>
      <c r="C27" s="74">
        <f t="shared" si="1"/>
        <v>5.3337160000000008</v>
      </c>
      <c r="D27" s="74">
        <f t="shared" si="1"/>
        <v>224.22406600000002</v>
      </c>
      <c r="E27" s="51">
        <f t="shared" si="1"/>
        <v>159.19681191121001</v>
      </c>
      <c r="F27" s="51">
        <f t="shared" si="1"/>
        <v>6692.4747759279799</v>
      </c>
      <c r="G27" s="85">
        <f t="shared" si="1"/>
        <v>0.95867100000000005</v>
      </c>
      <c r="H27" s="51">
        <f t="shared" si="1"/>
        <v>1947.10758648402</v>
      </c>
      <c r="I27" s="74">
        <f t="shared" si="1"/>
        <v>5.585324</v>
      </c>
      <c r="J27" s="74">
        <f t="shared" si="1"/>
        <v>232.15232199999997</v>
      </c>
      <c r="K27" s="51">
        <f t="shared" si="1"/>
        <v>173.39768685522</v>
      </c>
      <c r="L27" s="51">
        <f t="shared" si="1"/>
        <v>7207.2228348285698</v>
      </c>
      <c r="M27" s="85">
        <f t="shared" si="1"/>
        <v>0.9634910000000001</v>
      </c>
      <c r="N27" s="51">
        <f t="shared" si="1"/>
        <v>4.8189999999999986E-3</v>
      </c>
      <c r="O27" s="128"/>
      <c r="P27" s="128"/>
      <c r="Q27" s="128"/>
    </row>
    <row r="28" spans="1:19" s="131" customFormat="1" outlineLevel="1" x14ac:dyDescent="0.3">
      <c r="A28" s="108" t="s">
        <v>27</v>
      </c>
      <c r="B28" s="165">
        <v>0.15155301451</v>
      </c>
      <c r="C28" s="169">
        <v>1.25945</v>
      </c>
      <c r="D28" s="169">
        <v>52.945999999999998</v>
      </c>
      <c r="E28" s="165">
        <v>0.19087337725</v>
      </c>
      <c r="F28" s="165">
        <v>8.0241259062499992</v>
      </c>
      <c r="G28" s="187">
        <v>1.1490000000000001E-3</v>
      </c>
      <c r="H28" s="165">
        <v>0.15155301451</v>
      </c>
      <c r="I28" s="169">
        <v>1.338549</v>
      </c>
      <c r="J28" s="169">
        <v>55.636400000000002</v>
      </c>
      <c r="K28" s="165">
        <v>0.20286118115999999</v>
      </c>
      <c r="L28" s="165">
        <v>8.4318641364799998</v>
      </c>
      <c r="M28" s="187">
        <v>1.127E-3</v>
      </c>
      <c r="N28" s="165">
        <v>-2.1999999999999999E-5</v>
      </c>
      <c r="O28" s="123"/>
      <c r="P28" s="123"/>
      <c r="Q28" s="123"/>
    </row>
    <row r="29" spans="1:19" outlineLevel="1" x14ac:dyDescent="0.3">
      <c r="A29" s="89" t="s">
        <v>122</v>
      </c>
      <c r="B29" s="218">
        <v>41.946564231140002</v>
      </c>
      <c r="C29" s="248">
        <v>1</v>
      </c>
      <c r="D29" s="248">
        <v>42.039000000000001</v>
      </c>
      <c r="E29" s="218">
        <v>41.946564231140002</v>
      </c>
      <c r="F29" s="218">
        <v>1763.3916137128999</v>
      </c>
      <c r="G29" s="15">
        <v>0.25259900000000002</v>
      </c>
      <c r="H29" s="218">
        <v>41.518809228910001</v>
      </c>
      <c r="I29" s="248">
        <v>1</v>
      </c>
      <c r="J29" s="248">
        <v>41.564700000000002</v>
      </c>
      <c r="K29" s="218">
        <v>41.518809228910001</v>
      </c>
      <c r="L29" s="218">
        <v>1725.71684995687</v>
      </c>
      <c r="M29" s="15">
        <v>0.23070099999999999</v>
      </c>
      <c r="N29" s="218">
        <v>-2.1898000000000001E-2</v>
      </c>
      <c r="O29" s="231"/>
      <c r="P29" s="231"/>
      <c r="Q29" s="231"/>
    </row>
    <row r="30" spans="1:19" outlineLevel="1" x14ac:dyDescent="0.3">
      <c r="A30" s="89" t="s">
        <v>4</v>
      </c>
      <c r="B30" s="218">
        <v>50.919345482040001</v>
      </c>
      <c r="C30" s="248">
        <v>1.0449010000000001</v>
      </c>
      <c r="D30" s="248">
        <v>43.926600000000001</v>
      </c>
      <c r="E30" s="218">
        <v>53.205683323819997</v>
      </c>
      <c r="F30" s="218">
        <v>2236.7137212514099</v>
      </c>
      <c r="G30" s="15">
        <v>0.32040099999999999</v>
      </c>
      <c r="H30" s="218">
        <v>58.819726861440003</v>
      </c>
      <c r="I30" s="248">
        <v>1.1375999999999999</v>
      </c>
      <c r="J30" s="248">
        <v>47.283999999999999</v>
      </c>
      <c r="K30" s="218">
        <v>66.913317428460005</v>
      </c>
      <c r="L30" s="218">
        <v>2781.2319649163601</v>
      </c>
      <c r="M30" s="15">
        <v>0.37180600000000003</v>
      </c>
      <c r="N30" s="218">
        <v>5.1404999999999999E-2</v>
      </c>
      <c r="O30" s="231"/>
      <c r="P30" s="231"/>
      <c r="Q30" s="231"/>
    </row>
    <row r="31" spans="1:19" outlineLevel="1" x14ac:dyDescent="0.3">
      <c r="A31" s="89" t="s">
        <v>164</v>
      </c>
      <c r="B31" s="218">
        <v>6.75</v>
      </c>
      <c r="C31" s="248">
        <v>0.69509500000000002</v>
      </c>
      <c r="D31" s="248">
        <v>29.2211</v>
      </c>
      <c r="E31" s="218">
        <v>4.6918914579299997</v>
      </c>
      <c r="F31" s="218">
        <v>197.242425</v>
      </c>
      <c r="G31" s="15">
        <v>2.8254000000000001E-2</v>
      </c>
      <c r="H31" s="218">
        <v>6.75</v>
      </c>
      <c r="I31" s="248">
        <v>0.72199500000000005</v>
      </c>
      <c r="J31" s="248">
        <v>30.009499999999999</v>
      </c>
      <c r="K31" s="218">
        <v>4.8734653443899996</v>
      </c>
      <c r="L31" s="218">
        <v>202.56412499999999</v>
      </c>
      <c r="M31" s="15">
        <v>2.708E-2</v>
      </c>
      <c r="N31" s="218">
        <v>-1.175E-3</v>
      </c>
      <c r="O31" s="231"/>
      <c r="P31" s="231"/>
      <c r="Q31" s="231"/>
    </row>
    <row r="32" spans="1:19" outlineLevel="1" x14ac:dyDescent="0.3">
      <c r="A32" s="89" t="s">
        <v>16</v>
      </c>
      <c r="B32" s="218">
        <v>13.545703985999999</v>
      </c>
      <c r="C32" s="248">
        <v>1.304135</v>
      </c>
      <c r="D32" s="248">
        <v>54.824516000000003</v>
      </c>
      <c r="E32" s="218">
        <v>17.665421749109999</v>
      </c>
      <c r="F32" s="218">
        <v>742.63666491172</v>
      </c>
      <c r="G32" s="15">
        <v>0.10638</v>
      </c>
      <c r="H32" s="218">
        <v>13.43659982</v>
      </c>
      <c r="I32" s="248">
        <v>1.356114</v>
      </c>
      <c r="J32" s="248">
        <v>56.366481999999998</v>
      </c>
      <c r="K32" s="218">
        <v>18.221564498109998</v>
      </c>
      <c r="L32" s="218">
        <v>757.37386189522999</v>
      </c>
      <c r="M32" s="15">
        <v>0.10124900000000001</v>
      </c>
      <c r="N32" s="218">
        <v>-5.1310000000000001E-3</v>
      </c>
      <c r="O32" s="231"/>
      <c r="P32" s="231"/>
      <c r="Q32" s="231"/>
    </row>
    <row r="33" spans="1:17" outlineLevel="1" x14ac:dyDescent="0.3">
      <c r="A33" s="89" t="s">
        <v>17</v>
      </c>
      <c r="B33" s="218">
        <v>1708.87666374778</v>
      </c>
      <c r="C33" s="248">
        <v>2.3786999999999999E-2</v>
      </c>
      <c r="D33" s="248">
        <v>1</v>
      </c>
      <c r="E33" s="218">
        <v>40.649793376570003</v>
      </c>
      <c r="F33" s="218">
        <v>1708.87666374778</v>
      </c>
      <c r="G33" s="15">
        <v>0.24479000000000001</v>
      </c>
      <c r="H33" s="218">
        <v>1693.0617336171599</v>
      </c>
      <c r="I33" s="248">
        <v>2.4059000000000001E-2</v>
      </c>
      <c r="J33" s="248">
        <v>1</v>
      </c>
      <c r="K33" s="218">
        <v>40.733163805300002</v>
      </c>
      <c r="L33" s="218">
        <v>1693.0617336171599</v>
      </c>
      <c r="M33" s="15">
        <v>0.22633500000000001</v>
      </c>
      <c r="N33" s="218">
        <v>-1.8454999999999999E-2</v>
      </c>
      <c r="O33" s="231"/>
      <c r="P33" s="231"/>
      <c r="Q33" s="231"/>
    </row>
    <row r="34" spans="1:17" outlineLevel="1" x14ac:dyDescent="0.3">
      <c r="A34" s="89" t="s">
        <v>106</v>
      </c>
      <c r="B34" s="218">
        <v>133.369163942</v>
      </c>
      <c r="C34" s="248">
        <v>6.3480000000000003E-3</v>
      </c>
      <c r="D34" s="248">
        <v>0.26684999999999998</v>
      </c>
      <c r="E34" s="218">
        <v>0.84658439538999997</v>
      </c>
      <c r="F34" s="218">
        <v>35.589561397920001</v>
      </c>
      <c r="G34" s="15">
        <v>5.0980000000000001E-3</v>
      </c>
      <c r="H34" s="218">
        <v>133.369163942</v>
      </c>
      <c r="I34" s="248">
        <v>7.0070000000000002E-3</v>
      </c>
      <c r="J34" s="248">
        <v>0.29124</v>
      </c>
      <c r="K34" s="218">
        <v>0.93450536889000002</v>
      </c>
      <c r="L34" s="218">
        <v>38.842435306470001</v>
      </c>
      <c r="M34" s="15">
        <v>5.1929999999999997E-3</v>
      </c>
      <c r="N34" s="218">
        <v>9.5000000000000005E-5</v>
      </c>
      <c r="O34" s="231"/>
      <c r="P34" s="231"/>
      <c r="Q34" s="231"/>
    </row>
    <row r="35" spans="1:17" ht="14.5" x14ac:dyDescent="0.35">
      <c r="A35" s="120" t="s">
        <v>15</v>
      </c>
      <c r="B35" s="217">
        <f t="shared" ref="B35:N35" si="2">SUM(B$36:B$39)</f>
        <v>64.698346898929998</v>
      </c>
      <c r="C35" s="244">
        <f t="shared" si="2"/>
        <v>3.3728230000000003</v>
      </c>
      <c r="D35" s="244">
        <f t="shared" si="2"/>
        <v>141.79011600000001</v>
      </c>
      <c r="E35" s="217">
        <f t="shared" si="2"/>
        <v>6.8629393971300008</v>
      </c>
      <c r="F35" s="217">
        <f t="shared" si="2"/>
        <v>288.51110931761002</v>
      </c>
      <c r="G35" s="14">
        <f t="shared" si="2"/>
        <v>4.1328999999999998E-2</v>
      </c>
      <c r="H35" s="217">
        <f t="shared" si="2"/>
        <v>74.291364155460002</v>
      </c>
      <c r="I35" s="244">
        <f t="shared" si="2"/>
        <v>3.5177729999999996</v>
      </c>
      <c r="J35" s="244">
        <f t="shared" si="2"/>
        <v>146.215182</v>
      </c>
      <c r="K35" s="217">
        <f t="shared" si="2"/>
        <v>6.5705515839599995</v>
      </c>
      <c r="L35" s="217">
        <f t="shared" si="2"/>
        <v>273.10300541929001</v>
      </c>
      <c r="M35" s="14">
        <f t="shared" si="2"/>
        <v>3.6510000000000001E-2</v>
      </c>
      <c r="N35" s="217">
        <f t="shared" si="2"/>
        <v>-4.8189999999999995E-3</v>
      </c>
      <c r="O35" s="231"/>
      <c r="P35" s="231"/>
      <c r="Q35" s="231"/>
    </row>
    <row r="36" spans="1:17" outlineLevel="1" x14ac:dyDescent="0.3">
      <c r="A36" s="89" t="s">
        <v>122</v>
      </c>
      <c r="B36" s="218">
        <v>2.5775288199799999</v>
      </c>
      <c r="C36" s="248">
        <v>1</v>
      </c>
      <c r="D36" s="248">
        <v>42.039000000000001</v>
      </c>
      <c r="E36" s="218">
        <v>2.5775288199799999</v>
      </c>
      <c r="F36" s="218">
        <v>108.35673406313001</v>
      </c>
      <c r="G36" s="15">
        <v>1.5521999999999999E-2</v>
      </c>
      <c r="H36" s="218">
        <v>2.51776651001</v>
      </c>
      <c r="I36" s="248">
        <v>1</v>
      </c>
      <c r="J36" s="248">
        <v>41.564700000000002</v>
      </c>
      <c r="K36" s="218">
        <v>2.51776651001</v>
      </c>
      <c r="L36" s="218">
        <v>104.65020965862</v>
      </c>
      <c r="M36" s="15">
        <v>1.3990000000000001E-2</v>
      </c>
      <c r="N36" s="218">
        <v>-1.5319999999999999E-3</v>
      </c>
      <c r="O36" s="231"/>
      <c r="P36" s="231"/>
      <c r="Q36" s="231"/>
    </row>
    <row r="37" spans="1:17" outlineLevel="1" x14ac:dyDescent="0.3">
      <c r="A37" s="89" t="s">
        <v>4</v>
      </c>
      <c r="B37" s="218">
        <v>1.54726654191</v>
      </c>
      <c r="C37" s="248">
        <v>1.0449010000000001</v>
      </c>
      <c r="D37" s="248">
        <v>43.926600000000001</v>
      </c>
      <c r="E37" s="218">
        <v>1.6167406094100001</v>
      </c>
      <c r="F37" s="218">
        <v>67.966158479849994</v>
      </c>
      <c r="G37" s="15">
        <v>9.7359999999999999E-3</v>
      </c>
      <c r="H37" s="218">
        <v>1.3667039274799999</v>
      </c>
      <c r="I37" s="248">
        <v>1.1375999999999999</v>
      </c>
      <c r="J37" s="248">
        <v>47.283999999999999</v>
      </c>
      <c r="K37" s="218">
        <v>1.55476229847</v>
      </c>
      <c r="L37" s="218">
        <v>64.623228506960004</v>
      </c>
      <c r="M37" s="15">
        <v>8.6390000000000008E-3</v>
      </c>
      <c r="N37" s="218">
        <v>-1.0970000000000001E-3</v>
      </c>
      <c r="O37" s="231"/>
      <c r="P37" s="231"/>
      <c r="Q37" s="231"/>
    </row>
    <row r="38" spans="1:17" outlineLevel="1" x14ac:dyDescent="0.3">
      <c r="A38" s="89" t="s">
        <v>16</v>
      </c>
      <c r="B38" s="218">
        <v>0.95894341599999999</v>
      </c>
      <c r="C38" s="248">
        <v>1.304135</v>
      </c>
      <c r="D38" s="248">
        <v>54.824516000000003</v>
      </c>
      <c r="E38" s="218">
        <v>1.2505913236099999</v>
      </c>
      <c r="F38" s="218">
        <v>52.57360865359</v>
      </c>
      <c r="G38" s="15">
        <v>7.5310000000000004E-3</v>
      </c>
      <c r="H38" s="218">
        <v>0.60366258299999997</v>
      </c>
      <c r="I38" s="248">
        <v>1.356114</v>
      </c>
      <c r="J38" s="248">
        <v>56.366481999999998</v>
      </c>
      <c r="K38" s="218">
        <v>0.81863543147999995</v>
      </c>
      <c r="L38" s="218">
        <v>34.026336118739998</v>
      </c>
      <c r="M38" s="15">
        <v>4.5490000000000001E-3</v>
      </c>
      <c r="N38" s="218">
        <v>-2.9819999999999998E-3</v>
      </c>
      <c r="O38" s="231"/>
      <c r="P38" s="231"/>
      <c r="Q38" s="231"/>
    </row>
    <row r="39" spans="1:17" outlineLevel="1" x14ac:dyDescent="0.3">
      <c r="A39" s="89" t="s">
        <v>17</v>
      </c>
      <c r="B39" s="218">
        <v>59.61460812104</v>
      </c>
      <c r="C39" s="248">
        <v>2.3786999999999999E-2</v>
      </c>
      <c r="D39" s="248">
        <v>1</v>
      </c>
      <c r="E39" s="218">
        <v>1.41807864413</v>
      </c>
      <c r="F39" s="218">
        <v>59.61460812104</v>
      </c>
      <c r="G39" s="15">
        <v>8.5400000000000007E-3</v>
      </c>
      <c r="H39" s="218">
        <v>69.803231134970005</v>
      </c>
      <c r="I39" s="248">
        <v>2.4059000000000001E-2</v>
      </c>
      <c r="J39" s="248">
        <v>1</v>
      </c>
      <c r="K39" s="218">
        <v>1.679387344</v>
      </c>
      <c r="L39" s="218">
        <v>69.803231134970005</v>
      </c>
      <c r="M39" s="15">
        <v>9.332E-3</v>
      </c>
      <c r="N39" s="218">
        <v>7.9199999999999995E-4</v>
      </c>
      <c r="O39" s="231"/>
      <c r="P39" s="231"/>
      <c r="Q39" s="231"/>
    </row>
    <row r="40" spans="1:17" x14ac:dyDescent="0.3">
      <c r="B40" s="205"/>
      <c r="C40" s="209"/>
      <c r="D40" s="209"/>
      <c r="E40" s="205"/>
      <c r="F40" s="205"/>
      <c r="G40" s="235"/>
      <c r="H40" s="205"/>
      <c r="I40" s="209"/>
      <c r="J40" s="209"/>
      <c r="K40" s="205"/>
      <c r="L40" s="205"/>
      <c r="M40" s="235"/>
      <c r="N40" s="205"/>
      <c r="O40" s="231"/>
      <c r="P40" s="231"/>
      <c r="Q40" s="231"/>
    </row>
    <row r="41" spans="1:17" x14ac:dyDescent="0.3">
      <c r="B41" s="205"/>
      <c r="C41" s="209"/>
      <c r="D41" s="209"/>
      <c r="E41" s="205"/>
      <c r="F41" s="205"/>
      <c r="G41" s="235"/>
      <c r="H41" s="205"/>
      <c r="I41" s="209"/>
      <c r="J41" s="209"/>
      <c r="K41" s="205"/>
      <c r="L41" s="205"/>
      <c r="M41" s="235"/>
      <c r="N41" s="205"/>
      <c r="O41" s="231"/>
      <c r="P41" s="231"/>
      <c r="Q41" s="231"/>
    </row>
    <row r="42" spans="1:17" x14ac:dyDescent="0.3">
      <c r="B42" s="205"/>
      <c r="C42" s="209"/>
      <c r="D42" s="209"/>
      <c r="E42" s="205"/>
      <c r="F42" s="205"/>
      <c r="G42" s="235"/>
      <c r="H42" s="205"/>
      <c r="I42" s="209"/>
      <c r="J42" s="209"/>
      <c r="K42" s="205"/>
      <c r="L42" s="205"/>
      <c r="M42" s="235"/>
      <c r="N42" s="205"/>
      <c r="O42" s="231"/>
      <c r="P42" s="231"/>
      <c r="Q42" s="231"/>
    </row>
    <row r="43" spans="1:17" x14ac:dyDescent="0.3">
      <c r="B43" s="205"/>
      <c r="C43" s="209"/>
      <c r="D43" s="209"/>
      <c r="E43" s="205"/>
      <c r="F43" s="205"/>
      <c r="G43" s="235"/>
      <c r="H43" s="205"/>
      <c r="I43" s="209"/>
      <c r="J43" s="209"/>
      <c r="K43" s="205"/>
      <c r="L43" s="205"/>
      <c r="M43" s="235"/>
      <c r="N43" s="205"/>
      <c r="O43" s="231"/>
      <c r="P43" s="231"/>
      <c r="Q43" s="231"/>
    </row>
    <row r="44" spans="1:17" x14ac:dyDescent="0.3">
      <c r="B44" s="205"/>
      <c r="C44" s="209"/>
      <c r="D44" s="209"/>
      <c r="E44" s="205"/>
      <c r="F44" s="205"/>
      <c r="G44" s="235"/>
      <c r="H44" s="205"/>
      <c r="I44" s="209"/>
      <c r="J44" s="209"/>
      <c r="K44" s="205"/>
      <c r="L44" s="205"/>
      <c r="M44" s="235"/>
      <c r="N44" s="205"/>
      <c r="O44" s="231"/>
      <c r="P44" s="231"/>
      <c r="Q44" s="231"/>
    </row>
    <row r="45" spans="1:17" x14ac:dyDescent="0.3">
      <c r="B45" s="205"/>
      <c r="C45" s="209"/>
      <c r="D45" s="209"/>
      <c r="E45" s="205"/>
      <c r="F45" s="205"/>
      <c r="G45" s="235"/>
      <c r="H45" s="205"/>
      <c r="I45" s="209"/>
      <c r="J45" s="209"/>
      <c r="K45" s="205"/>
      <c r="L45" s="205"/>
      <c r="M45" s="235"/>
      <c r="N45" s="205"/>
      <c r="O45" s="231"/>
      <c r="P45" s="231"/>
      <c r="Q45" s="231"/>
    </row>
    <row r="46" spans="1:17" x14ac:dyDescent="0.3">
      <c r="B46" s="205"/>
      <c r="C46" s="209"/>
      <c r="D46" s="209"/>
      <c r="E46" s="205"/>
      <c r="F46" s="205"/>
      <c r="G46" s="235"/>
      <c r="H46" s="205"/>
      <c r="I46" s="209"/>
      <c r="J46" s="209"/>
      <c r="K46" s="205"/>
      <c r="L46" s="205"/>
      <c r="M46" s="235"/>
      <c r="N46" s="205"/>
      <c r="O46" s="231"/>
      <c r="P46" s="231"/>
      <c r="Q46" s="231"/>
    </row>
    <row r="47" spans="1:17" x14ac:dyDescent="0.3">
      <c r="B47" s="205"/>
      <c r="C47" s="209"/>
      <c r="D47" s="209"/>
      <c r="E47" s="205"/>
      <c r="F47" s="205"/>
      <c r="G47" s="235"/>
      <c r="H47" s="205"/>
      <c r="I47" s="209"/>
      <c r="J47" s="209"/>
      <c r="K47" s="205"/>
      <c r="L47" s="205"/>
      <c r="M47" s="235"/>
      <c r="N47" s="205"/>
      <c r="O47" s="231"/>
      <c r="P47" s="231"/>
      <c r="Q47" s="231"/>
    </row>
    <row r="48" spans="1:17" x14ac:dyDescent="0.3">
      <c r="B48" s="205"/>
      <c r="C48" s="209"/>
      <c r="D48" s="209"/>
      <c r="E48" s="205"/>
      <c r="F48" s="205"/>
      <c r="G48" s="235"/>
      <c r="H48" s="205"/>
      <c r="I48" s="209"/>
      <c r="J48" s="209"/>
      <c r="K48" s="205"/>
      <c r="L48" s="205"/>
      <c r="M48" s="235"/>
      <c r="N48" s="205"/>
      <c r="O48" s="231"/>
      <c r="P48" s="231"/>
      <c r="Q48" s="231"/>
    </row>
    <row r="49" spans="2:17" x14ac:dyDescent="0.3">
      <c r="B49" s="205"/>
      <c r="C49" s="209"/>
      <c r="D49" s="209"/>
      <c r="E49" s="205"/>
      <c r="F49" s="205"/>
      <c r="G49" s="235"/>
      <c r="H49" s="205"/>
      <c r="I49" s="209"/>
      <c r="J49" s="209"/>
      <c r="K49" s="205"/>
      <c r="L49" s="205"/>
      <c r="M49" s="235"/>
      <c r="N49" s="205"/>
      <c r="O49" s="231"/>
      <c r="P49" s="231"/>
      <c r="Q49" s="231"/>
    </row>
    <row r="50" spans="2:17" x14ac:dyDescent="0.3">
      <c r="B50" s="205"/>
      <c r="C50" s="209"/>
      <c r="D50" s="209"/>
      <c r="E50" s="205"/>
      <c r="F50" s="205"/>
      <c r="G50" s="235"/>
      <c r="H50" s="205"/>
      <c r="I50" s="209"/>
      <c r="J50" s="209"/>
      <c r="K50" s="205"/>
      <c r="L50" s="205"/>
      <c r="M50" s="235"/>
      <c r="N50" s="205"/>
      <c r="O50" s="231"/>
      <c r="P50" s="231"/>
      <c r="Q50" s="231"/>
    </row>
    <row r="51" spans="2:17" x14ac:dyDescent="0.3">
      <c r="B51" s="205"/>
      <c r="C51" s="209"/>
      <c r="D51" s="209"/>
      <c r="E51" s="205"/>
      <c r="F51" s="205"/>
      <c r="G51" s="235"/>
      <c r="H51" s="205"/>
      <c r="I51" s="209"/>
      <c r="J51" s="209"/>
      <c r="K51" s="205"/>
      <c r="L51" s="205"/>
      <c r="M51" s="235"/>
      <c r="N51" s="205"/>
      <c r="O51" s="231"/>
      <c r="P51" s="231"/>
      <c r="Q51" s="231"/>
    </row>
    <row r="52" spans="2:17" x14ac:dyDescent="0.3">
      <c r="B52" s="205"/>
      <c r="C52" s="209"/>
      <c r="D52" s="209"/>
      <c r="E52" s="205"/>
      <c r="F52" s="205"/>
      <c r="G52" s="235"/>
      <c r="H52" s="205"/>
      <c r="I52" s="209"/>
      <c r="J52" s="209"/>
      <c r="K52" s="205"/>
      <c r="L52" s="205"/>
      <c r="M52" s="235"/>
      <c r="N52" s="205"/>
      <c r="O52" s="231"/>
      <c r="P52" s="231"/>
      <c r="Q52" s="231"/>
    </row>
    <row r="53" spans="2:17" x14ac:dyDescent="0.3">
      <c r="B53" s="205"/>
      <c r="C53" s="209"/>
      <c r="D53" s="209"/>
      <c r="E53" s="205"/>
      <c r="F53" s="205"/>
      <c r="G53" s="235"/>
      <c r="H53" s="205"/>
      <c r="I53" s="209"/>
      <c r="J53" s="209"/>
      <c r="K53" s="205"/>
      <c r="L53" s="205"/>
      <c r="M53" s="235"/>
      <c r="N53" s="205"/>
      <c r="O53" s="231"/>
      <c r="P53" s="231"/>
      <c r="Q53" s="231"/>
    </row>
    <row r="54" spans="2:17" x14ac:dyDescent="0.3">
      <c r="B54" s="205"/>
      <c r="C54" s="209"/>
      <c r="D54" s="209"/>
      <c r="E54" s="205"/>
      <c r="F54" s="205"/>
      <c r="G54" s="235"/>
      <c r="H54" s="205"/>
      <c r="I54" s="209"/>
      <c r="J54" s="209"/>
      <c r="K54" s="205"/>
      <c r="L54" s="205"/>
      <c r="M54" s="235"/>
      <c r="N54" s="205"/>
      <c r="O54" s="231"/>
      <c r="P54" s="231"/>
      <c r="Q54" s="231"/>
    </row>
    <row r="55" spans="2:17" x14ac:dyDescent="0.3">
      <c r="B55" s="205"/>
      <c r="C55" s="209"/>
      <c r="D55" s="209"/>
      <c r="E55" s="205"/>
      <c r="F55" s="205"/>
      <c r="G55" s="235"/>
      <c r="H55" s="205"/>
      <c r="I55" s="209"/>
      <c r="J55" s="209"/>
      <c r="K55" s="205"/>
      <c r="L55" s="205"/>
      <c r="M55" s="235"/>
      <c r="N55" s="205"/>
      <c r="O55" s="231"/>
      <c r="P55" s="231"/>
      <c r="Q55" s="231"/>
    </row>
    <row r="56" spans="2:17" x14ac:dyDescent="0.3">
      <c r="B56" s="205"/>
      <c r="C56" s="209"/>
      <c r="D56" s="209"/>
      <c r="E56" s="205"/>
      <c r="F56" s="205"/>
      <c r="G56" s="235"/>
      <c r="H56" s="205"/>
      <c r="I56" s="209"/>
      <c r="J56" s="209"/>
      <c r="K56" s="205"/>
      <c r="L56" s="205"/>
      <c r="M56" s="235"/>
      <c r="N56" s="205"/>
      <c r="O56" s="231"/>
      <c r="P56" s="231"/>
      <c r="Q56" s="231"/>
    </row>
    <row r="57" spans="2:17" x14ac:dyDescent="0.3">
      <c r="B57" s="205"/>
      <c r="C57" s="209"/>
      <c r="D57" s="209"/>
      <c r="E57" s="205"/>
      <c r="F57" s="205"/>
      <c r="G57" s="235"/>
      <c r="H57" s="205"/>
      <c r="I57" s="209"/>
      <c r="J57" s="209"/>
      <c r="K57" s="205"/>
      <c r="L57" s="205"/>
      <c r="M57" s="235"/>
      <c r="N57" s="205"/>
      <c r="O57" s="231"/>
      <c r="P57" s="231"/>
      <c r="Q57" s="231"/>
    </row>
    <row r="58" spans="2:17" x14ac:dyDescent="0.3">
      <c r="B58" s="205"/>
      <c r="C58" s="209"/>
      <c r="D58" s="209"/>
      <c r="E58" s="205"/>
      <c r="F58" s="205"/>
      <c r="G58" s="235"/>
      <c r="H58" s="205"/>
      <c r="I58" s="209"/>
      <c r="J58" s="209"/>
      <c r="K58" s="205"/>
      <c r="L58" s="205"/>
      <c r="M58" s="235"/>
      <c r="N58" s="205"/>
      <c r="O58" s="231"/>
      <c r="P58" s="231"/>
      <c r="Q58" s="231"/>
    </row>
    <row r="59" spans="2:17" x14ac:dyDescent="0.3">
      <c r="B59" s="205"/>
      <c r="C59" s="209"/>
      <c r="D59" s="209"/>
      <c r="E59" s="205"/>
      <c r="F59" s="205"/>
      <c r="G59" s="235"/>
      <c r="H59" s="205"/>
      <c r="I59" s="209"/>
      <c r="J59" s="209"/>
      <c r="K59" s="205"/>
      <c r="L59" s="205"/>
      <c r="M59" s="235"/>
      <c r="N59" s="205"/>
      <c r="O59" s="231"/>
      <c r="P59" s="231"/>
      <c r="Q59" s="231"/>
    </row>
    <row r="60" spans="2:17" x14ac:dyDescent="0.3">
      <c r="B60" s="205"/>
      <c r="C60" s="209"/>
      <c r="D60" s="209"/>
      <c r="E60" s="205"/>
      <c r="F60" s="205"/>
      <c r="G60" s="235"/>
      <c r="H60" s="205"/>
      <c r="I60" s="209"/>
      <c r="J60" s="209"/>
      <c r="K60" s="205"/>
      <c r="L60" s="205"/>
      <c r="M60" s="235"/>
      <c r="N60" s="205"/>
      <c r="O60" s="231"/>
      <c r="P60" s="231"/>
      <c r="Q60" s="231"/>
    </row>
    <row r="61" spans="2:17" x14ac:dyDescent="0.3">
      <c r="B61" s="205"/>
      <c r="C61" s="209"/>
      <c r="D61" s="209"/>
      <c r="E61" s="205"/>
      <c r="F61" s="205"/>
      <c r="G61" s="235"/>
      <c r="H61" s="205"/>
      <c r="I61" s="209"/>
      <c r="J61" s="209"/>
      <c r="K61" s="205"/>
      <c r="L61" s="205"/>
      <c r="M61" s="235"/>
      <c r="N61" s="205"/>
      <c r="O61" s="231"/>
      <c r="P61" s="231"/>
      <c r="Q61" s="231"/>
    </row>
    <row r="62" spans="2:17" x14ac:dyDescent="0.3">
      <c r="B62" s="205"/>
      <c r="C62" s="209"/>
      <c r="D62" s="209"/>
      <c r="E62" s="205"/>
      <c r="F62" s="205"/>
      <c r="G62" s="235"/>
      <c r="H62" s="205"/>
      <c r="I62" s="209"/>
      <c r="J62" s="209"/>
      <c r="K62" s="205"/>
      <c r="L62" s="205"/>
      <c r="M62" s="235"/>
      <c r="N62" s="205"/>
      <c r="O62" s="231"/>
      <c r="P62" s="231"/>
      <c r="Q62" s="231"/>
    </row>
    <row r="63" spans="2:17" x14ac:dyDescent="0.3">
      <c r="B63" s="205"/>
      <c r="C63" s="209"/>
      <c r="D63" s="209"/>
      <c r="E63" s="205"/>
      <c r="F63" s="205"/>
      <c r="G63" s="235"/>
      <c r="H63" s="205"/>
      <c r="I63" s="209"/>
      <c r="J63" s="209"/>
      <c r="K63" s="205"/>
      <c r="L63" s="205"/>
      <c r="M63" s="235"/>
      <c r="N63" s="205"/>
      <c r="O63" s="231"/>
      <c r="P63" s="231"/>
      <c r="Q63" s="231"/>
    </row>
    <row r="64" spans="2:17" x14ac:dyDescent="0.3">
      <c r="B64" s="205"/>
      <c r="C64" s="209"/>
      <c r="D64" s="209"/>
      <c r="E64" s="205"/>
      <c r="F64" s="205"/>
      <c r="G64" s="235"/>
      <c r="H64" s="205"/>
      <c r="I64" s="209"/>
      <c r="J64" s="209"/>
      <c r="K64" s="205"/>
      <c r="L64" s="205"/>
      <c r="M64" s="235"/>
      <c r="N64" s="205"/>
      <c r="O64" s="231"/>
      <c r="P64" s="231"/>
      <c r="Q64" s="231"/>
    </row>
    <row r="65" spans="2:17" x14ac:dyDescent="0.3">
      <c r="B65" s="205"/>
      <c r="C65" s="209"/>
      <c r="D65" s="209"/>
      <c r="E65" s="205"/>
      <c r="F65" s="205"/>
      <c r="G65" s="235"/>
      <c r="H65" s="205"/>
      <c r="I65" s="209"/>
      <c r="J65" s="209"/>
      <c r="K65" s="205"/>
      <c r="L65" s="205"/>
      <c r="M65" s="235"/>
      <c r="N65" s="205"/>
      <c r="O65" s="231"/>
      <c r="P65" s="231"/>
      <c r="Q65" s="231"/>
    </row>
    <row r="66" spans="2:17" x14ac:dyDescent="0.3">
      <c r="B66" s="205"/>
      <c r="C66" s="209"/>
      <c r="D66" s="209"/>
      <c r="E66" s="205"/>
      <c r="F66" s="205"/>
      <c r="G66" s="235"/>
      <c r="H66" s="205"/>
      <c r="I66" s="209"/>
      <c r="J66" s="209"/>
      <c r="K66" s="205"/>
      <c r="L66" s="205"/>
      <c r="M66" s="235"/>
      <c r="N66" s="205"/>
      <c r="O66" s="231"/>
      <c r="P66" s="231"/>
      <c r="Q66" s="231"/>
    </row>
    <row r="67" spans="2:17" x14ac:dyDescent="0.3">
      <c r="B67" s="205"/>
      <c r="C67" s="209"/>
      <c r="D67" s="209"/>
      <c r="E67" s="205"/>
      <c r="F67" s="205"/>
      <c r="G67" s="235"/>
      <c r="H67" s="205"/>
      <c r="I67" s="209"/>
      <c r="J67" s="209"/>
      <c r="K67" s="205"/>
      <c r="L67" s="205"/>
      <c r="M67" s="235"/>
      <c r="N67" s="205"/>
      <c r="O67" s="231"/>
      <c r="P67" s="231"/>
      <c r="Q67" s="231"/>
    </row>
    <row r="68" spans="2:17" x14ac:dyDescent="0.3">
      <c r="B68" s="205"/>
      <c r="C68" s="209"/>
      <c r="D68" s="209"/>
      <c r="E68" s="205"/>
      <c r="F68" s="205"/>
      <c r="G68" s="235"/>
      <c r="H68" s="205"/>
      <c r="I68" s="209"/>
      <c r="J68" s="209"/>
      <c r="K68" s="205"/>
      <c r="L68" s="205"/>
      <c r="M68" s="235"/>
      <c r="N68" s="205"/>
      <c r="O68" s="231"/>
      <c r="P68" s="231"/>
      <c r="Q68" s="231"/>
    </row>
    <row r="69" spans="2:17" x14ac:dyDescent="0.3">
      <c r="B69" s="205"/>
      <c r="C69" s="209"/>
      <c r="D69" s="209"/>
      <c r="E69" s="205"/>
      <c r="F69" s="205"/>
      <c r="G69" s="235"/>
      <c r="H69" s="205"/>
      <c r="I69" s="209"/>
      <c r="J69" s="209"/>
      <c r="K69" s="205"/>
      <c r="L69" s="205"/>
      <c r="M69" s="235"/>
      <c r="N69" s="205"/>
      <c r="O69" s="231"/>
      <c r="P69" s="231"/>
      <c r="Q69" s="231"/>
    </row>
    <row r="70" spans="2:17" x14ac:dyDescent="0.3">
      <c r="B70" s="205"/>
      <c r="C70" s="209"/>
      <c r="D70" s="209"/>
      <c r="E70" s="205"/>
      <c r="F70" s="205"/>
      <c r="G70" s="235"/>
      <c r="H70" s="205"/>
      <c r="I70" s="209"/>
      <c r="J70" s="209"/>
      <c r="K70" s="205"/>
      <c r="L70" s="205"/>
      <c r="M70" s="235"/>
      <c r="N70" s="205"/>
      <c r="O70" s="231"/>
      <c r="P70" s="231"/>
      <c r="Q70" s="231"/>
    </row>
    <row r="71" spans="2:17" x14ac:dyDescent="0.3">
      <c r="B71" s="205"/>
      <c r="C71" s="209"/>
      <c r="D71" s="209"/>
      <c r="E71" s="205"/>
      <c r="F71" s="205"/>
      <c r="G71" s="235"/>
      <c r="H71" s="205"/>
      <c r="I71" s="209"/>
      <c r="J71" s="209"/>
      <c r="K71" s="205"/>
      <c r="L71" s="205"/>
      <c r="M71" s="235"/>
      <c r="N71" s="205"/>
      <c r="O71" s="231"/>
      <c r="P71" s="231"/>
      <c r="Q71" s="231"/>
    </row>
    <row r="72" spans="2:17" x14ac:dyDescent="0.3">
      <c r="B72" s="205"/>
      <c r="C72" s="209"/>
      <c r="D72" s="209"/>
      <c r="E72" s="205"/>
      <c r="F72" s="205"/>
      <c r="G72" s="235"/>
      <c r="H72" s="205"/>
      <c r="I72" s="209"/>
      <c r="J72" s="209"/>
      <c r="K72" s="205"/>
      <c r="L72" s="205"/>
      <c r="M72" s="235"/>
      <c r="N72" s="205"/>
      <c r="O72" s="231"/>
      <c r="P72" s="231"/>
      <c r="Q72" s="231"/>
    </row>
    <row r="73" spans="2:17" x14ac:dyDescent="0.3">
      <c r="B73" s="205"/>
      <c r="C73" s="209"/>
      <c r="D73" s="209"/>
      <c r="E73" s="205"/>
      <c r="F73" s="205"/>
      <c r="G73" s="235"/>
      <c r="H73" s="205"/>
      <c r="I73" s="209"/>
      <c r="J73" s="209"/>
      <c r="K73" s="205"/>
      <c r="L73" s="205"/>
      <c r="M73" s="235"/>
      <c r="N73" s="205"/>
      <c r="O73" s="231"/>
      <c r="P73" s="231"/>
      <c r="Q73" s="231"/>
    </row>
    <row r="74" spans="2:17" x14ac:dyDescent="0.3">
      <c r="B74" s="205"/>
      <c r="C74" s="209"/>
      <c r="D74" s="209"/>
      <c r="E74" s="205"/>
      <c r="F74" s="205"/>
      <c r="G74" s="235"/>
      <c r="H74" s="205"/>
      <c r="I74" s="209"/>
      <c r="J74" s="209"/>
      <c r="K74" s="205"/>
      <c r="L74" s="205"/>
      <c r="M74" s="235"/>
      <c r="N74" s="205"/>
      <c r="O74" s="231"/>
      <c r="P74" s="231"/>
      <c r="Q74" s="231"/>
    </row>
    <row r="75" spans="2:17" x14ac:dyDescent="0.3">
      <c r="B75" s="205"/>
      <c r="C75" s="209"/>
      <c r="D75" s="209"/>
      <c r="E75" s="205"/>
      <c r="F75" s="205"/>
      <c r="G75" s="235"/>
      <c r="H75" s="205"/>
      <c r="I75" s="209"/>
      <c r="J75" s="209"/>
      <c r="K75" s="205"/>
      <c r="L75" s="205"/>
      <c r="M75" s="235"/>
      <c r="N75" s="205"/>
      <c r="O75" s="231"/>
      <c r="P75" s="231"/>
      <c r="Q75" s="231"/>
    </row>
    <row r="76" spans="2:17" x14ac:dyDescent="0.3">
      <c r="B76" s="205"/>
      <c r="C76" s="209"/>
      <c r="D76" s="209"/>
      <c r="E76" s="205"/>
      <c r="F76" s="205"/>
      <c r="G76" s="235"/>
      <c r="H76" s="205"/>
      <c r="I76" s="209"/>
      <c r="J76" s="209"/>
      <c r="K76" s="205"/>
      <c r="L76" s="205"/>
      <c r="M76" s="235"/>
      <c r="N76" s="205"/>
      <c r="O76" s="231"/>
      <c r="P76" s="231"/>
      <c r="Q76" s="231"/>
    </row>
    <row r="77" spans="2:17" x14ac:dyDescent="0.3">
      <c r="B77" s="205"/>
      <c r="C77" s="209"/>
      <c r="D77" s="209"/>
      <c r="E77" s="205"/>
      <c r="F77" s="205"/>
      <c r="G77" s="235"/>
      <c r="H77" s="205"/>
      <c r="I77" s="209"/>
      <c r="J77" s="209"/>
      <c r="K77" s="205"/>
      <c r="L77" s="205"/>
      <c r="M77" s="235"/>
      <c r="N77" s="205"/>
      <c r="O77" s="231"/>
      <c r="P77" s="231"/>
      <c r="Q77" s="231"/>
    </row>
    <row r="78" spans="2:17" x14ac:dyDescent="0.3">
      <c r="B78" s="205"/>
      <c r="C78" s="209"/>
      <c r="D78" s="209"/>
      <c r="E78" s="205"/>
      <c r="F78" s="205"/>
      <c r="G78" s="235"/>
      <c r="H78" s="205"/>
      <c r="I78" s="209"/>
      <c r="J78" s="209"/>
      <c r="K78" s="205"/>
      <c r="L78" s="205"/>
      <c r="M78" s="235"/>
      <c r="N78" s="205"/>
      <c r="O78" s="231"/>
      <c r="P78" s="231"/>
      <c r="Q78" s="231"/>
    </row>
    <row r="79" spans="2:17" x14ac:dyDescent="0.3">
      <c r="B79" s="205"/>
      <c r="C79" s="209"/>
      <c r="D79" s="209"/>
      <c r="E79" s="205"/>
      <c r="F79" s="205"/>
      <c r="G79" s="235"/>
      <c r="H79" s="205"/>
      <c r="I79" s="209"/>
      <c r="J79" s="209"/>
      <c r="K79" s="205"/>
      <c r="L79" s="205"/>
      <c r="M79" s="235"/>
      <c r="N79" s="205"/>
      <c r="O79" s="231"/>
      <c r="P79" s="231"/>
      <c r="Q79" s="231"/>
    </row>
    <row r="80" spans="2:17" x14ac:dyDescent="0.3">
      <c r="B80" s="205"/>
      <c r="C80" s="209"/>
      <c r="D80" s="209"/>
      <c r="E80" s="205"/>
      <c r="F80" s="205"/>
      <c r="G80" s="235"/>
      <c r="H80" s="205"/>
      <c r="I80" s="209"/>
      <c r="J80" s="209"/>
      <c r="K80" s="205"/>
      <c r="L80" s="205"/>
      <c r="M80" s="235"/>
      <c r="N80" s="205"/>
      <c r="O80" s="231"/>
      <c r="P80" s="231"/>
      <c r="Q80" s="231"/>
    </row>
    <row r="81" spans="2:17" x14ac:dyDescent="0.3">
      <c r="B81" s="205"/>
      <c r="C81" s="209"/>
      <c r="D81" s="209"/>
      <c r="E81" s="205"/>
      <c r="F81" s="205"/>
      <c r="G81" s="235"/>
      <c r="H81" s="205"/>
      <c r="I81" s="209"/>
      <c r="J81" s="209"/>
      <c r="K81" s="205"/>
      <c r="L81" s="205"/>
      <c r="M81" s="235"/>
      <c r="N81" s="205"/>
      <c r="O81" s="231"/>
      <c r="P81" s="231"/>
      <c r="Q81" s="231"/>
    </row>
    <row r="82" spans="2:17" x14ac:dyDescent="0.3">
      <c r="B82" s="205"/>
      <c r="C82" s="209"/>
      <c r="D82" s="209"/>
      <c r="E82" s="205"/>
      <c r="F82" s="205"/>
      <c r="G82" s="235"/>
      <c r="H82" s="205"/>
      <c r="I82" s="209"/>
      <c r="J82" s="209"/>
      <c r="K82" s="205"/>
      <c r="L82" s="205"/>
      <c r="M82" s="235"/>
      <c r="N82" s="205"/>
      <c r="O82" s="231"/>
      <c r="P82" s="231"/>
      <c r="Q82" s="231"/>
    </row>
    <row r="83" spans="2:17" x14ac:dyDescent="0.3">
      <c r="B83" s="205"/>
      <c r="C83" s="209"/>
      <c r="D83" s="209"/>
      <c r="E83" s="205"/>
      <c r="F83" s="205"/>
      <c r="G83" s="235"/>
      <c r="H83" s="205"/>
      <c r="I83" s="209"/>
      <c r="J83" s="209"/>
      <c r="K83" s="205"/>
      <c r="L83" s="205"/>
      <c r="M83" s="235"/>
      <c r="N83" s="205"/>
      <c r="O83" s="231"/>
      <c r="P83" s="231"/>
      <c r="Q83" s="231"/>
    </row>
    <row r="84" spans="2:17" x14ac:dyDescent="0.3">
      <c r="B84" s="205"/>
      <c r="C84" s="209"/>
      <c r="D84" s="209"/>
      <c r="E84" s="205"/>
      <c r="F84" s="205"/>
      <c r="G84" s="235"/>
      <c r="H84" s="205"/>
      <c r="I84" s="209"/>
      <c r="J84" s="209"/>
      <c r="K84" s="205"/>
      <c r="L84" s="205"/>
      <c r="M84" s="235"/>
      <c r="N84" s="205"/>
      <c r="O84" s="231"/>
      <c r="P84" s="231"/>
      <c r="Q84" s="231"/>
    </row>
    <row r="85" spans="2:17" x14ac:dyDescent="0.3">
      <c r="B85" s="205"/>
      <c r="C85" s="209"/>
      <c r="D85" s="209"/>
      <c r="E85" s="205"/>
      <c r="F85" s="205"/>
      <c r="G85" s="235"/>
      <c r="H85" s="205"/>
      <c r="I85" s="209"/>
      <c r="J85" s="209"/>
      <c r="K85" s="205"/>
      <c r="L85" s="205"/>
      <c r="M85" s="235"/>
      <c r="N85" s="205"/>
      <c r="O85" s="231"/>
      <c r="P85" s="231"/>
      <c r="Q85" s="231"/>
    </row>
    <row r="86" spans="2:17" x14ac:dyDescent="0.3">
      <c r="B86" s="205"/>
      <c r="C86" s="209"/>
      <c r="D86" s="209"/>
      <c r="E86" s="205"/>
      <c r="F86" s="205"/>
      <c r="G86" s="235"/>
      <c r="H86" s="205"/>
      <c r="I86" s="209"/>
      <c r="J86" s="209"/>
      <c r="K86" s="205"/>
      <c r="L86" s="205"/>
      <c r="M86" s="235"/>
      <c r="N86" s="205"/>
      <c r="O86" s="231"/>
      <c r="P86" s="231"/>
      <c r="Q86" s="231"/>
    </row>
    <row r="87" spans="2:17" x14ac:dyDescent="0.3">
      <c r="B87" s="205"/>
      <c r="C87" s="209"/>
      <c r="D87" s="209"/>
      <c r="E87" s="205"/>
      <c r="F87" s="205"/>
      <c r="G87" s="235"/>
      <c r="H87" s="205"/>
      <c r="I87" s="209"/>
      <c r="J87" s="209"/>
      <c r="K87" s="205"/>
      <c r="L87" s="205"/>
      <c r="M87" s="235"/>
      <c r="N87" s="205"/>
      <c r="O87" s="231"/>
      <c r="P87" s="231"/>
      <c r="Q87" s="231"/>
    </row>
    <row r="88" spans="2:17" x14ac:dyDescent="0.3">
      <c r="B88" s="205"/>
      <c r="C88" s="209"/>
      <c r="D88" s="209"/>
      <c r="E88" s="205"/>
      <c r="F88" s="205"/>
      <c r="G88" s="235"/>
      <c r="H88" s="205"/>
      <c r="I88" s="209"/>
      <c r="J88" s="209"/>
      <c r="K88" s="205"/>
      <c r="L88" s="205"/>
      <c r="M88" s="235"/>
      <c r="N88" s="205"/>
      <c r="O88" s="231"/>
      <c r="P88" s="231"/>
      <c r="Q88" s="231"/>
    </row>
    <row r="89" spans="2:17" x14ac:dyDescent="0.3">
      <c r="B89" s="205"/>
      <c r="C89" s="209"/>
      <c r="D89" s="209"/>
      <c r="E89" s="205"/>
      <c r="F89" s="205"/>
      <c r="G89" s="235"/>
      <c r="H89" s="205"/>
      <c r="I89" s="209"/>
      <c r="J89" s="209"/>
      <c r="K89" s="205"/>
      <c r="L89" s="205"/>
      <c r="M89" s="235"/>
      <c r="N89" s="205"/>
      <c r="O89" s="231"/>
      <c r="P89" s="231"/>
      <c r="Q89" s="231"/>
    </row>
    <row r="90" spans="2:17" x14ac:dyDescent="0.3">
      <c r="B90" s="205"/>
      <c r="C90" s="209"/>
      <c r="D90" s="209"/>
      <c r="E90" s="205"/>
      <c r="F90" s="205"/>
      <c r="G90" s="235"/>
      <c r="H90" s="205"/>
      <c r="I90" s="209"/>
      <c r="J90" s="209"/>
      <c r="K90" s="205"/>
      <c r="L90" s="205"/>
      <c r="M90" s="235"/>
      <c r="N90" s="205"/>
      <c r="O90" s="231"/>
      <c r="P90" s="231"/>
      <c r="Q90" s="231"/>
    </row>
    <row r="91" spans="2:17" x14ac:dyDescent="0.3">
      <c r="B91" s="205"/>
      <c r="C91" s="209"/>
      <c r="D91" s="209"/>
      <c r="E91" s="205"/>
      <c r="F91" s="205"/>
      <c r="G91" s="235"/>
      <c r="H91" s="205"/>
      <c r="I91" s="209"/>
      <c r="J91" s="209"/>
      <c r="K91" s="205"/>
      <c r="L91" s="205"/>
      <c r="M91" s="235"/>
      <c r="N91" s="205"/>
      <c r="O91" s="231"/>
      <c r="P91" s="231"/>
      <c r="Q91" s="231"/>
    </row>
    <row r="92" spans="2:17" x14ac:dyDescent="0.3">
      <c r="B92" s="205"/>
      <c r="C92" s="209"/>
      <c r="D92" s="209"/>
      <c r="E92" s="205"/>
      <c r="F92" s="205"/>
      <c r="G92" s="235"/>
      <c r="H92" s="205"/>
      <c r="I92" s="209"/>
      <c r="J92" s="209"/>
      <c r="K92" s="205"/>
      <c r="L92" s="205"/>
      <c r="M92" s="235"/>
      <c r="N92" s="205"/>
      <c r="O92" s="231"/>
      <c r="P92" s="231"/>
      <c r="Q92" s="231"/>
    </row>
    <row r="93" spans="2:17" x14ac:dyDescent="0.3">
      <c r="B93" s="205"/>
      <c r="C93" s="209"/>
      <c r="D93" s="209"/>
      <c r="E93" s="205"/>
      <c r="F93" s="205"/>
      <c r="G93" s="235"/>
      <c r="H93" s="205"/>
      <c r="I93" s="209"/>
      <c r="J93" s="209"/>
      <c r="K93" s="205"/>
      <c r="L93" s="205"/>
      <c r="M93" s="235"/>
      <c r="N93" s="205"/>
      <c r="O93" s="231"/>
      <c r="P93" s="231"/>
      <c r="Q93" s="231"/>
    </row>
    <row r="94" spans="2:17" x14ac:dyDescent="0.3">
      <c r="B94" s="205"/>
      <c r="C94" s="209"/>
      <c r="D94" s="209"/>
      <c r="E94" s="205"/>
      <c r="F94" s="205"/>
      <c r="G94" s="235"/>
      <c r="H94" s="205"/>
      <c r="I94" s="209"/>
      <c r="J94" s="209"/>
      <c r="K94" s="205"/>
      <c r="L94" s="205"/>
      <c r="M94" s="235"/>
      <c r="N94" s="205"/>
      <c r="O94" s="231"/>
      <c r="P94" s="231"/>
      <c r="Q94" s="231"/>
    </row>
    <row r="95" spans="2:17" x14ac:dyDescent="0.3">
      <c r="B95" s="205"/>
      <c r="C95" s="209"/>
      <c r="D95" s="209"/>
      <c r="E95" s="205"/>
      <c r="F95" s="205"/>
      <c r="G95" s="235"/>
      <c r="H95" s="205"/>
      <c r="I95" s="209"/>
      <c r="J95" s="209"/>
      <c r="K95" s="205"/>
      <c r="L95" s="205"/>
      <c r="M95" s="235"/>
      <c r="N95" s="205"/>
      <c r="O95" s="231"/>
      <c r="P95" s="231"/>
      <c r="Q95" s="231"/>
    </row>
    <row r="96" spans="2:17" x14ac:dyDescent="0.3">
      <c r="B96" s="205"/>
      <c r="C96" s="209"/>
      <c r="D96" s="209"/>
      <c r="E96" s="205"/>
      <c r="F96" s="205"/>
      <c r="G96" s="235"/>
      <c r="H96" s="205"/>
      <c r="I96" s="209"/>
      <c r="J96" s="209"/>
      <c r="K96" s="205"/>
      <c r="L96" s="205"/>
      <c r="M96" s="235"/>
      <c r="N96" s="205"/>
      <c r="O96" s="231"/>
      <c r="P96" s="231"/>
      <c r="Q96" s="231"/>
    </row>
    <row r="97" spans="2:17" x14ac:dyDescent="0.3">
      <c r="B97" s="205"/>
      <c r="C97" s="209"/>
      <c r="D97" s="209"/>
      <c r="E97" s="205"/>
      <c r="F97" s="205"/>
      <c r="G97" s="235"/>
      <c r="H97" s="205"/>
      <c r="I97" s="209"/>
      <c r="J97" s="209"/>
      <c r="K97" s="205"/>
      <c r="L97" s="205"/>
      <c r="M97" s="235"/>
      <c r="N97" s="205"/>
      <c r="O97" s="231"/>
      <c r="P97" s="231"/>
      <c r="Q97" s="231"/>
    </row>
    <row r="98" spans="2:17" x14ac:dyDescent="0.3">
      <c r="B98" s="205"/>
      <c r="C98" s="209"/>
      <c r="D98" s="209"/>
      <c r="E98" s="205"/>
      <c r="F98" s="205"/>
      <c r="G98" s="235"/>
      <c r="H98" s="205"/>
      <c r="I98" s="209"/>
      <c r="J98" s="209"/>
      <c r="K98" s="205"/>
      <c r="L98" s="205"/>
      <c r="M98" s="235"/>
      <c r="N98" s="205"/>
      <c r="O98" s="231"/>
      <c r="P98" s="231"/>
      <c r="Q98" s="231"/>
    </row>
    <row r="99" spans="2:17" x14ac:dyDescent="0.3">
      <c r="B99" s="205"/>
      <c r="C99" s="209"/>
      <c r="D99" s="209"/>
      <c r="E99" s="205"/>
      <c r="F99" s="205"/>
      <c r="G99" s="235"/>
      <c r="H99" s="205"/>
      <c r="I99" s="209"/>
      <c r="J99" s="209"/>
      <c r="K99" s="205"/>
      <c r="L99" s="205"/>
      <c r="M99" s="235"/>
      <c r="N99" s="205"/>
      <c r="O99" s="231"/>
      <c r="P99" s="231"/>
      <c r="Q99" s="231"/>
    </row>
    <row r="100" spans="2:17" x14ac:dyDescent="0.3">
      <c r="B100" s="205"/>
      <c r="C100" s="209"/>
      <c r="D100" s="209"/>
      <c r="E100" s="205"/>
      <c r="F100" s="205"/>
      <c r="G100" s="235"/>
      <c r="H100" s="205"/>
      <c r="I100" s="209"/>
      <c r="J100" s="209"/>
      <c r="K100" s="205"/>
      <c r="L100" s="205"/>
      <c r="M100" s="235"/>
      <c r="N100" s="205"/>
      <c r="O100" s="231"/>
      <c r="P100" s="231"/>
      <c r="Q100" s="231"/>
    </row>
    <row r="101" spans="2:17" x14ac:dyDescent="0.3">
      <c r="B101" s="205"/>
      <c r="C101" s="209"/>
      <c r="D101" s="209"/>
      <c r="E101" s="205"/>
      <c r="F101" s="205"/>
      <c r="G101" s="235"/>
      <c r="H101" s="205"/>
      <c r="I101" s="209"/>
      <c r="J101" s="209"/>
      <c r="K101" s="205"/>
      <c r="L101" s="205"/>
      <c r="M101" s="235"/>
      <c r="N101" s="205"/>
      <c r="O101" s="231"/>
      <c r="P101" s="231"/>
      <c r="Q101" s="231"/>
    </row>
    <row r="102" spans="2:17" x14ac:dyDescent="0.3">
      <c r="B102" s="205"/>
      <c r="C102" s="209"/>
      <c r="D102" s="209"/>
      <c r="E102" s="205"/>
      <c r="F102" s="205"/>
      <c r="G102" s="235"/>
      <c r="H102" s="205"/>
      <c r="I102" s="209"/>
      <c r="J102" s="209"/>
      <c r="K102" s="205"/>
      <c r="L102" s="205"/>
      <c r="M102" s="235"/>
      <c r="N102" s="205"/>
      <c r="O102" s="231"/>
      <c r="P102" s="231"/>
      <c r="Q102" s="231"/>
    </row>
    <row r="103" spans="2:17" x14ac:dyDescent="0.3">
      <c r="B103" s="205"/>
      <c r="C103" s="209"/>
      <c r="D103" s="209"/>
      <c r="E103" s="205"/>
      <c r="F103" s="205"/>
      <c r="G103" s="235"/>
      <c r="H103" s="205"/>
      <c r="I103" s="209"/>
      <c r="J103" s="209"/>
      <c r="K103" s="205"/>
      <c r="L103" s="205"/>
      <c r="M103" s="235"/>
      <c r="N103" s="205"/>
      <c r="O103" s="231"/>
      <c r="P103" s="231"/>
      <c r="Q103" s="231"/>
    </row>
    <row r="104" spans="2:17" x14ac:dyDescent="0.3">
      <c r="B104" s="205"/>
      <c r="C104" s="209"/>
      <c r="D104" s="209"/>
      <c r="E104" s="205"/>
      <c r="F104" s="205"/>
      <c r="G104" s="235"/>
      <c r="H104" s="205"/>
      <c r="I104" s="209"/>
      <c r="J104" s="209"/>
      <c r="K104" s="205"/>
      <c r="L104" s="205"/>
      <c r="M104" s="235"/>
      <c r="N104" s="205"/>
      <c r="O104" s="231"/>
      <c r="P104" s="231"/>
      <c r="Q104" s="231"/>
    </row>
    <row r="105" spans="2:17" x14ac:dyDescent="0.3">
      <c r="B105" s="205"/>
      <c r="C105" s="209"/>
      <c r="D105" s="209"/>
      <c r="E105" s="205"/>
      <c r="F105" s="205"/>
      <c r="G105" s="235"/>
      <c r="H105" s="205"/>
      <c r="I105" s="209"/>
      <c r="J105" s="209"/>
      <c r="K105" s="205"/>
      <c r="L105" s="205"/>
      <c r="M105" s="235"/>
      <c r="N105" s="205"/>
      <c r="O105" s="231"/>
      <c r="P105" s="231"/>
      <c r="Q105" s="231"/>
    </row>
    <row r="106" spans="2:17" x14ac:dyDescent="0.3">
      <c r="B106" s="205"/>
      <c r="C106" s="209"/>
      <c r="D106" s="209"/>
      <c r="E106" s="205"/>
      <c r="F106" s="205"/>
      <c r="G106" s="235"/>
      <c r="H106" s="205"/>
      <c r="I106" s="209"/>
      <c r="J106" s="209"/>
      <c r="K106" s="205"/>
      <c r="L106" s="205"/>
      <c r="M106" s="235"/>
      <c r="N106" s="205"/>
      <c r="O106" s="231"/>
      <c r="P106" s="231"/>
      <c r="Q106" s="231"/>
    </row>
    <row r="107" spans="2:17" x14ac:dyDescent="0.3">
      <c r="B107" s="205"/>
      <c r="C107" s="209"/>
      <c r="D107" s="209"/>
      <c r="E107" s="205"/>
      <c r="F107" s="205"/>
      <c r="G107" s="235"/>
      <c r="H107" s="205"/>
      <c r="I107" s="209"/>
      <c r="J107" s="209"/>
      <c r="K107" s="205"/>
      <c r="L107" s="205"/>
      <c r="M107" s="235"/>
      <c r="N107" s="205"/>
      <c r="O107" s="231"/>
      <c r="P107" s="231"/>
      <c r="Q107" s="231"/>
    </row>
    <row r="108" spans="2:17" x14ac:dyDescent="0.3">
      <c r="B108" s="205"/>
      <c r="C108" s="209"/>
      <c r="D108" s="209"/>
      <c r="E108" s="205"/>
      <c r="F108" s="205"/>
      <c r="G108" s="235"/>
      <c r="H108" s="205"/>
      <c r="I108" s="209"/>
      <c r="J108" s="209"/>
      <c r="K108" s="205"/>
      <c r="L108" s="205"/>
      <c r="M108" s="235"/>
      <c r="N108" s="205"/>
      <c r="O108" s="231"/>
      <c r="P108" s="231"/>
      <c r="Q108" s="231"/>
    </row>
    <row r="109" spans="2:17" x14ac:dyDescent="0.3">
      <c r="B109" s="205"/>
      <c r="C109" s="209"/>
      <c r="D109" s="209"/>
      <c r="E109" s="205"/>
      <c r="F109" s="205"/>
      <c r="G109" s="235"/>
      <c r="H109" s="205"/>
      <c r="I109" s="209"/>
      <c r="J109" s="209"/>
      <c r="K109" s="205"/>
      <c r="L109" s="205"/>
      <c r="M109" s="235"/>
      <c r="N109" s="205"/>
      <c r="O109" s="231"/>
      <c r="P109" s="231"/>
      <c r="Q109" s="231"/>
    </row>
    <row r="110" spans="2:17" x14ac:dyDescent="0.3">
      <c r="B110" s="205"/>
      <c r="C110" s="209"/>
      <c r="D110" s="209"/>
      <c r="E110" s="205"/>
      <c r="F110" s="205"/>
      <c r="G110" s="235"/>
      <c r="H110" s="205"/>
      <c r="I110" s="209"/>
      <c r="J110" s="209"/>
      <c r="K110" s="205"/>
      <c r="L110" s="205"/>
      <c r="M110" s="235"/>
      <c r="N110" s="205"/>
      <c r="O110" s="231"/>
      <c r="P110" s="231"/>
      <c r="Q110" s="231"/>
    </row>
    <row r="111" spans="2:17" x14ac:dyDescent="0.3">
      <c r="B111" s="205"/>
      <c r="C111" s="209"/>
      <c r="D111" s="209"/>
      <c r="E111" s="205"/>
      <c r="F111" s="205"/>
      <c r="G111" s="235"/>
      <c r="H111" s="205"/>
      <c r="I111" s="209"/>
      <c r="J111" s="209"/>
      <c r="K111" s="205"/>
      <c r="L111" s="205"/>
      <c r="M111" s="235"/>
      <c r="N111" s="205"/>
      <c r="O111" s="231"/>
      <c r="P111" s="231"/>
      <c r="Q111" s="231"/>
    </row>
    <row r="112" spans="2:17" x14ac:dyDescent="0.3">
      <c r="B112" s="205"/>
      <c r="C112" s="209"/>
      <c r="D112" s="209"/>
      <c r="E112" s="205"/>
      <c r="F112" s="205"/>
      <c r="G112" s="235"/>
      <c r="H112" s="205"/>
      <c r="I112" s="209"/>
      <c r="J112" s="209"/>
      <c r="K112" s="205"/>
      <c r="L112" s="205"/>
      <c r="M112" s="235"/>
      <c r="N112" s="205"/>
      <c r="O112" s="231"/>
      <c r="P112" s="231"/>
      <c r="Q112" s="231"/>
    </row>
    <row r="113" spans="2:17" x14ac:dyDescent="0.3">
      <c r="B113" s="205"/>
      <c r="C113" s="209"/>
      <c r="D113" s="209"/>
      <c r="E113" s="205"/>
      <c r="F113" s="205"/>
      <c r="G113" s="235"/>
      <c r="H113" s="205"/>
      <c r="I113" s="209"/>
      <c r="J113" s="209"/>
      <c r="K113" s="205"/>
      <c r="L113" s="205"/>
      <c r="M113" s="235"/>
      <c r="N113" s="205"/>
      <c r="O113" s="231"/>
      <c r="P113" s="231"/>
      <c r="Q113" s="231"/>
    </row>
    <row r="114" spans="2:17" x14ac:dyDescent="0.3">
      <c r="B114" s="205"/>
      <c r="C114" s="209"/>
      <c r="D114" s="209"/>
      <c r="E114" s="205"/>
      <c r="F114" s="205"/>
      <c r="G114" s="235"/>
      <c r="H114" s="205"/>
      <c r="I114" s="209"/>
      <c r="J114" s="209"/>
      <c r="K114" s="205"/>
      <c r="L114" s="205"/>
      <c r="M114" s="235"/>
      <c r="N114" s="205"/>
      <c r="O114" s="231"/>
      <c r="P114" s="231"/>
      <c r="Q114" s="231"/>
    </row>
    <row r="115" spans="2:17" x14ac:dyDescent="0.3">
      <c r="B115" s="205"/>
      <c r="C115" s="209"/>
      <c r="D115" s="209"/>
      <c r="E115" s="205"/>
      <c r="F115" s="205"/>
      <c r="G115" s="235"/>
      <c r="H115" s="205"/>
      <c r="I115" s="209"/>
      <c r="J115" s="209"/>
      <c r="K115" s="205"/>
      <c r="L115" s="205"/>
      <c r="M115" s="235"/>
      <c r="N115" s="205"/>
      <c r="O115" s="231"/>
      <c r="P115" s="231"/>
      <c r="Q115" s="231"/>
    </row>
    <row r="116" spans="2:17" x14ac:dyDescent="0.3">
      <c r="B116" s="205"/>
      <c r="C116" s="209"/>
      <c r="D116" s="209"/>
      <c r="E116" s="205"/>
      <c r="F116" s="205"/>
      <c r="G116" s="235"/>
      <c r="H116" s="205"/>
      <c r="I116" s="209"/>
      <c r="J116" s="209"/>
      <c r="K116" s="205"/>
      <c r="L116" s="205"/>
      <c r="M116" s="235"/>
      <c r="N116" s="205"/>
      <c r="O116" s="231"/>
      <c r="P116" s="231"/>
      <c r="Q116" s="231"/>
    </row>
    <row r="117" spans="2:17" x14ac:dyDescent="0.3">
      <c r="B117" s="205"/>
      <c r="C117" s="209"/>
      <c r="D117" s="209"/>
      <c r="E117" s="205"/>
      <c r="F117" s="205"/>
      <c r="G117" s="235"/>
      <c r="H117" s="205"/>
      <c r="I117" s="209"/>
      <c r="J117" s="209"/>
      <c r="K117" s="205"/>
      <c r="L117" s="205"/>
      <c r="M117" s="235"/>
      <c r="N117" s="205"/>
      <c r="O117" s="231"/>
      <c r="P117" s="231"/>
      <c r="Q117" s="231"/>
    </row>
    <row r="118" spans="2:17" x14ac:dyDescent="0.3">
      <c r="B118" s="205"/>
      <c r="C118" s="209"/>
      <c r="D118" s="209"/>
      <c r="E118" s="205"/>
      <c r="F118" s="205"/>
      <c r="G118" s="235"/>
      <c r="H118" s="205"/>
      <c r="I118" s="209"/>
      <c r="J118" s="209"/>
      <c r="K118" s="205"/>
      <c r="L118" s="205"/>
      <c r="M118" s="235"/>
      <c r="N118" s="205"/>
      <c r="O118" s="231"/>
      <c r="P118" s="231"/>
      <c r="Q118" s="231"/>
    </row>
    <row r="119" spans="2:17" x14ac:dyDescent="0.3">
      <c r="B119" s="205"/>
      <c r="C119" s="209"/>
      <c r="D119" s="209"/>
      <c r="E119" s="205"/>
      <c r="F119" s="205"/>
      <c r="G119" s="235"/>
      <c r="H119" s="205"/>
      <c r="I119" s="209"/>
      <c r="J119" s="209"/>
      <c r="K119" s="205"/>
      <c r="L119" s="205"/>
      <c r="M119" s="235"/>
      <c r="N119" s="205"/>
      <c r="O119" s="231"/>
      <c r="P119" s="231"/>
      <c r="Q119" s="231"/>
    </row>
    <row r="120" spans="2:17" x14ac:dyDescent="0.3">
      <c r="B120" s="205"/>
      <c r="C120" s="209"/>
      <c r="D120" s="209"/>
      <c r="E120" s="205"/>
      <c r="F120" s="205"/>
      <c r="G120" s="235"/>
      <c r="H120" s="205"/>
      <c r="I120" s="209"/>
      <c r="J120" s="209"/>
      <c r="K120" s="205"/>
      <c r="L120" s="205"/>
      <c r="M120" s="235"/>
      <c r="N120" s="205"/>
      <c r="O120" s="231"/>
      <c r="P120" s="231"/>
      <c r="Q120" s="231"/>
    </row>
    <row r="121" spans="2:17" x14ac:dyDescent="0.3">
      <c r="B121" s="205"/>
      <c r="C121" s="209"/>
      <c r="D121" s="209"/>
      <c r="E121" s="205"/>
      <c r="F121" s="205"/>
      <c r="G121" s="235"/>
      <c r="H121" s="205"/>
      <c r="I121" s="209"/>
      <c r="J121" s="209"/>
      <c r="K121" s="205"/>
      <c r="L121" s="205"/>
      <c r="M121" s="235"/>
      <c r="N121" s="205"/>
      <c r="O121" s="231"/>
      <c r="P121" s="231"/>
      <c r="Q121" s="231"/>
    </row>
    <row r="122" spans="2:17" x14ac:dyDescent="0.3">
      <c r="B122" s="205"/>
      <c r="C122" s="209"/>
      <c r="D122" s="209"/>
      <c r="E122" s="205"/>
      <c r="F122" s="205"/>
      <c r="G122" s="235"/>
      <c r="H122" s="205"/>
      <c r="I122" s="209"/>
      <c r="J122" s="209"/>
      <c r="K122" s="205"/>
      <c r="L122" s="205"/>
      <c r="M122" s="235"/>
      <c r="N122" s="205"/>
      <c r="O122" s="231"/>
      <c r="P122" s="231"/>
      <c r="Q122" s="231"/>
    </row>
    <row r="123" spans="2:17" x14ac:dyDescent="0.3">
      <c r="B123" s="205"/>
      <c r="C123" s="209"/>
      <c r="D123" s="209"/>
      <c r="E123" s="205"/>
      <c r="F123" s="205"/>
      <c r="G123" s="235"/>
      <c r="H123" s="205"/>
      <c r="I123" s="209"/>
      <c r="J123" s="209"/>
      <c r="K123" s="205"/>
      <c r="L123" s="205"/>
      <c r="M123" s="235"/>
      <c r="N123" s="205"/>
      <c r="O123" s="231"/>
      <c r="P123" s="231"/>
      <c r="Q123" s="231"/>
    </row>
    <row r="124" spans="2:17" x14ac:dyDescent="0.3">
      <c r="B124" s="205"/>
      <c r="C124" s="209"/>
      <c r="D124" s="209"/>
      <c r="E124" s="205"/>
      <c r="F124" s="205"/>
      <c r="G124" s="235"/>
      <c r="H124" s="205"/>
      <c r="I124" s="209"/>
      <c r="J124" s="209"/>
      <c r="K124" s="205"/>
      <c r="L124" s="205"/>
      <c r="M124" s="235"/>
      <c r="N124" s="205"/>
      <c r="O124" s="231"/>
      <c r="P124" s="231"/>
      <c r="Q124" s="231"/>
    </row>
    <row r="125" spans="2:17" x14ac:dyDescent="0.3">
      <c r="B125" s="205"/>
      <c r="C125" s="209"/>
      <c r="D125" s="209"/>
      <c r="E125" s="205"/>
      <c r="F125" s="205"/>
      <c r="G125" s="235"/>
      <c r="H125" s="205"/>
      <c r="I125" s="209"/>
      <c r="J125" s="209"/>
      <c r="K125" s="205"/>
      <c r="L125" s="205"/>
      <c r="M125" s="235"/>
      <c r="N125" s="205"/>
      <c r="O125" s="231"/>
      <c r="P125" s="231"/>
      <c r="Q125" s="231"/>
    </row>
    <row r="126" spans="2:17" x14ac:dyDescent="0.3">
      <c r="B126" s="205"/>
      <c r="C126" s="209"/>
      <c r="D126" s="209"/>
      <c r="E126" s="205"/>
      <c r="F126" s="205"/>
      <c r="G126" s="235"/>
      <c r="H126" s="205"/>
      <c r="I126" s="209"/>
      <c r="J126" s="209"/>
      <c r="K126" s="205"/>
      <c r="L126" s="205"/>
      <c r="M126" s="235"/>
      <c r="N126" s="205"/>
      <c r="O126" s="231"/>
      <c r="P126" s="231"/>
      <c r="Q126" s="231"/>
    </row>
    <row r="127" spans="2:17" x14ac:dyDescent="0.3">
      <c r="B127" s="205"/>
      <c r="C127" s="209"/>
      <c r="D127" s="209"/>
      <c r="E127" s="205"/>
      <c r="F127" s="205"/>
      <c r="G127" s="235"/>
      <c r="H127" s="205"/>
      <c r="I127" s="209"/>
      <c r="J127" s="209"/>
      <c r="K127" s="205"/>
      <c r="L127" s="205"/>
      <c r="M127" s="235"/>
      <c r="N127" s="205"/>
      <c r="O127" s="231"/>
      <c r="P127" s="231"/>
      <c r="Q127" s="231"/>
    </row>
    <row r="128" spans="2:17" x14ac:dyDescent="0.3">
      <c r="B128" s="205"/>
      <c r="C128" s="209"/>
      <c r="D128" s="209"/>
      <c r="E128" s="205"/>
      <c r="F128" s="205"/>
      <c r="G128" s="235"/>
      <c r="H128" s="205"/>
      <c r="I128" s="209"/>
      <c r="J128" s="209"/>
      <c r="K128" s="205"/>
      <c r="L128" s="205"/>
      <c r="M128" s="235"/>
      <c r="N128" s="205"/>
      <c r="O128" s="231"/>
      <c r="P128" s="231"/>
      <c r="Q128" s="231"/>
    </row>
    <row r="129" spans="2:17" x14ac:dyDescent="0.3">
      <c r="B129" s="205"/>
      <c r="C129" s="209"/>
      <c r="D129" s="209"/>
      <c r="E129" s="205"/>
      <c r="F129" s="205"/>
      <c r="G129" s="235"/>
      <c r="H129" s="205"/>
      <c r="I129" s="209"/>
      <c r="J129" s="209"/>
      <c r="K129" s="205"/>
      <c r="L129" s="205"/>
      <c r="M129" s="235"/>
      <c r="N129" s="205"/>
      <c r="O129" s="231"/>
      <c r="P129" s="231"/>
      <c r="Q129" s="231"/>
    </row>
    <row r="130" spans="2:17" x14ac:dyDescent="0.3">
      <c r="B130" s="205"/>
      <c r="C130" s="209"/>
      <c r="D130" s="209"/>
      <c r="E130" s="205"/>
      <c r="F130" s="205"/>
      <c r="G130" s="235"/>
      <c r="H130" s="205"/>
      <c r="I130" s="209"/>
      <c r="J130" s="209"/>
      <c r="K130" s="205"/>
      <c r="L130" s="205"/>
      <c r="M130" s="235"/>
      <c r="N130" s="205"/>
      <c r="O130" s="231"/>
      <c r="P130" s="231"/>
      <c r="Q130" s="231"/>
    </row>
    <row r="131" spans="2:17" x14ac:dyDescent="0.3">
      <c r="B131" s="205"/>
      <c r="C131" s="209"/>
      <c r="D131" s="209"/>
      <c r="E131" s="205"/>
      <c r="F131" s="205"/>
      <c r="G131" s="235"/>
      <c r="H131" s="205"/>
      <c r="I131" s="209"/>
      <c r="J131" s="209"/>
      <c r="K131" s="205"/>
      <c r="L131" s="205"/>
      <c r="M131" s="235"/>
      <c r="N131" s="205"/>
      <c r="O131" s="231"/>
      <c r="P131" s="231"/>
      <c r="Q131" s="231"/>
    </row>
    <row r="132" spans="2:17" x14ac:dyDescent="0.3">
      <c r="B132" s="205"/>
      <c r="C132" s="209"/>
      <c r="D132" s="209"/>
      <c r="E132" s="205"/>
      <c r="F132" s="205"/>
      <c r="G132" s="235"/>
      <c r="H132" s="205"/>
      <c r="I132" s="209"/>
      <c r="J132" s="209"/>
      <c r="K132" s="205"/>
      <c r="L132" s="205"/>
      <c r="M132" s="235"/>
      <c r="N132" s="205"/>
      <c r="O132" s="231"/>
      <c r="P132" s="231"/>
      <c r="Q132" s="231"/>
    </row>
    <row r="133" spans="2:17" x14ac:dyDescent="0.3">
      <c r="B133" s="205"/>
      <c r="C133" s="209"/>
      <c r="D133" s="209"/>
      <c r="E133" s="205"/>
      <c r="F133" s="205"/>
      <c r="G133" s="235"/>
      <c r="H133" s="205"/>
      <c r="I133" s="209"/>
      <c r="J133" s="209"/>
      <c r="K133" s="205"/>
      <c r="L133" s="205"/>
      <c r="M133" s="235"/>
      <c r="N133" s="205"/>
      <c r="O133" s="231"/>
      <c r="P133" s="231"/>
      <c r="Q133" s="231"/>
    </row>
    <row r="134" spans="2:17" x14ac:dyDescent="0.3">
      <c r="B134" s="205"/>
      <c r="C134" s="209"/>
      <c r="D134" s="209"/>
      <c r="E134" s="205"/>
      <c r="F134" s="205"/>
      <c r="G134" s="235"/>
      <c r="H134" s="205"/>
      <c r="I134" s="209"/>
      <c r="J134" s="209"/>
      <c r="K134" s="205"/>
      <c r="L134" s="205"/>
      <c r="M134" s="235"/>
      <c r="N134" s="205"/>
      <c r="O134" s="231"/>
      <c r="P134" s="231"/>
      <c r="Q134" s="231"/>
    </row>
    <row r="135" spans="2:17" x14ac:dyDescent="0.3">
      <c r="B135" s="205"/>
      <c r="C135" s="209"/>
      <c r="D135" s="209"/>
      <c r="E135" s="205"/>
      <c r="F135" s="205"/>
      <c r="G135" s="235"/>
      <c r="H135" s="205"/>
      <c r="I135" s="209"/>
      <c r="J135" s="209"/>
      <c r="K135" s="205"/>
      <c r="L135" s="205"/>
      <c r="M135" s="235"/>
      <c r="N135" s="205"/>
      <c r="O135" s="231"/>
      <c r="P135" s="231"/>
      <c r="Q135" s="231"/>
    </row>
    <row r="136" spans="2:17" x14ac:dyDescent="0.3">
      <c r="B136" s="205"/>
      <c r="C136" s="209"/>
      <c r="D136" s="209"/>
      <c r="E136" s="205"/>
      <c r="F136" s="205"/>
      <c r="G136" s="235"/>
      <c r="H136" s="205"/>
      <c r="I136" s="209"/>
      <c r="J136" s="209"/>
      <c r="K136" s="205"/>
      <c r="L136" s="205"/>
      <c r="M136" s="235"/>
      <c r="N136" s="205"/>
      <c r="O136" s="231"/>
      <c r="P136" s="231"/>
      <c r="Q136" s="231"/>
    </row>
    <row r="137" spans="2:17" x14ac:dyDescent="0.3">
      <c r="B137" s="205"/>
      <c r="C137" s="209"/>
      <c r="D137" s="209"/>
      <c r="E137" s="205"/>
      <c r="F137" s="205"/>
      <c r="G137" s="235"/>
      <c r="H137" s="205"/>
      <c r="I137" s="209"/>
      <c r="J137" s="209"/>
      <c r="K137" s="205"/>
      <c r="L137" s="205"/>
      <c r="M137" s="235"/>
      <c r="N137" s="205"/>
      <c r="O137" s="231"/>
      <c r="P137" s="231"/>
      <c r="Q137" s="231"/>
    </row>
    <row r="138" spans="2:17" x14ac:dyDescent="0.3">
      <c r="B138" s="205"/>
      <c r="C138" s="209"/>
      <c r="D138" s="209"/>
      <c r="E138" s="205"/>
      <c r="F138" s="205"/>
      <c r="G138" s="235"/>
      <c r="H138" s="205"/>
      <c r="I138" s="209"/>
      <c r="J138" s="209"/>
      <c r="K138" s="205"/>
      <c r="L138" s="205"/>
      <c r="M138" s="235"/>
      <c r="N138" s="205"/>
      <c r="O138" s="231"/>
      <c r="P138" s="231"/>
      <c r="Q138" s="231"/>
    </row>
    <row r="139" spans="2:17" x14ac:dyDescent="0.3">
      <c r="B139" s="205"/>
      <c r="C139" s="209"/>
      <c r="D139" s="209"/>
      <c r="E139" s="205"/>
      <c r="F139" s="205"/>
      <c r="G139" s="235"/>
      <c r="H139" s="205"/>
      <c r="I139" s="209"/>
      <c r="J139" s="209"/>
      <c r="K139" s="205"/>
      <c r="L139" s="205"/>
      <c r="M139" s="235"/>
      <c r="N139" s="205"/>
      <c r="O139" s="231"/>
      <c r="P139" s="231"/>
      <c r="Q139" s="231"/>
    </row>
    <row r="140" spans="2:17" x14ac:dyDescent="0.3">
      <c r="B140" s="205"/>
      <c r="C140" s="209"/>
      <c r="D140" s="209"/>
      <c r="E140" s="205"/>
      <c r="F140" s="205"/>
      <c r="G140" s="235"/>
      <c r="H140" s="205"/>
      <c r="I140" s="209"/>
      <c r="J140" s="209"/>
      <c r="K140" s="205"/>
      <c r="L140" s="205"/>
      <c r="M140" s="235"/>
      <c r="N140" s="205"/>
      <c r="O140" s="231"/>
      <c r="P140" s="231"/>
      <c r="Q140" s="231"/>
    </row>
    <row r="141" spans="2:17" x14ac:dyDescent="0.3">
      <c r="B141" s="205"/>
      <c r="C141" s="209"/>
      <c r="D141" s="209"/>
      <c r="E141" s="205"/>
      <c r="F141" s="205"/>
      <c r="G141" s="235"/>
      <c r="H141" s="205"/>
      <c r="I141" s="209"/>
      <c r="J141" s="209"/>
      <c r="K141" s="205"/>
      <c r="L141" s="205"/>
      <c r="M141" s="235"/>
      <c r="N141" s="205"/>
      <c r="O141" s="231"/>
      <c r="P141" s="231"/>
      <c r="Q141" s="231"/>
    </row>
    <row r="142" spans="2:17" x14ac:dyDescent="0.3">
      <c r="B142" s="205"/>
      <c r="C142" s="209"/>
      <c r="D142" s="209"/>
      <c r="E142" s="205"/>
      <c r="F142" s="205"/>
      <c r="G142" s="235"/>
      <c r="H142" s="205"/>
      <c r="I142" s="209"/>
      <c r="J142" s="209"/>
      <c r="K142" s="205"/>
      <c r="L142" s="205"/>
      <c r="M142" s="235"/>
      <c r="N142" s="205"/>
      <c r="O142" s="231"/>
      <c r="P142" s="231"/>
      <c r="Q142" s="231"/>
    </row>
    <row r="143" spans="2:17" x14ac:dyDescent="0.3">
      <c r="B143" s="205"/>
      <c r="C143" s="209"/>
      <c r="D143" s="209"/>
      <c r="E143" s="205"/>
      <c r="F143" s="205"/>
      <c r="G143" s="235"/>
      <c r="H143" s="205"/>
      <c r="I143" s="209"/>
      <c r="J143" s="209"/>
      <c r="K143" s="205"/>
      <c r="L143" s="205"/>
      <c r="M143" s="235"/>
      <c r="N143" s="205"/>
      <c r="O143" s="231"/>
      <c r="P143" s="231"/>
      <c r="Q143" s="231"/>
    </row>
    <row r="144" spans="2:17" x14ac:dyDescent="0.3">
      <c r="B144" s="205"/>
      <c r="C144" s="209"/>
      <c r="D144" s="209"/>
      <c r="E144" s="205"/>
      <c r="F144" s="205"/>
      <c r="G144" s="235"/>
      <c r="H144" s="205"/>
      <c r="I144" s="209"/>
      <c r="J144" s="209"/>
      <c r="K144" s="205"/>
      <c r="L144" s="205"/>
      <c r="M144" s="235"/>
      <c r="N144" s="205"/>
      <c r="O144" s="231"/>
      <c r="P144" s="231"/>
      <c r="Q144" s="231"/>
    </row>
    <row r="145" spans="2:17" x14ac:dyDescent="0.3">
      <c r="B145" s="205"/>
      <c r="C145" s="209"/>
      <c r="D145" s="209"/>
      <c r="E145" s="205"/>
      <c r="F145" s="205"/>
      <c r="G145" s="235"/>
      <c r="H145" s="205"/>
      <c r="I145" s="209"/>
      <c r="J145" s="209"/>
      <c r="K145" s="205"/>
      <c r="L145" s="205"/>
      <c r="M145" s="235"/>
      <c r="N145" s="205"/>
      <c r="O145" s="231"/>
      <c r="P145" s="231"/>
      <c r="Q145" s="231"/>
    </row>
    <row r="146" spans="2:17" x14ac:dyDescent="0.3">
      <c r="B146" s="205"/>
      <c r="C146" s="209"/>
      <c r="D146" s="209"/>
      <c r="E146" s="205"/>
      <c r="F146" s="205"/>
      <c r="G146" s="235"/>
      <c r="H146" s="205"/>
      <c r="I146" s="209"/>
      <c r="J146" s="209"/>
      <c r="K146" s="205"/>
      <c r="L146" s="205"/>
      <c r="M146" s="235"/>
      <c r="N146" s="205"/>
      <c r="O146" s="231"/>
      <c r="P146" s="231"/>
      <c r="Q146" s="231"/>
    </row>
    <row r="147" spans="2:17" x14ac:dyDescent="0.3">
      <c r="B147" s="205"/>
      <c r="C147" s="209"/>
      <c r="D147" s="209"/>
      <c r="E147" s="205"/>
      <c r="F147" s="205"/>
      <c r="G147" s="235"/>
      <c r="H147" s="205"/>
      <c r="I147" s="209"/>
      <c r="J147" s="209"/>
      <c r="K147" s="205"/>
      <c r="L147" s="205"/>
      <c r="M147" s="235"/>
      <c r="N147" s="205"/>
      <c r="O147" s="231"/>
      <c r="P147" s="231"/>
      <c r="Q147" s="231"/>
    </row>
    <row r="148" spans="2:17" x14ac:dyDescent="0.3">
      <c r="B148" s="205"/>
      <c r="C148" s="209"/>
      <c r="D148" s="209"/>
      <c r="E148" s="205"/>
      <c r="F148" s="205"/>
      <c r="G148" s="235"/>
      <c r="H148" s="205"/>
      <c r="I148" s="209"/>
      <c r="J148" s="209"/>
      <c r="K148" s="205"/>
      <c r="L148" s="205"/>
      <c r="M148" s="235"/>
      <c r="N148" s="205"/>
      <c r="O148" s="231"/>
      <c r="P148" s="231"/>
      <c r="Q148" s="231"/>
    </row>
    <row r="149" spans="2:17" x14ac:dyDescent="0.3">
      <c r="B149" s="205"/>
      <c r="C149" s="209"/>
      <c r="D149" s="209"/>
      <c r="E149" s="205"/>
      <c r="F149" s="205"/>
      <c r="G149" s="235"/>
      <c r="H149" s="205"/>
      <c r="I149" s="209"/>
      <c r="J149" s="209"/>
      <c r="K149" s="205"/>
      <c r="L149" s="205"/>
      <c r="M149" s="235"/>
      <c r="N149" s="205"/>
      <c r="O149" s="231"/>
      <c r="P149" s="231"/>
      <c r="Q149" s="231"/>
    </row>
    <row r="150" spans="2:17" x14ac:dyDescent="0.3">
      <c r="B150" s="205"/>
      <c r="C150" s="209"/>
      <c r="D150" s="209"/>
      <c r="E150" s="205"/>
      <c r="F150" s="205"/>
      <c r="G150" s="235"/>
      <c r="H150" s="205"/>
      <c r="I150" s="209"/>
      <c r="J150" s="209"/>
      <c r="K150" s="205"/>
      <c r="L150" s="205"/>
      <c r="M150" s="235"/>
      <c r="N150" s="205"/>
      <c r="O150" s="231"/>
      <c r="P150" s="231"/>
      <c r="Q150" s="231"/>
    </row>
    <row r="151" spans="2:17" x14ac:dyDescent="0.3">
      <c r="B151" s="205"/>
      <c r="C151" s="209"/>
      <c r="D151" s="209"/>
      <c r="E151" s="205"/>
      <c r="F151" s="205"/>
      <c r="G151" s="235"/>
      <c r="H151" s="205"/>
      <c r="I151" s="209"/>
      <c r="J151" s="209"/>
      <c r="K151" s="205"/>
      <c r="L151" s="205"/>
      <c r="M151" s="235"/>
      <c r="N151" s="205"/>
      <c r="O151" s="231"/>
      <c r="P151" s="231"/>
      <c r="Q151" s="231"/>
    </row>
    <row r="152" spans="2:17" x14ac:dyDescent="0.3">
      <c r="B152" s="205"/>
      <c r="C152" s="209"/>
      <c r="D152" s="209"/>
      <c r="E152" s="205"/>
      <c r="F152" s="205"/>
      <c r="G152" s="235"/>
      <c r="H152" s="205"/>
      <c r="I152" s="209"/>
      <c r="J152" s="209"/>
      <c r="K152" s="205"/>
      <c r="L152" s="205"/>
      <c r="M152" s="235"/>
      <c r="N152" s="205"/>
      <c r="O152" s="231"/>
      <c r="P152" s="231"/>
      <c r="Q152" s="231"/>
    </row>
    <row r="153" spans="2:17" x14ac:dyDescent="0.3">
      <c r="B153" s="205"/>
      <c r="C153" s="209"/>
      <c r="D153" s="209"/>
      <c r="E153" s="205"/>
      <c r="F153" s="205"/>
      <c r="G153" s="235"/>
      <c r="H153" s="205"/>
      <c r="I153" s="209"/>
      <c r="J153" s="209"/>
      <c r="K153" s="205"/>
      <c r="L153" s="205"/>
      <c r="M153" s="235"/>
      <c r="N153" s="205"/>
      <c r="O153" s="231"/>
      <c r="P153" s="231"/>
      <c r="Q153" s="231"/>
    </row>
    <row r="154" spans="2:17" x14ac:dyDescent="0.3">
      <c r="B154" s="205"/>
      <c r="C154" s="209"/>
      <c r="D154" s="209"/>
      <c r="E154" s="205"/>
      <c r="F154" s="205"/>
      <c r="G154" s="235"/>
      <c r="H154" s="205"/>
      <c r="I154" s="209"/>
      <c r="J154" s="209"/>
      <c r="K154" s="205"/>
      <c r="L154" s="205"/>
      <c r="M154" s="235"/>
      <c r="N154" s="205"/>
      <c r="O154" s="231"/>
      <c r="P154" s="231"/>
      <c r="Q154" s="231"/>
    </row>
    <row r="155" spans="2:17" x14ac:dyDescent="0.3">
      <c r="B155" s="205"/>
      <c r="C155" s="209"/>
      <c r="D155" s="209"/>
      <c r="E155" s="205"/>
      <c r="F155" s="205"/>
      <c r="G155" s="235"/>
      <c r="H155" s="205"/>
      <c r="I155" s="209"/>
      <c r="J155" s="209"/>
      <c r="K155" s="205"/>
      <c r="L155" s="205"/>
      <c r="M155" s="235"/>
      <c r="N155" s="205"/>
      <c r="O155" s="231"/>
      <c r="P155" s="231"/>
      <c r="Q155" s="231"/>
    </row>
    <row r="156" spans="2:17" x14ac:dyDescent="0.3">
      <c r="B156" s="205"/>
      <c r="C156" s="209"/>
      <c r="D156" s="209"/>
      <c r="E156" s="205"/>
      <c r="F156" s="205"/>
      <c r="G156" s="235"/>
      <c r="H156" s="205"/>
      <c r="I156" s="209"/>
      <c r="J156" s="209"/>
      <c r="K156" s="205"/>
      <c r="L156" s="205"/>
      <c r="M156" s="235"/>
      <c r="N156" s="205"/>
      <c r="O156" s="231"/>
      <c r="P156" s="231"/>
      <c r="Q156" s="231"/>
    </row>
    <row r="157" spans="2:17" x14ac:dyDescent="0.3">
      <c r="B157" s="205"/>
      <c r="C157" s="209"/>
      <c r="D157" s="209"/>
      <c r="E157" s="205"/>
      <c r="F157" s="205"/>
      <c r="G157" s="235"/>
      <c r="H157" s="205"/>
      <c r="I157" s="209"/>
      <c r="J157" s="209"/>
      <c r="K157" s="205"/>
      <c r="L157" s="205"/>
      <c r="M157" s="235"/>
      <c r="N157" s="205"/>
      <c r="O157" s="231"/>
      <c r="P157" s="231"/>
      <c r="Q157" s="231"/>
    </row>
    <row r="158" spans="2:17" x14ac:dyDescent="0.3">
      <c r="B158" s="205"/>
      <c r="C158" s="209"/>
      <c r="D158" s="209"/>
      <c r="E158" s="205"/>
      <c r="F158" s="205"/>
      <c r="G158" s="235"/>
      <c r="H158" s="205"/>
      <c r="I158" s="209"/>
      <c r="J158" s="209"/>
      <c r="K158" s="205"/>
      <c r="L158" s="205"/>
      <c r="M158" s="235"/>
      <c r="N158" s="205"/>
      <c r="O158" s="231"/>
      <c r="P158" s="231"/>
      <c r="Q158" s="231"/>
    </row>
    <row r="159" spans="2:17" x14ac:dyDescent="0.3">
      <c r="B159" s="205"/>
      <c r="C159" s="209"/>
      <c r="D159" s="209"/>
      <c r="E159" s="205"/>
      <c r="F159" s="205"/>
      <c r="G159" s="235"/>
      <c r="H159" s="205"/>
      <c r="I159" s="209"/>
      <c r="J159" s="209"/>
      <c r="K159" s="205"/>
      <c r="L159" s="205"/>
      <c r="M159" s="235"/>
      <c r="N159" s="205"/>
      <c r="O159" s="231"/>
      <c r="P159" s="231"/>
      <c r="Q159" s="231"/>
    </row>
    <row r="160" spans="2:17" x14ac:dyDescent="0.3">
      <c r="B160" s="205"/>
      <c r="C160" s="209"/>
      <c r="D160" s="209"/>
      <c r="E160" s="205"/>
      <c r="F160" s="205"/>
      <c r="G160" s="235"/>
      <c r="H160" s="205"/>
      <c r="I160" s="209"/>
      <c r="J160" s="209"/>
      <c r="K160" s="205"/>
      <c r="L160" s="205"/>
      <c r="M160" s="235"/>
      <c r="N160" s="205"/>
      <c r="O160" s="231"/>
      <c r="P160" s="231"/>
      <c r="Q160" s="231"/>
    </row>
    <row r="161" spans="2:17" x14ac:dyDescent="0.3">
      <c r="B161" s="205"/>
      <c r="C161" s="209"/>
      <c r="D161" s="209"/>
      <c r="E161" s="205"/>
      <c r="F161" s="205"/>
      <c r="G161" s="235"/>
      <c r="H161" s="205"/>
      <c r="I161" s="209"/>
      <c r="J161" s="209"/>
      <c r="K161" s="205"/>
      <c r="L161" s="205"/>
      <c r="M161" s="235"/>
      <c r="N161" s="205"/>
      <c r="O161" s="231"/>
      <c r="P161" s="231"/>
      <c r="Q161" s="231"/>
    </row>
    <row r="162" spans="2:17" x14ac:dyDescent="0.3">
      <c r="B162" s="205"/>
      <c r="C162" s="209"/>
      <c r="D162" s="209"/>
      <c r="E162" s="205"/>
      <c r="F162" s="205"/>
      <c r="G162" s="235"/>
      <c r="H162" s="205"/>
      <c r="I162" s="209"/>
      <c r="J162" s="209"/>
      <c r="K162" s="205"/>
      <c r="L162" s="205"/>
      <c r="M162" s="235"/>
      <c r="N162" s="205"/>
      <c r="O162" s="231"/>
      <c r="P162" s="231"/>
      <c r="Q162" s="231"/>
    </row>
    <row r="163" spans="2:17" x14ac:dyDescent="0.3">
      <c r="B163" s="205"/>
      <c r="C163" s="209"/>
      <c r="D163" s="209"/>
      <c r="E163" s="205"/>
      <c r="F163" s="205"/>
      <c r="G163" s="235"/>
      <c r="H163" s="205"/>
      <c r="I163" s="209"/>
      <c r="J163" s="209"/>
      <c r="K163" s="205"/>
      <c r="L163" s="205"/>
      <c r="M163" s="235"/>
      <c r="N163" s="205"/>
      <c r="O163" s="231"/>
      <c r="P163" s="231"/>
      <c r="Q163" s="231"/>
    </row>
    <row r="164" spans="2:17" x14ac:dyDescent="0.3">
      <c r="B164" s="205"/>
      <c r="C164" s="209"/>
      <c r="D164" s="209"/>
      <c r="E164" s="205"/>
      <c r="F164" s="205"/>
      <c r="G164" s="235"/>
      <c r="H164" s="205"/>
      <c r="I164" s="209"/>
      <c r="J164" s="209"/>
      <c r="K164" s="205"/>
      <c r="L164" s="205"/>
      <c r="M164" s="235"/>
      <c r="N164" s="205"/>
      <c r="O164" s="231"/>
      <c r="P164" s="231"/>
      <c r="Q164" s="231"/>
    </row>
    <row r="165" spans="2:17" x14ac:dyDescent="0.3">
      <c r="B165" s="205"/>
      <c r="C165" s="209"/>
      <c r="D165" s="209"/>
      <c r="E165" s="205"/>
      <c r="F165" s="205"/>
      <c r="G165" s="235"/>
      <c r="H165" s="205"/>
      <c r="I165" s="209"/>
      <c r="J165" s="209"/>
      <c r="K165" s="205"/>
      <c r="L165" s="205"/>
      <c r="M165" s="235"/>
      <c r="N165" s="205"/>
      <c r="O165" s="231"/>
      <c r="P165" s="231"/>
      <c r="Q165" s="231"/>
    </row>
    <row r="166" spans="2:17" x14ac:dyDescent="0.3">
      <c r="B166" s="205"/>
      <c r="C166" s="209"/>
      <c r="D166" s="209"/>
      <c r="E166" s="205"/>
      <c r="F166" s="205"/>
      <c r="G166" s="235"/>
      <c r="H166" s="205"/>
      <c r="I166" s="209"/>
      <c r="J166" s="209"/>
      <c r="K166" s="205"/>
      <c r="L166" s="205"/>
      <c r="M166" s="235"/>
      <c r="N166" s="205"/>
      <c r="O166" s="231"/>
      <c r="P166" s="231"/>
      <c r="Q166" s="231"/>
    </row>
    <row r="167" spans="2:17" x14ac:dyDescent="0.3">
      <c r="B167" s="205"/>
      <c r="C167" s="209"/>
      <c r="D167" s="209"/>
      <c r="E167" s="205"/>
      <c r="F167" s="205"/>
      <c r="G167" s="235"/>
      <c r="H167" s="205"/>
      <c r="I167" s="209"/>
      <c r="J167" s="209"/>
      <c r="K167" s="205"/>
      <c r="L167" s="205"/>
      <c r="M167" s="235"/>
      <c r="N167" s="205"/>
      <c r="O167" s="231"/>
      <c r="P167" s="231"/>
      <c r="Q167" s="231"/>
    </row>
    <row r="168" spans="2:17" x14ac:dyDescent="0.3">
      <c r="B168" s="205"/>
      <c r="C168" s="209"/>
      <c r="D168" s="209"/>
      <c r="E168" s="205"/>
      <c r="F168" s="205"/>
      <c r="G168" s="235"/>
      <c r="H168" s="205"/>
      <c r="I168" s="209"/>
      <c r="J168" s="209"/>
      <c r="K168" s="205"/>
      <c r="L168" s="205"/>
      <c r="M168" s="235"/>
      <c r="N168" s="205"/>
      <c r="O168" s="231"/>
      <c r="P168" s="231"/>
      <c r="Q168" s="231"/>
    </row>
    <row r="169" spans="2:17" x14ac:dyDescent="0.3">
      <c r="B169" s="205"/>
      <c r="C169" s="209"/>
      <c r="D169" s="209"/>
      <c r="E169" s="205"/>
      <c r="F169" s="205"/>
      <c r="G169" s="235"/>
      <c r="H169" s="205"/>
      <c r="I169" s="209"/>
      <c r="J169" s="209"/>
      <c r="K169" s="205"/>
      <c r="L169" s="205"/>
      <c r="M169" s="235"/>
      <c r="N169" s="205"/>
      <c r="O169" s="231"/>
      <c r="P169" s="231"/>
      <c r="Q169" s="231"/>
    </row>
    <row r="170" spans="2:17" x14ac:dyDescent="0.3">
      <c r="B170" s="205"/>
      <c r="C170" s="209"/>
      <c r="D170" s="209"/>
      <c r="E170" s="205"/>
      <c r="F170" s="205"/>
      <c r="G170" s="235"/>
      <c r="H170" s="205"/>
      <c r="I170" s="209"/>
      <c r="J170" s="209"/>
      <c r="K170" s="205"/>
      <c r="L170" s="205"/>
      <c r="M170" s="235"/>
      <c r="N170" s="205"/>
      <c r="O170" s="231"/>
      <c r="P170" s="231"/>
      <c r="Q170" s="231"/>
    </row>
    <row r="171" spans="2:17" x14ac:dyDescent="0.3">
      <c r="B171" s="205"/>
      <c r="C171" s="209"/>
      <c r="D171" s="209"/>
      <c r="E171" s="205"/>
      <c r="F171" s="205"/>
      <c r="G171" s="235"/>
      <c r="H171" s="205"/>
      <c r="I171" s="209"/>
      <c r="J171" s="209"/>
      <c r="K171" s="205"/>
      <c r="L171" s="205"/>
      <c r="M171" s="235"/>
      <c r="N171" s="205"/>
      <c r="O171" s="231"/>
      <c r="P171" s="231"/>
      <c r="Q171" s="231"/>
    </row>
    <row r="172" spans="2:17" x14ac:dyDescent="0.3">
      <c r="B172" s="205"/>
      <c r="C172" s="209"/>
      <c r="D172" s="209"/>
      <c r="E172" s="205"/>
      <c r="F172" s="205"/>
      <c r="G172" s="235"/>
      <c r="H172" s="205"/>
      <c r="I172" s="209"/>
      <c r="J172" s="209"/>
      <c r="K172" s="205"/>
      <c r="L172" s="205"/>
      <c r="M172" s="235"/>
      <c r="N172" s="205"/>
      <c r="O172" s="231"/>
      <c r="P172" s="231"/>
      <c r="Q172" s="231"/>
    </row>
    <row r="173" spans="2:17" x14ac:dyDescent="0.3">
      <c r="B173" s="205"/>
      <c r="C173" s="209"/>
      <c r="D173" s="209"/>
      <c r="E173" s="205"/>
      <c r="F173" s="205"/>
      <c r="G173" s="235"/>
      <c r="H173" s="205"/>
      <c r="I173" s="209"/>
      <c r="J173" s="209"/>
      <c r="K173" s="205"/>
      <c r="L173" s="205"/>
      <c r="M173" s="235"/>
      <c r="N173" s="205"/>
      <c r="O173" s="231"/>
      <c r="P173" s="231"/>
      <c r="Q173" s="231"/>
    </row>
    <row r="174" spans="2:17" x14ac:dyDescent="0.3">
      <c r="B174" s="205"/>
      <c r="C174" s="209"/>
      <c r="D174" s="209"/>
      <c r="E174" s="205"/>
      <c r="F174" s="205"/>
      <c r="G174" s="235"/>
      <c r="H174" s="205"/>
      <c r="I174" s="209"/>
      <c r="J174" s="209"/>
      <c r="K174" s="205"/>
      <c r="L174" s="205"/>
      <c r="M174" s="235"/>
      <c r="N174" s="205"/>
      <c r="O174" s="231"/>
      <c r="P174" s="231"/>
      <c r="Q174" s="231"/>
    </row>
    <row r="175" spans="2:17" x14ac:dyDescent="0.3">
      <c r="B175" s="205"/>
      <c r="C175" s="209"/>
      <c r="D175" s="209"/>
      <c r="E175" s="205"/>
      <c r="F175" s="205"/>
      <c r="G175" s="235"/>
      <c r="H175" s="205"/>
      <c r="I175" s="209"/>
      <c r="J175" s="209"/>
      <c r="K175" s="205"/>
      <c r="L175" s="205"/>
      <c r="M175" s="235"/>
      <c r="N175" s="205"/>
      <c r="O175" s="231"/>
      <c r="P175" s="231"/>
      <c r="Q175" s="231"/>
    </row>
    <row r="176" spans="2:17" x14ac:dyDescent="0.3">
      <c r="B176" s="205"/>
      <c r="C176" s="209"/>
      <c r="D176" s="209"/>
      <c r="E176" s="205"/>
      <c r="F176" s="205"/>
      <c r="G176" s="235"/>
      <c r="H176" s="205"/>
      <c r="I176" s="209"/>
      <c r="J176" s="209"/>
      <c r="K176" s="205"/>
      <c r="L176" s="205"/>
      <c r="M176" s="235"/>
      <c r="N176" s="205"/>
      <c r="O176" s="231"/>
      <c r="P176" s="231"/>
      <c r="Q176" s="231"/>
    </row>
    <row r="177" spans="2:17" x14ac:dyDescent="0.3">
      <c r="B177" s="205"/>
      <c r="C177" s="209"/>
      <c r="D177" s="209"/>
      <c r="E177" s="205"/>
      <c r="F177" s="205"/>
      <c r="G177" s="235"/>
      <c r="H177" s="205"/>
      <c r="I177" s="209"/>
      <c r="J177" s="209"/>
      <c r="K177" s="205"/>
      <c r="L177" s="205"/>
      <c r="M177" s="235"/>
      <c r="N177" s="205"/>
      <c r="O177" s="231"/>
      <c r="P177" s="231"/>
      <c r="Q177" s="231"/>
    </row>
    <row r="178" spans="2:17" x14ac:dyDescent="0.3">
      <c r="B178" s="205"/>
      <c r="C178" s="209"/>
      <c r="D178" s="209"/>
      <c r="E178" s="205"/>
      <c r="F178" s="205"/>
      <c r="G178" s="235"/>
      <c r="H178" s="205"/>
      <c r="I178" s="209"/>
      <c r="J178" s="209"/>
      <c r="K178" s="205"/>
      <c r="L178" s="205"/>
      <c r="M178" s="235"/>
      <c r="N178" s="205"/>
      <c r="O178" s="231"/>
      <c r="P178" s="231"/>
      <c r="Q178" s="231"/>
    </row>
    <row r="179" spans="2:17" x14ac:dyDescent="0.3">
      <c r="B179" s="205"/>
      <c r="C179" s="209"/>
      <c r="D179" s="209"/>
      <c r="E179" s="205"/>
      <c r="F179" s="205"/>
      <c r="G179" s="235"/>
      <c r="H179" s="205"/>
      <c r="I179" s="209"/>
      <c r="J179" s="209"/>
      <c r="K179" s="205"/>
      <c r="L179" s="205"/>
      <c r="M179" s="235"/>
      <c r="N179" s="205"/>
      <c r="O179" s="231"/>
      <c r="P179" s="231"/>
      <c r="Q179" s="231"/>
    </row>
    <row r="180" spans="2:17" x14ac:dyDescent="0.3">
      <c r="B180" s="205"/>
      <c r="C180" s="209"/>
      <c r="D180" s="209"/>
      <c r="E180" s="205"/>
      <c r="F180" s="205"/>
      <c r="G180" s="235"/>
      <c r="H180" s="205"/>
      <c r="I180" s="209"/>
      <c r="J180" s="209"/>
      <c r="K180" s="205"/>
      <c r="L180" s="205"/>
      <c r="M180" s="235"/>
      <c r="N180" s="205"/>
      <c r="O180" s="231"/>
      <c r="P180" s="231"/>
      <c r="Q180" s="231"/>
    </row>
    <row r="181" spans="2:17" x14ac:dyDescent="0.3">
      <c r="B181" s="205"/>
      <c r="C181" s="209"/>
      <c r="D181" s="209"/>
      <c r="E181" s="205"/>
      <c r="F181" s="205"/>
      <c r="G181" s="235"/>
      <c r="H181" s="205"/>
      <c r="I181" s="209"/>
      <c r="J181" s="209"/>
      <c r="K181" s="205"/>
      <c r="L181" s="205"/>
      <c r="M181" s="235"/>
      <c r="N181" s="205"/>
      <c r="O181" s="231"/>
      <c r="P181" s="231"/>
      <c r="Q181" s="231"/>
    </row>
    <row r="182" spans="2:17" x14ac:dyDescent="0.3">
      <c r="B182" s="205"/>
      <c r="C182" s="209"/>
      <c r="D182" s="209"/>
      <c r="E182" s="205"/>
      <c r="F182" s="205"/>
      <c r="G182" s="235"/>
      <c r="H182" s="205"/>
      <c r="I182" s="209"/>
      <c r="J182" s="209"/>
      <c r="K182" s="205"/>
      <c r="L182" s="205"/>
      <c r="M182" s="235"/>
      <c r="N182" s="205"/>
      <c r="O182" s="231"/>
      <c r="P182" s="231"/>
      <c r="Q182" s="231"/>
    </row>
    <row r="183" spans="2:17" x14ac:dyDescent="0.3">
      <c r="B183" s="205"/>
      <c r="C183" s="209"/>
      <c r="D183" s="209"/>
      <c r="E183" s="205"/>
      <c r="F183" s="205"/>
      <c r="G183" s="235"/>
      <c r="H183" s="205"/>
      <c r="I183" s="209"/>
      <c r="J183" s="209"/>
      <c r="K183" s="205"/>
      <c r="L183" s="205"/>
      <c r="M183" s="235"/>
      <c r="N183" s="205"/>
      <c r="O183" s="231"/>
      <c r="P183" s="231"/>
      <c r="Q183" s="231"/>
    </row>
    <row r="184" spans="2:17" x14ac:dyDescent="0.3">
      <c r="B184" s="205"/>
      <c r="C184" s="209"/>
      <c r="D184" s="209"/>
      <c r="E184" s="205"/>
      <c r="F184" s="205"/>
      <c r="G184" s="235"/>
      <c r="H184" s="205"/>
      <c r="I184" s="209"/>
      <c r="J184" s="209"/>
      <c r="K184" s="205"/>
      <c r="L184" s="205"/>
      <c r="M184" s="235"/>
      <c r="N184" s="205"/>
      <c r="O184" s="231"/>
      <c r="P184" s="231"/>
      <c r="Q184" s="231"/>
    </row>
    <row r="185" spans="2:17" x14ac:dyDescent="0.3">
      <c r="B185" s="205"/>
      <c r="C185" s="209"/>
      <c r="D185" s="209"/>
      <c r="E185" s="205"/>
      <c r="F185" s="205"/>
      <c r="G185" s="235"/>
      <c r="H185" s="205"/>
      <c r="I185" s="209"/>
      <c r="J185" s="209"/>
      <c r="K185" s="205"/>
      <c r="L185" s="205"/>
      <c r="M185" s="235"/>
      <c r="N185" s="205"/>
      <c r="O185" s="231"/>
      <c r="P185" s="231"/>
      <c r="Q185" s="231"/>
    </row>
    <row r="186" spans="2:17" x14ac:dyDescent="0.3">
      <c r="B186" s="205"/>
      <c r="C186" s="209"/>
      <c r="D186" s="209"/>
      <c r="E186" s="205"/>
      <c r="F186" s="205"/>
      <c r="G186" s="235"/>
      <c r="H186" s="205"/>
      <c r="I186" s="209"/>
      <c r="J186" s="209"/>
      <c r="K186" s="205"/>
      <c r="L186" s="205"/>
      <c r="M186" s="235"/>
      <c r="N186" s="205"/>
      <c r="O186" s="231"/>
      <c r="P186" s="231"/>
      <c r="Q186" s="231"/>
    </row>
    <row r="187" spans="2:17" x14ac:dyDescent="0.3">
      <c r="B187" s="205"/>
      <c r="C187" s="209"/>
      <c r="D187" s="209"/>
      <c r="E187" s="205"/>
      <c r="F187" s="205"/>
      <c r="G187" s="235"/>
      <c r="H187" s="205"/>
      <c r="I187" s="209"/>
      <c r="J187" s="209"/>
      <c r="K187" s="205"/>
      <c r="L187" s="205"/>
      <c r="M187" s="235"/>
      <c r="N187" s="205"/>
      <c r="O187" s="231"/>
      <c r="P187" s="231"/>
      <c r="Q187" s="231"/>
    </row>
    <row r="188" spans="2:17" x14ac:dyDescent="0.3">
      <c r="B188" s="205"/>
      <c r="C188" s="209"/>
      <c r="D188" s="209"/>
      <c r="E188" s="205"/>
      <c r="F188" s="205"/>
      <c r="G188" s="235"/>
      <c r="H188" s="205"/>
      <c r="I188" s="209"/>
      <c r="J188" s="209"/>
      <c r="K188" s="205"/>
      <c r="L188" s="205"/>
      <c r="M188" s="235"/>
      <c r="N188" s="205"/>
      <c r="O188" s="231"/>
      <c r="P188" s="231"/>
      <c r="Q188" s="231"/>
    </row>
    <row r="189" spans="2:17" x14ac:dyDescent="0.3">
      <c r="B189" s="205"/>
      <c r="C189" s="209"/>
      <c r="D189" s="209"/>
      <c r="E189" s="205"/>
      <c r="F189" s="205"/>
      <c r="G189" s="235"/>
      <c r="H189" s="205"/>
      <c r="I189" s="209"/>
      <c r="J189" s="209"/>
      <c r="K189" s="205"/>
      <c r="L189" s="205"/>
      <c r="M189" s="235"/>
      <c r="N189" s="205"/>
      <c r="O189" s="231"/>
      <c r="P189" s="231"/>
      <c r="Q189" s="231"/>
    </row>
    <row r="190" spans="2:17" x14ac:dyDescent="0.3">
      <c r="B190" s="205"/>
      <c r="C190" s="209"/>
      <c r="D190" s="209"/>
      <c r="E190" s="205"/>
      <c r="F190" s="205"/>
      <c r="G190" s="235"/>
      <c r="H190" s="205"/>
      <c r="I190" s="209"/>
      <c r="J190" s="209"/>
      <c r="K190" s="205"/>
      <c r="L190" s="205"/>
      <c r="M190" s="235"/>
      <c r="N190" s="205"/>
      <c r="O190" s="231"/>
      <c r="P190" s="231"/>
      <c r="Q190" s="231"/>
    </row>
    <row r="191" spans="2:17" x14ac:dyDescent="0.3">
      <c r="B191" s="205"/>
      <c r="C191" s="209"/>
      <c r="D191" s="209"/>
      <c r="E191" s="205"/>
      <c r="F191" s="205"/>
      <c r="G191" s="235"/>
      <c r="H191" s="205"/>
      <c r="I191" s="209"/>
      <c r="J191" s="209"/>
      <c r="K191" s="205"/>
      <c r="L191" s="205"/>
      <c r="M191" s="235"/>
      <c r="N191" s="205"/>
      <c r="O191" s="231"/>
      <c r="P191" s="231"/>
      <c r="Q191" s="231"/>
    </row>
    <row r="192" spans="2:17" x14ac:dyDescent="0.3">
      <c r="B192" s="205"/>
      <c r="C192" s="209"/>
      <c r="D192" s="209"/>
      <c r="E192" s="205"/>
      <c r="F192" s="205"/>
      <c r="G192" s="235"/>
      <c r="H192" s="205"/>
      <c r="I192" s="209"/>
      <c r="J192" s="209"/>
      <c r="K192" s="205"/>
      <c r="L192" s="205"/>
      <c r="M192" s="235"/>
      <c r="N192" s="205"/>
      <c r="O192" s="231"/>
      <c r="P192" s="231"/>
      <c r="Q192" s="231"/>
    </row>
    <row r="193" spans="2:17" x14ac:dyDescent="0.3">
      <c r="B193" s="205"/>
      <c r="C193" s="209"/>
      <c r="D193" s="209"/>
      <c r="E193" s="205"/>
      <c r="F193" s="205"/>
      <c r="G193" s="235"/>
      <c r="H193" s="205"/>
      <c r="I193" s="209"/>
      <c r="J193" s="209"/>
      <c r="K193" s="205"/>
      <c r="L193" s="205"/>
      <c r="M193" s="235"/>
      <c r="N193" s="205"/>
      <c r="O193" s="231"/>
      <c r="P193" s="231"/>
      <c r="Q193" s="231"/>
    </row>
    <row r="194" spans="2:17" x14ac:dyDescent="0.3">
      <c r="B194" s="205"/>
      <c r="C194" s="209"/>
      <c r="D194" s="209"/>
      <c r="E194" s="205"/>
      <c r="F194" s="205"/>
      <c r="G194" s="235"/>
      <c r="H194" s="205"/>
      <c r="I194" s="209"/>
      <c r="J194" s="209"/>
      <c r="K194" s="205"/>
      <c r="L194" s="205"/>
      <c r="M194" s="235"/>
      <c r="N194" s="205"/>
      <c r="O194" s="231"/>
      <c r="P194" s="231"/>
      <c r="Q194" s="231"/>
    </row>
    <row r="195" spans="2:17" x14ac:dyDescent="0.3">
      <c r="B195" s="205"/>
      <c r="C195" s="209"/>
      <c r="D195" s="209"/>
      <c r="E195" s="205"/>
      <c r="F195" s="205"/>
      <c r="G195" s="235"/>
      <c r="H195" s="205"/>
      <c r="I195" s="209"/>
      <c r="J195" s="209"/>
      <c r="K195" s="205"/>
      <c r="L195" s="205"/>
      <c r="M195" s="235"/>
      <c r="N195" s="205"/>
      <c r="O195" s="231"/>
      <c r="P195" s="231"/>
      <c r="Q195" s="231"/>
    </row>
    <row r="196" spans="2:17" x14ac:dyDescent="0.3">
      <c r="B196" s="205"/>
      <c r="C196" s="209"/>
      <c r="D196" s="209"/>
      <c r="E196" s="205"/>
      <c r="F196" s="205"/>
      <c r="G196" s="235"/>
      <c r="H196" s="205"/>
      <c r="I196" s="209"/>
      <c r="J196" s="209"/>
      <c r="K196" s="205"/>
      <c r="L196" s="205"/>
      <c r="M196" s="235"/>
      <c r="N196" s="205"/>
      <c r="O196" s="231"/>
      <c r="P196" s="231"/>
      <c r="Q196" s="231"/>
    </row>
    <row r="197" spans="2:17" x14ac:dyDescent="0.3">
      <c r="B197" s="205"/>
      <c r="C197" s="209"/>
      <c r="D197" s="209"/>
      <c r="E197" s="205"/>
      <c r="F197" s="205"/>
      <c r="G197" s="235"/>
      <c r="H197" s="205"/>
      <c r="I197" s="209"/>
      <c r="J197" s="209"/>
      <c r="K197" s="205"/>
      <c r="L197" s="205"/>
      <c r="M197" s="235"/>
      <c r="N197" s="205"/>
      <c r="O197" s="231"/>
      <c r="P197" s="231"/>
      <c r="Q197" s="231"/>
    </row>
    <row r="198" spans="2:17" x14ac:dyDescent="0.3">
      <c r="B198" s="205"/>
      <c r="C198" s="209"/>
      <c r="D198" s="209"/>
      <c r="E198" s="205"/>
      <c r="F198" s="205"/>
      <c r="G198" s="235"/>
      <c r="H198" s="205"/>
      <c r="I198" s="209"/>
      <c r="J198" s="209"/>
      <c r="K198" s="205"/>
      <c r="L198" s="205"/>
      <c r="M198" s="235"/>
      <c r="N198" s="205"/>
      <c r="O198" s="231"/>
      <c r="P198" s="231"/>
      <c r="Q198" s="231"/>
    </row>
    <row r="199" spans="2:17" x14ac:dyDescent="0.3">
      <c r="B199" s="205"/>
      <c r="C199" s="209"/>
      <c r="D199" s="209"/>
      <c r="E199" s="205"/>
      <c r="F199" s="205"/>
      <c r="G199" s="235"/>
      <c r="H199" s="205"/>
      <c r="I199" s="209"/>
      <c r="J199" s="209"/>
      <c r="K199" s="205"/>
      <c r="L199" s="205"/>
      <c r="M199" s="235"/>
      <c r="N199" s="205"/>
      <c r="O199" s="231"/>
      <c r="P199" s="231"/>
      <c r="Q199" s="231"/>
    </row>
    <row r="200" spans="2:17" x14ac:dyDescent="0.3">
      <c r="B200" s="205"/>
      <c r="C200" s="209"/>
      <c r="D200" s="209"/>
      <c r="E200" s="205"/>
      <c r="F200" s="205"/>
      <c r="G200" s="235"/>
      <c r="H200" s="205"/>
      <c r="I200" s="209"/>
      <c r="J200" s="209"/>
      <c r="K200" s="205"/>
      <c r="L200" s="205"/>
      <c r="M200" s="235"/>
      <c r="N200" s="205"/>
      <c r="O200" s="231"/>
      <c r="P200" s="231"/>
      <c r="Q200" s="231"/>
    </row>
    <row r="201" spans="2:17" x14ac:dyDescent="0.3">
      <c r="B201" s="205"/>
      <c r="C201" s="209"/>
      <c r="D201" s="209"/>
      <c r="E201" s="205"/>
      <c r="F201" s="205"/>
      <c r="G201" s="235"/>
      <c r="H201" s="205"/>
      <c r="I201" s="209"/>
      <c r="J201" s="209"/>
      <c r="K201" s="205"/>
      <c r="L201" s="205"/>
      <c r="M201" s="235"/>
      <c r="N201" s="205"/>
      <c r="O201" s="231"/>
      <c r="P201" s="231"/>
      <c r="Q201" s="231"/>
    </row>
    <row r="202" spans="2:17" x14ac:dyDescent="0.3">
      <c r="B202" s="205"/>
      <c r="C202" s="209"/>
      <c r="D202" s="209"/>
      <c r="E202" s="205"/>
      <c r="F202" s="205"/>
      <c r="G202" s="235"/>
      <c r="H202" s="205"/>
      <c r="I202" s="209"/>
      <c r="J202" s="209"/>
      <c r="K202" s="205"/>
      <c r="L202" s="205"/>
      <c r="M202" s="235"/>
      <c r="N202" s="205"/>
      <c r="O202" s="231"/>
      <c r="P202" s="231"/>
      <c r="Q202" s="231"/>
    </row>
    <row r="203" spans="2:17" x14ac:dyDescent="0.3">
      <c r="B203" s="205"/>
      <c r="C203" s="209"/>
      <c r="D203" s="209"/>
      <c r="E203" s="205"/>
      <c r="F203" s="205"/>
      <c r="G203" s="235"/>
      <c r="H203" s="205"/>
      <c r="I203" s="209"/>
      <c r="J203" s="209"/>
      <c r="K203" s="205"/>
      <c r="L203" s="205"/>
      <c r="M203" s="235"/>
      <c r="N203" s="205"/>
      <c r="O203" s="231"/>
      <c r="P203" s="231"/>
      <c r="Q203" s="231"/>
    </row>
    <row r="204" spans="2:17" x14ac:dyDescent="0.3">
      <c r="B204" s="205"/>
      <c r="C204" s="209"/>
      <c r="D204" s="209"/>
      <c r="E204" s="205"/>
      <c r="F204" s="205"/>
      <c r="G204" s="235"/>
      <c r="H204" s="205"/>
      <c r="I204" s="209"/>
      <c r="J204" s="209"/>
      <c r="K204" s="205"/>
      <c r="L204" s="205"/>
      <c r="M204" s="235"/>
      <c r="N204" s="205"/>
      <c r="O204" s="231"/>
      <c r="P204" s="231"/>
      <c r="Q204" s="231"/>
    </row>
    <row r="205" spans="2:17" x14ac:dyDescent="0.3">
      <c r="B205" s="205"/>
      <c r="C205" s="209"/>
      <c r="D205" s="209"/>
      <c r="E205" s="205"/>
      <c r="F205" s="205"/>
      <c r="G205" s="235"/>
      <c r="H205" s="205"/>
      <c r="I205" s="209"/>
      <c r="J205" s="209"/>
      <c r="K205" s="205"/>
      <c r="L205" s="205"/>
      <c r="M205" s="235"/>
      <c r="N205" s="205"/>
      <c r="O205" s="231"/>
      <c r="P205" s="231"/>
      <c r="Q205" s="231"/>
    </row>
    <row r="206" spans="2:17" x14ac:dyDescent="0.3">
      <c r="B206" s="205"/>
      <c r="C206" s="209"/>
      <c r="D206" s="209"/>
      <c r="E206" s="205"/>
      <c r="F206" s="205"/>
      <c r="G206" s="235"/>
      <c r="H206" s="205"/>
      <c r="I206" s="209"/>
      <c r="J206" s="209"/>
      <c r="K206" s="205"/>
      <c r="L206" s="205"/>
      <c r="M206" s="235"/>
      <c r="N206" s="205"/>
      <c r="O206" s="231"/>
      <c r="P206" s="231"/>
      <c r="Q206" s="231"/>
    </row>
    <row r="207" spans="2:17" x14ac:dyDescent="0.3">
      <c r="B207" s="205"/>
      <c r="C207" s="209"/>
      <c r="D207" s="209"/>
      <c r="E207" s="205"/>
      <c r="F207" s="205"/>
      <c r="G207" s="235"/>
      <c r="H207" s="205"/>
      <c r="I207" s="209"/>
      <c r="J207" s="209"/>
      <c r="K207" s="205"/>
      <c r="L207" s="205"/>
      <c r="M207" s="235"/>
      <c r="N207" s="205"/>
      <c r="O207" s="231"/>
      <c r="P207" s="231"/>
      <c r="Q207" s="231"/>
    </row>
    <row r="208" spans="2:17" x14ac:dyDescent="0.3">
      <c r="B208" s="205"/>
      <c r="C208" s="209"/>
      <c r="D208" s="209"/>
      <c r="E208" s="205"/>
      <c r="F208" s="205"/>
      <c r="G208" s="235"/>
      <c r="H208" s="205"/>
      <c r="I208" s="209"/>
      <c r="J208" s="209"/>
      <c r="K208" s="205"/>
      <c r="L208" s="205"/>
      <c r="M208" s="235"/>
      <c r="N208" s="205"/>
      <c r="O208" s="231"/>
      <c r="P208" s="231"/>
      <c r="Q208" s="231"/>
    </row>
    <row r="209" spans="2:17" x14ac:dyDescent="0.3">
      <c r="B209" s="205"/>
      <c r="C209" s="209"/>
      <c r="D209" s="209"/>
      <c r="E209" s="205"/>
      <c r="F209" s="205"/>
      <c r="G209" s="235"/>
      <c r="H209" s="205"/>
      <c r="I209" s="209"/>
      <c r="J209" s="209"/>
      <c r="K209" s="205"/>
      <c r="L209" s="205"/>
      <c r="M209" s="235"/>
      <c r="N209" s="205"/>
      <c r="O209" s="231"/>
      <c r="P209" s="231"/>
      <c r="Q209" s="231"/>
    </row>
    <row r="210" spans="2:17" x14ac:dyDescent="0.3">
      <c r="B210" s="205"/>
      <c r="C210" s="209"/>
      <c r="D210" s="209"/>
      <c r="E210" s="205"/>
      <c r="F210" s="205"/>
      <c r="G210" s="235"/>
      <c r="H210" s="205"/>
      <c r="I210" s="209"/>
      <c r="J210" s="209"/>
      <c r="K210" s="205"/>
      <c r="L210" s="205"/>
      <c r="M210" s="235"/>
      <c r="N210" s="205"/>
      <c r="O210" s="231"/>
      <c r="P210" s="231"/>
      <c r="Q210" s="231"/>
    </row>
    <row r="211" spans="2:17" x14ac:dyDescent="0.3">
      <c r="B211" s="205"/>
      <c r="C211" s="209"/>
      <c r="D211" s="209"/>
      <c r="E211" s="205"/>
      <c r="F211" s="205"/>
      <c r="G211" s="235"/>
      <c r="H211" s="205"/>
      <c r="I211" s="209"/>
      <c r="J211" s="209"/>
      <c r="K211" s="205"/>
      <c r="L211" s="205"/>
      <c r="M211" s="235"/>
      <c r="N211" s="205"/>
      <c r="O211" s="231"/>
      <c r="P211" s="231"/>
      <c r="Q211" s="231"/>
    </row>
    <row r="212" spans="2:17" x14ac:dyDescent="0.3">
      <c r="B212" s="205"/>
      <c r="C212" s="209"/>
      <c r="D212" s="209"/>
      <c r="E212" s="205"/>
      <c r="F212" s="205"/>
      <c r="G212" s="235"/>
      <c r="H212" s="205"/>
      <c r="I212" s="209"/>
      <c r="J212" s="209"/>
      <c r="K212" s="205"/>
      <c r="L212" s="205"/>
      <c r="M212" s="235"/>
      <c r="N212" s="205"/>
      <c r="O212" s="231"/>
      <c r="P212" s="231"/>
      <c r="Q212" s="231"/>
    </row>
    <row r="213" spans="2:17" x14ac:dyDescent="0.3">
      <c r="B213" s="205"/>
      <c r="C213" s="209"/>
      <c r="D213" s="209"/>
      <c r="E213" s="205"/>
      <c r="F213" s="205"/>
      <c r="G213" s="235"/>
      <c r="H213" s="205"/>
      <c r="I213" s="209"/>
      <c r="J213" s="209"/>
      <c r="K213" s="205"/>
      <c r="L213" s="205"/>
      <c r="M213" s="235"/>
      <c r="N213" s="205"/>
      <c r="O213" s="231"/>
      <c r="P213" s="231"/>
      <c r="Q213" s="231"/>
    </row>
    <row r="214" spans="2:17" x14ac:dyDescent="0.3">
      <c r="B214" s="205"/>
      <c r="C214" s="209"/>
      <c r="D214" s="209"/>
      <c r="E214" s="205"/>
      <c r="F214" s="205"/>
      <c r="G214" s="235"/>
      <c r="H214" s="205"/>
      <c r="I214" s="209"/>
      <c r="J214" s="209"/>
      <c r="K214" s="205"/>
      <c r="L214" s="205"/>
      <c r="M214" s="235"/>
      <c r="N214" s="205"/>
      <c r="O214" s="231"/>
      <c r="P214" s="231"/>
      <c r="Q214" s="231"/>
    </row>
    <row r="215" spans="2:17" x14ac:dyDescent="0.3">
      <c r="B215" s="205"/>
      <c r="C215" s="209"/>
      <c r="D215" s="209"/>
      <c r="E215" s="205"/>
      <c r="F215" s="205"/>
      <c r="G215" s="235"/>
      <c r="H215" s="205"/>
      <c r="I215" s="209"/>
      <c r="J215" s="209"/>
      <c r="K215" s="205"/>
      <c r="L215" s="205"/>
      <c r="M215" s="235"/>
      <c r="N215" s="205"/>
      <c r="O215" s="231"/>
      <c r="P215" s="231"/>
      <c r="Q215" s="231"/>
    </row>
    <row r="216" spans="2:17" x14ac:dyDescent="0.3">
      <c r="B216" s="205"/>
      <c r="C216" s="209"/>
      <c r="D216" s="209"/>
      <c r="E216" s="205"/>
      <c r="F216" s="205"/>
      <c r="G216" s="235"/>
      <c r="H216" s="205"/>
      <c r="I216" s="209"/>
      <c r="J216" s="209"/>
      <c r="K216" s="205"/>
      <c r="L216" s="205"/>
      <c r="M216" s="235"/>
      <c r="N216" s="205"/>
      <c r="O216" s="231"/>
      <c r="P216" s="231"/>
      <c r="Q216" s="231"/>
    </row>
    <row r="217" spans="2:17" x14ac:dyDescent="0.3">
      <c r="B217" s="205"/>
      <c r="C217" s="209"/>
      <c r="D217" s="209"/>
      <c r="E217" s="205"/>
      <c r="F217" s="205"/>
      <c r="G217" s="235"/>
      <c r="H217" s="205"/>
      <c r="I217" s="209"/>
      <c r="J217" s="209"/>
      <c r="K217" s="205"/>
      <c r="L217" s="205"/>
      <c r="M217" s="235"/>
      <c r="N217" s="205"/>
      <c r="O217" s="231"/>
      <c r="P217" s="231"/>
      <c r="Q217" s="231"/>
    </row>
    <row r="218" spans="2:17" x14ac:dyDescent="0.3">
      <c r="B218" s="205"/>
      <c r="C218" s="209"/>
      <c r="D218" s="209"/>
      <c r="E218" s="205"/>
      <c r="F218" s="205"/>
      <c r="G218" s="235"/>
      <c r="H218" s="205"/>
      <c r="I218" s="209"/>
      <c r="J218" s="209"/>
      <c r="K218" s="205"/>
      <c r="L218" s="205"/>
      <c r="M218" s="235"/>
      <c r="N218" s="205"/>
      <c r="O218" s="231"/>
      <c r="P218" s="231"/>
      <c r="Q218" s="231"/>
    </row>
    <row r="219" spans="2:17" x14ac:dyDescent="0.3">
      <c r="B219" s="205"/>
      <c r="C219" s="209"/>
      <c r="D219" s="209"/>
      <c r="E219" s="205"/>
      <c r="F219" s="205"/>
      <c r="G219" s="235"/>
      <c r="H219" s="205"/>
      <c r="I219" s="209"/>
      <c r="J219" s="209"/>
      <c r="K219" s="205"/>
      <c r="L219" s="205"/>
      <c r="M219" s="235"/>
      <c r="N219" s="205"/>
      <c r="O219" s="231"/>
      <c r="P219" s="231"/>
      <c r="Q219" s="231"/>
    </row>
    <row r="220" spans="2:17" x14ac:dyDescent="0.3">
      <c r="B220" s="205"/>
      <c r="C220" s="209"/>
      <c r="D220" s="209"/>
      <c r="E220" s="205"/>
      <c r="F220" s="205"/>
      <c r="G220" s="235"/>
      <c r="H220" s="205"/>
      <c r="I220" s="209"/>
      <c r="J220" s="209"/>
      <c r="K220" s="205"/>
      <c r="L220" s="205"/>
      <c r="M220" s="235"/>
      <c r="N220" s="205"/>
      <c r="O220" s="231"/>
      <c r="P220" s="231"/>
      <c r="Q220" s="231"/>
    </row>
    <row r="221" spans="2:17" x14ac:dyDescent="0.3">
      <c r="B221" s="205"/>
      <c r="C221" s="209"/>
      <c r="D221" s="209"/>
      <c r="E221" s="205"/>
      <c r="F221" s="205"/>
      <c r="G221" s="235"/>
      <c r="H221" s="205"/>
      <c r="I221" s="209"/>
      <c r="J221" s="209"/>
      <c r="K221" s="205"/>
      <c r="L221" s="205"/>
      <c r="M221" s="235"/>
      <c r="N221" s="205"/>
      <c r="O221" s="231"/>
      <c r="P221" s="231"/>
      <c r="Q221" s="231"/>
    </row>
    <row r="222" spans="2:17" x14ac:dyDescent="0.3">
      <c r="B222" s="205"/>
      <c r="C222" s="209"/>
      <c r="D222" s="209"/>
      <c r="E222" s="205"/>
      <c r="F222" s="205"/>
      <c r="G222" s="235"/>
      <c r="H222" s="205"/>
      <c r="I222" s="209"/>
      <c r="J222" s="209"/>
      <c r="K222" s="205"/>
      <c r="L222" s="205"/>
      <c r="M222" s="235"/>
      <c r="N222" s="205"/>
      <c r="O222" s="231"/>
      <c r="P222" s="231"/>
      <c r="Q222" s="231"/>
    </row>
    <row r="223" spans="2:17" x14ac:dyDescent="0.3">
      <c r="B223" s="205"/>
      <c r="C223" s="209"/>
      <c r="D223" s="209"/>
      <c r="E223" s="205"/>
      <c r="F223" s="205"/>
      <c r="G223" s="235"/>
      <c r="H223" s="205"/>
      <c r="I223" s="209"/>
      <c r="J223" s="209"/>
      <c r="K223" s="205"/>
      <c r="L223" s="205"/>
      <c r="M223" s="235"/>
      <c r="N223" s="205"/>
      <c r="O223" s="231"/>
      <c r="P223" s="231"/>
      <c r="Q223" s="231"/>
    </row>
    <row r="224" spans="2:17" x14ac:dyDescent="0.3">
      <c r="B224" s="205"/>
      <c r="C224" s="209"/>
      <c r="D224" s="209"/>
      <c r="E224" s="205"/>
      <c r="F224" s="205"/>
      <c r="G224" s="235"/>
      <c r="H224" s="205"/>
      <c r="I224" s="209"/>
      <c r="J224" s="209"/>
      <c r="K224" s="205"/>
      <c r="L224" s="205"/>
      <c r="M224" s="235"/>
      <c r="N224" s="205"/>
      <c r="O224" s="231"/>
      <c r="P224" s="231"/>
      <c r="Q224" s="231"/>
    </row>
    <row r="225" spans="2:17" x14ac:dyDescent="0.3">
      <c r="B225" s="205"/>
      <c r="C225" s="209"/>
      <c r="D225" s="209"/>
      <c r="E225" s="205"/>
      <c r="F225" s="205"/>
      <c r="G225" s="235"/>
      <c r="H225" s="205"/>
      <c r="I225" s="209"/>
      <c r="J225" s="209"/>
      <c r="K225" s="205"/>
      <c r="L225" s="205"/>
      <c r="M225" s="235"/>
      <c r="N225" s="205"/>
      <c r="O225" s="231"/>
      <c r="P225" s="231"/>
      <c r="Q225" s="231"/>
    </row>
    <row r="226" spans="2:17" x14ac:dyDescent="0.3">
      <c r="B226" s="205"/>
      <c r="C226" s="209"/>
      <c r="D226" s="209"/>
      <c r="E226" s="205"/>
      <c r="F226" s="205"/>
      <c r="G226" s="235"/>
      <c r="H226" s="205"/>
      <c r="I226" s="209"/>
      <c r="J226" s="209"/>
      <c r="K226" s="205"/>
      <c r="L226" s="205"/>
      <c r="M226" s="235"/>
      <c r="N226" s="205"/>
      <c r="O226" s="231"/>
      <c r="P226" s="231"/>
      <c r="Q226" s="231"/>
    </row>
    <row r="227" spans="2:17" x14ac:dyDescent="0.3">
      <c r="B227" s="205"/>
      <c r="C227" s="209"/>
      <c r="D227" s="209"/>
      <c r="E227" s="205"/>
      <c r="F227" s="205"/>
      <c r="G227" s="235"/>
      <c r="H227" s="205"/>
      <c r="I227" s="209"/>
      <c r="J227" s="209"/>
      <c r="K227" s="205"/>
      <c r="L227" s="205"/>
      <c r="M227" s="235"/>
      <c r="N227" s="205"/>
      <c r="O227" s="231"/>
      <c r="P227" s="231"/>
      <c r="Q227" s="231"/>
    </row>
    <row r="228" spans="2:17" x14ac:dyDescent="0.3">
      <c r="B228" s="205"/>
      <c r="C228" s="209"/>
      <c r="D228" s="209"/>
      <c r="E228" s="205"/>
      <c r="F228" s="205"/>
      <c r="G228" s="235"/>
      <c r="H228" s="205"/>
      <c r="I228" s="209"/>
      <c r="J228" s="209"/>
      <c r="K228" s="205"/>
      <c r="L228" s="205"/>
      <c r="M228" s="235"/>
      <c r="N228" s="205"/>
      <c r="O228" s="231"/>
      <c r="P228" s="231"/>
      <c r="Q228" s="231"/>
    </row>
    <row r="229" spans="2:17" x14ac:dyDescent="0.3">
      <c r="B229" s="205"/>
      <c r="C229" s="209"/>
      <c r="D229" s="209"/>
      <c r="E229" s="205"/>
      <c r="F229" s="205"/>
      <c r="G229" s="235"/>
      <c r="H229" s="205"/>
      <c r="I229" s="209"/>
      <c r="J229" s="209"/>
      <c r="K229" s="205"/>
      <c r="L229" s="205"/>
      <c r="M229" s="235"/>
      <c r="N229" s="205"/>
      <c r="O229" s="231"/>
      <c r="P229" s="231"/>
      <c r="Q229" s="231"/>
    </row>
    <row r="230" spans="2:17" x14ac:dyDescent="0.3">
      <c r="B230" s="205"/>
      <c r="C230" s="209"/>
      <c r="D230" s="209"/>
      <c r="E230" s="205"/>
      <c r="F230" s="205"/>
      <c r="G230" s="235"/>
      <c r="H230" s="205"/>
      <c r="I230" s="209"/>
      <c r="J230" s="209"/>
      <c r="K230" s="205"/>
      <c r="L230" s="205"/>
      <c r="M230" s="235"/>
      <c r="N230" s="205"/>
      <c r="O230" s="231"/>
      <c r="P230" s="231"/>
      <c r="Q230" s="231"/>
    </row>
    <row r="231" spans="2:17" x14ac:dyDescent="0.3">
      <c r="B231" s="205"/>
      <c r="C231" s="209"/>
      <c r="D231" s="209"/>
      <c r="E231" s="205"/>
      <c r="F231" s="205"/>
      <c r="G231" s="235"/>
      <c r="H231" s="205"/>
      <c r="I231" s="209"/>
      <c r="J231" s="209"/>
      <c r="K231" s="205"/>
      <c r="L231" s="205"/>
      <c r="M231" s="235"/>
      <c r="N231" s="205"/>
      <c r="O231" s="231"/>
      <c r="P231" s="231"/>
      <c r="Q231" s="231"/>
    </row>
    <row r="232" spans="2:17" x14ac:dyDescent="0.3">
      <c r="B232" s="205"/>
      <c r="C232" s="209"/>
      <c r="D232" s="209"/>
      <c r="E232" s="205"/>
      <c r="F232" s="205"/>
      <c r="G232" s="235"/>
      <c r="H232" s="205"/>
      <c r="I232" s="209"/>
      <c r="J232" s="209"/>
      <c r="K232" s="205"/>
      <c r="L232" s="205"/>
      <c r="M232" s="235"/>
      <c r="N232" s="205"/>
      <c r="O232" s="231"/>
      <c r="P232" s="231"/>
      <c r="Q232" s="231"/>
    </row>
    <row r="233" spans="2:17" x14ac:dyDescent="0.3">
      <c r="B233" s="205"/>
      <c r="C233" s="209"/>
      <c r="D233" s="209"/>
      <c r="E233" s="205"/>
      <c r="F233" s="205"/>
      <c r="G233" s="235"/>
      <c r="H233" s="205"/>
      <c r="I233" s="209"/>
      <c r="J233" s="209"/>
      <c r="K233" s="205"/>
      <c r="L233" s="205"/>
      <c r="M233" s="235"/>
      <c r="N233" s="205"/>
      <c r="O233" s="231"/>
      <c r="P233" s="231"/>
      <c r="Q233" s="231"/>
    </row>
    <row r="234" spans="2:17" x14ac:dyDescent="0.3">
      <c r="B234" s="205"/>
      <c r="C234" s="209"/>
      <c r="D234" s="209"/>
      <c r="E234" s="205"/>
      <c r="F234" s="205"/>
      <c r="G234" s="235"/>
      <c r="H234" s="205"/>
      <c r="I234" s="209"/>
      <c r="J234" s="209"/>
      <c r="K234" s="205"/>
      <c r="L234" s="205"/>
      <c r="M234" s="235"/>
      <c r="N234" s="205"/>
      <c r="O234" s="231"/>
      <c r="P234" s="231"/>
      <c r="Q234" s="231"/>
    </row>
    <row r="235" spans="2:17" x14ac:dyDescent="0.3">
      <c r="B235" s="205"/>
      <c r="C235" s="209"/>
      <c r="D235" s="209"/>
      <c r="E235" s="205"/>
      <c r="F235" s="205"/>
      <c r="G235" s="235"/>
      <c r="H235" s="205"/>
      <c r="I235" s="209"/>
      <c r="J235" s="209"/>
      <c r="K235" s="205"/>
      <c r="L235" s="205"/>
      <c r="M235" s="235"/>
      <c r="N235" s="205"/>
      <c r="O235" s="231"/>
      <c r="P235" s="231"/>
      <c r="Q235" s="231"/>
    </row>
    <row r="236" spans="2:17" x14ac:dyDescent="0.3">
      <c r="B236" s="205"/>
      <c r="C236" s="209"/>
      <c r="D236" s="209"/>
      <c r="E236" s="205"/>
      <c r="F236" s="205"/>
      <c r="G236" s="235"/>
      <c r="H236" s="205"/>
      <c r="I236" s="209"/>
      <c r="J236" s="209"/>
      <c r="K236" s="205"/>
      <c r="L236" s="205"/>
      <c r="M236" s="235"/>
      <c r="N236" s="205"/>
      <c r="O236" s="231"/>
      <c r="P236" s="231"/>
      <c r="Q236" s="231"/>
    </row>
    <row r="237" spans="2:17" x14ac:dyDescent="0.3">
      <c r="B237" s="205"/>
      <c r="C237" s="209"/>
      <c r="D237" s="209"/>
      <c r="E237" s="205"/>
      <c r="F237" s="205"/>
      <c r="G237" s="235"/>
      <c r="H237" s="205"/>
      <c r="I237" s="209"/>
      <c r="J237" s="209"/>
      <c r="K237" s="205"/>
      <c r="L237" s="205"/>
      <c r="M237" s="235"/>
      <c r="N237" s="205"/>
      <c r="O237" s="231"/>
      <c r="P237" s="231"/>
      <c r="Q237" s="231"/>
    </row>
    <row r="238" spans="2:17" x14ac:dyDescent="0.3">
      <c r="B238" s="205"/>
      <c r="C238" s="209"/>
      <c r="D238" s="209"/>
      <c r="E238" s="205"/>
      <c r="F238" s="205"/>
      <c r="G238" s="235"/>
      <c r="H238" s="205"/>
      <c r="I238" s="209"/>
      <c r="J238" s="209"/>
      <c r="K238" s="205"/>
      <c r="L238" s="205"/>
      <c r="M238" s="235"/>
      <c r="N238" s="205"/>
      <c r="O238" s="231"/>
      <c r="P238" s="231"/>
      <c r="Q238" s="231"/>
    </row>
    <row r="239" spans="2:17" x14ac:dyDescent="0.3">
      <c r="B239" s="205"/>
      <c r="C239" s="209"/>
      <c r="D239" s="209"/>
      <c r="E239" s="205"/>
      <c r="F239" s="205"/>
      <c r="G239" s="235"/>
      <c r="H239" s="205"/>
      <c r="I239" s="209"/>
      <c r="J239" s="209"/>
      <c r="K239" s="205"/>
      <c r="L239" s="205"/>
      <c r="M239" s="235"/>
      <c r="N239" s="205"/>
      <c r="O239" s="231"/>
      <c r="P239" s="231"/>
      <c r="Q239" s="231"/>
    </row>
    <row r="240" spans="2:17" x14ac:dyDescent="0.3">
      <c r="B240" s="205"/>
      <c r="C240" s="209"/>
      <c r="D240" s="209"/>
      <c r="E240" s="205"/>
      <c r="F240" s="205"/>
      <c r="G240" s="235"/>
      <c r="H240" s="205"/>
      <c r="I240" s="209"/>
      <c r="J240" s="209"/>
      <c r="K240" s="205"/>
      <c r="L240" s="205"/>
      <c r="M240" s="235"/>
      <c r="N240" s="205"/>
      <c r="O240" s="231"/>
      <c r="P240" s="231"/>
      <c r="Q240" s="231"/>
    </row>
    <row r="241" spans="2:17" x14ac:dyDescent="0.3">
      <c r="B241" s="205"/>
      <c r="C241" s="209"/>
      <c r="D241" s="209"/>
      <c r="E241" s="205"/>
      <c r="F241" s="205"/>
      <c r="G241" s="235"/>
      <c r="H241" s="205"/>
      <c r="I241" s="209"/>
      <c r="J241" s="209"/>
      <c r="K241" s="205"/>
      <c r="L241" s="205"/>
      <c r="M241" s="235"/>
      <c r="N241" s="205"/>
      <c r="O241" s="231"/>
      <c r="P241" s="231"/>
      <c r="Q241" s="231"/>
    </row>
    <row r="242" spans="2:17" x14ac:dyDescent="0.3">
      <c r="B242" s="205"/>
      <c r="C242" s="209"/>
      <c r="D242" s="209"/>
      <c r="E242" s="205"/>
      <c r="F242" s="205"/>
      <c r="G242" s="235"/>
      <c r="H242" s="205"/>
      <c r="I242" s="209"/>
      <c r="J242" s="209"/>
      <c r="K242" s="205"/>
      <c r="L242" s="205"/>
      <c r="M242" s="235"/>
      <c r="N242" s="205"/>
      <c r="O242" s="231"/>
      <c r="P242" s="231"/>
      <c r="Q242" s="231"/>
    </row>
    <row r="243" spans="2:17" x14ac:dyDescent="0.3">
      <c r="B243" s="205"/>
      <c r="C243" s="209"/>
      <c r="D243" s="209"/>
      <c r="E243" s="205"/>
      <c r="F243" s="205"/>
      <c r="G243" s="235"/>
      <c r="H243" s="205"/>
      <c r="I243" s="209"/>
      <c r="J243" s="209"/>
      <c r="K243" s="205"/>
      <c r="L243" s="205"/>
      <c r="M243" s="235"/>
      <c r="N243" s="205"/>
      <c r="O243" s="231"/>
      <c r="P243" s="231"/>
      <c r="Q243" s="231"/>
    </row>
    <row r="244" spans="2:17" x14ac:dyDescent="0.3">
      <c r="B244" s="205"/>
      <c r="C244" s="209"/>
      <c r="D244" s="209"/>
      <c r="E244" s="205"/>
      <c r="F244" s="205"/>
      <c r="G244" s="235"/>
      <c r="H244" s="205"/>
      <c r="I244" s="209"/>
      <c r="J244" s="209"/>
      <c r="K244" s="205"/>
      <c r="L244" s="205"/>
      <c r="M244" s="235"/>
      <c r="N244" s="205"/>
      <c r="O244" s="231"/>
      <c r="P244" s="231"/>
      <c r="Q244" s="231"/>
    </row>
    <row r="245" spans="2:17" x14ac:dyDescent="0.3">
      <c r="B245" s="205"/>
      <c r="C245" s="209"/>
      <c r="D245" s="209"/>
      <c r="E245" s="205"/>
      <c r="F245" s="205"/>
      <c r="G245" s="235"/>
      <c r="H245" s="205"/>
      <c r="I245" s="209"/>
      <c r="J245" s="209"/>
      <c r="K245" s="205"/>
      <c r="L245" s="205"/>
      <c r="M245" s="235"/>
      <c r="N245" s="205"/>
      <c r="O245" s="231"/>
      <c r="P245" s="231"/>
      <c r="Q245" s="231"/>
    </row>
    <row r="246" spans="2:17" x14ac:dyDescent="0.3">
      <c r="B246" s="205"/>
      <c r="C246" s="209"/>
      <c r="D246" s="209"/>
      <c r="E246" s="205"/>
      <c r="F246" s="205"/>
      <c r="G246" s="235"/>
      <c r="H246" s="205"/>
      <c r="I246" s="209"/>
      <c r="J246" s="209"/>
      <c r="K246" s="205"/>
      <c r="L246" s="205"/>
      <c r="M246" s="235"/>
      <c r="N246" s="205"/>
      <c r="O246" s="231"/>
      <c r="P246" s="231"/>
      <c r="Q246" s="231"/>
    </row>
    <row r="247" spans="2:17" x14ac:dyDescent="0.3">
      <c r="B247" s="205"/>
      <c r="C247" s="209"/>
      <c r="D247" s="209"/>
      <c r="E247" s="205"/>
      <c r="F247" s="205"/>
      <c r="G247" s="235"/>
      <c r="H247" s="205"/>
      <c r="I247" s="209"/>
      <c r="J247" s="209"/>
      <c r="K247" s="205"/>
      <c r="L247" s="205"/>
      <c r="M247" s="235"/>
      <c r="N247" s="205"/>
      <c r="O247" s="231"/>
      <c r="P247" s="231"/>
      <c r="Q247" s="23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95" customWidth="1"/>
    <col min="2" max="2" width="14.26953125" style="220" customWidth="1"/>
    <col min="3" max="3" width="15.453125" style="220" customWidth="1"/>
    <col min="4" max="4" width="10.26953125" style="251" customWidth="1"/>
    <col min="5" max="5" width="8.81640625" style="243" hidden="1" customWidth="1"/>
    <col min="6" max="16384" width="9.1796875" style="243"/>
  </cols>
  <sheetData>
    <row r="2" spans="1:20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ht="18.5" x14ac:dyDescent="0.45">
      <c r="A3" s="259" t="s">
        <v>170</v>
      </c>
      <c r="B3" s="259"/>
      <c r="C3" s="259"/>
      <c r="D3" s="259"/>
    </row>
    <row r="4" spans="1:20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1:20" s="234" customFormat="1" x14ac:dyDescent="0.3">
      <c r="B5" s="188"/>
      <c r="C5" s="188"/>
      <c r="D5" s="234" t="str">
        <f>VALVAL</f>
        <v>млрд. одиниць</v>
      </c>
    </row>
    <row r="6" spans="1:20" s="12" customFormat="1" x14ac:dyDescent="0.25">
      <c r="A6" s="239"/>
      <c r="B6" s="83" t="s">
        <v>171</v>
      </c>
      <c r="C6" s="83" t="s">
        <v>174</v>
      </c>
      <c r="D6" s="104" t="s">
        <v>195</v>
      </c>
      <c r="E6" s="135" t="s">
        <v>56</v>
      </c>
    </row>
    <row r="7" spans="1:20" s="90" customFormat="1" ht="15.5" x14ac:dyDescent="0.25">
      <c r="A7" s="8" t="s">
        <v>155</v>
      </c>
      <c r="B7" s="77">
        <f>B$8+B$20</f>
        <v>179.96823843918</v>
      </c>
      <c r="C7" s="77">
        <f>C$8+C$20</f>
        <v>7480.3258402478587</v>
      </c>
      <c r="D7" s="192">
        <f>D$8+D$20</f>
        <v>0.99999999999999989</v>
      </c>
      <c r="E7" s="129" t="s">
        <v>96</v>
      </c>
    </row>
    <row r="8" spans="1:20" s="22" customFormat="1" ht="14.5" x14ac:dyDescent="0.25">
      <c r="A8" s="81" t="s">
        <v>68</v>
      </c>
      <c r="B8" s="166">
        <f>B$9+B$12</f>
        <v>173.39768685522</v>
      </c>
      <c r="C8" s="166">
        <f>C$9+C$12</f>
        <v>7207.2228348285689</v>
      </c>
      <c r="D8" s="111">
        <f>D$9+D$12</f>
        <v>0.96349099999999988</v>
      </c>
      <c r="E8" s="23" t="s">
        <v>96</v>
      </c>
    </row>
    <row r="9" spans="1:20" s="37" customFormat="1" ht="14.5" outlineLevel="1" x14ac:dyDescent="0.25">
      <c r="A9" s="240" t="s">
        <v>50</v>
      </c>
      <c r="B9" s="142">
        <f>SUM(B$10:B$11)</f>
        <v>44.020542814220001</v>
      </c>
      <c r="C9" s="142">
        <f>SUM(C$10:C$11)</f>
        <v>1829.7006559092599</v>
      </c>
      <c r="D9" s="68">
        <f>SUM(D$10:D$11)</f>
        <v>0.24460199999999999</v>
      </c>
      <c r="E9" s="230" t="s">
        <v>168</v>
      </c>
    </row>
    <row r="10" spans="1:20" s="11" customFormat="1" ht="14" outlineLevel="2" x14ac:dyDescent="0.25">
      <c r="A10" s="167" t="s">
        <v>200</v>
      </c>
      <c r="B10" s="103">
        <v>43.98633795728</v>
      </c>
      <c r="C10" s="103">
        <v>1828.2789412920999</v>
      </c>
      <c r="D10" s="1">
        <v>0.24441199999999999</v>
      </c>
      <c r="E10" s="31" t="s">
        <v>12</v>
      </c>
    </row>
    <row r="11" spans="1:20" ht="14" outlineLevel="2" x14ac:dyDescent="0.3">
      <c r="A11" s="114" t="s">
        <v>119</v>
      </c>
      <c r="B11" s="48">
        <v>3.420485694E-2</v>
      </c>
      <c r="C11" s="48">
        <v>1.4217146171599999</v>
      </c>
      <c r="D11" s="1">
        <v>1.9000000000000001E-4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20" ht="14.5" outlineLevel="1" x14ac:dyDescent="0.35">
      <c r="A12" s="210" t="s">
        <v>62</v>
      </c>
      <c r="B12" s="247">
        <f>SUM(B$13:B$19)</f>
        <v>129.37714404100001</v>
      </c>
      <c r="C12" s="247">
        <f>SUM(C$13:C$19)</f>
        <v>5377.5221789193092</v>
      </c>
      <c r="D12" s="24">
        <f>SUM(D$13:D$19)</f>
        <v>0.71888899999999989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spans="1:20" ht="14" outlineLevel="2" x14ac:dyDescent="0.35">
      <c r="A13" s="112" t="s">
        <v>179</v>
      </c>
      <c r="B13" s="161">
        <v>96.6771034227</v>
      </c>
      <c r="C13" s="161">
        <v>4018.35480063247</v>
      </c>
      <c r="D13" s="200">
        <v>0.53718999999999995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20" ht="42" outlineLevel="2" x14ac:dyDescent="0.35">
      <c r="A14" s="112" t="s">
        <v>99</v>
      </c>
      <c r="B14" s="161">
        <v>8.0404155534699999</v>
      </c>
      <c r="C14" s="161">
        <v>334.19746035537997</v>
      </c>
      <c r="D14" s="200">
        <v>4.4677000000000001E-2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ht="28" outlineLevel="2" x14ac:dyDescent="0.35">
      <c r="A15" s="112" t="s">
        <v>214</v>
      </c>
      <c r="B15" s="161">
        <v>0.60585586000000002</v>
      </c>
      <c r="C15" s="161">
        <v>25.182217064140001</v>
      </c>
      <c r="D15" s="200">
        <v>3.3660000000000001E-3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20" ht="28" outlineLevel="2" x14ac:dyDescent="0.35">
      <c r="A16" s="112" t="s">
        <v>226</v>
      </c>
      <c r="B16" s="161">
        <v>1.5544094442800001</v>
      </c>
      <c r="C16" s="161">
        <v>64.608562228319997</v>
      </c>
      <c r="D16" s="200">
        <v>8.6370000000000006E-3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</row>
    <row r="17" spans="1:18" ht="28" outlineLevel="2" x14ac:dyDescent="0.35">
      <c r="A17" s="112" t="s">
        <v>40</v>
      </c>
      <c r="B17" s="161">
        <v>15.219165084</v>
      </c>
      <c r="C17" s="161">
        <v>632.58003096693005</v>
      </c>
      <c r="D17" s="200">
        <v>8.4566000000000002E-2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</row>
    <row r="18" spans="1:18" ht="28" outlineLevel="2" x14ac:dyDescent="0.35">
      <c r="A18" s="112" t="s">
        <v>208</v>
      </c>
      <c r="B18" s="161">
        <v>3</v>
      </c>
      <c r="C18" s="161">
        <v>124.69410000000001</v>
      </c>
      <c r="D18" s="200">
        <v>1.6670000000000001E-2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</row>
    <row r="19" spans="1:18" ht="14" outlineLevel="2" x14ac:dyDescent="0.35">
      <c r="A19" s="112" t="s">
        <v>182</v>
      </c>
      <c r="B19" s="161">
        <v>4.2801946765499999</v>
      </c>
      <c r="C19" s="161">
        <v>177.90500767207001</v>
      </c>
      <c r="D19" s="200">
        <v>2.3782999999999999E-2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</row>
    <row r="20" spans="1:18" ht="14.5" x14ac:dyDescent="0.35">
      <c r="A20" s="58" t="s">
        <v>15</v>
      </c>
      <c r="B20" s="54">
        <f>B$21+B$25</f>
        <v>6.5705515839600004</v>
      </c>
      <c r="C20" s="54">
        <f>C$21+C$25</f>
        <v>273.10300541929001</v>
      </c>
      <c r="D20" s="76">
        <f>D$21+D$25</f>
        <v>3.6509E-2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</row>
    <row r="21" spans="1:18" ht="14.5" outlineLevel="1" x14ac:dyDescent="0.35">
      <c r="A21" s="210" t="s">
        <v>50</v>
      </c>
      <c r="B21" s="247">
        <f>SUM(B$22:B$24)</f>
        <v>1.8669500534600001</v>
      </c>
      <c r="C21" s="247">
        <f>SUM(C$22:C$24)</f>
        <v>77.599218884859994</v>
      </c>
      <c r="D21" s="24">
        <f>SUM(D$22:D$24)</f>
        <v>1.0373E-2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</row>
    <row r="22" spans="1:18" ht="14" outlineLevel="2" x14ac:dyDescent="0.35">
      <c r="A22" s="112" t="s">
        <v>200</v>
      </c>
      <c r="B22" s="161">
        <v>0.10766375314</v>
      </c>
      <c r="C22" s="161">
        <v>4.4750116000000002</v>
      </c>
      <c r="D22" s="200">
        <v>5.9800000000000001E-4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18" ht="14" outlineLevel="2" x14ac:dyDescent="0.35">
      <c r="A23" s="112" t="s">
        <v>119</v>
      </c>
      <c r="B23" s="161">
        <v>1.75926333251</v>
      </c>
      <c r="C23" s="161">
        <v>73.123252634859995</v>
      </c>
      <c r="D23" s="200">
        <v>9.7750000000000007E-3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1:18" ht="14" outlineLevel="2" x14ac:dyDescent="0.35">
      <c r="A24" s="112" t="s">
        <v>141</v>
      </c>
      <c r="B24" s="161">
        <v>2.2967810000000001E-5</v>
      </c>
      <c r="C24" s="161">
        <v>9.5465000000000003E-4</v>
      </c>
      <c r="D24" s="200">
        <v>0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</row>
    <row r="25" spans="1:18" ht="14.5" outlineLevel="1" x14ac:dyDescent="0.35">
      <c r="A25" s="210" t="s">
        <v>62</v>
      </c>
      <c r="B25" s="247">
        <f>SUM(B$26:B$30)</f>
        <v>4.7036015305000003</v>
      </c>
      <c r="C25" s="247">
        <f>SUM(C$26:C$30)</f>
        <v>195.50378653443002</v>
      </c>
      <c r="D25" s="24">
        <f>SUM(D$26:D$30)</f>
        <v>2.6136E-2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</row>
    <row r="26" spans="1:18" ht="14" outlineLevel="2" x14ac:dyDescent="0.35">
      <c r="A26" s="112" t="s">
        <v>179</v>
      </c>
      <c r="B26" s="161">
        <v>2.72891306573</v>
      </c>
      <c r="C26" s="161">
        <v>113.42645290298</v>
      </c>
      <c r="D26" s="200">
        <v>1.5162999999999999E-2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1:18" ht="14" outlineLevel="2" x14ac:dyDescent="0.35">
      <c r="A27" s="112" t="s">
        <v>45</v>
      </c>
      <c r="B27" s="161">
        <v>0.86070959184999996</v>
      </c>
      <c r="C27" s="161">
        <v>35.775135972359998</v>
      </c>
      <c r="D27" s="200">
        <v>4.7829999999999999E-3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1:18" ht="28" outlineLevel="2" x14ac:dyDescent="0.35">
      <c r="A28" s="112" t="s">
        <v>226</v>
      </c>
      <c r="B28" s="161">
        <v>0.17853230805</v>
      </c>
      <c r="C28" s="161">
        <v>7.4206418244099996</v>
      </c>
      <c r="D28" s="200">
        <v>9.9200000000000004E-4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1:18" ht="14" outlineLevel="2" x14ac:dyDescent="0.35">
      <c r="A29" s="112" t="s">
        <v>54</v>
      </c>
      <c r="B29" s="161">
        <v>0.82499999999999996</v>
      </c>
      <c r="C29" s="161">
        <v>34.290877500000001</v>
      </c>
      <c r="D29" s="200">
        <v>4.5840000000000004E-3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ht="14" outlineLevel="2" x14ac:dyDescent="0.35">
      <c r="A30" s="112" t="s">
        <v>182</v>
      </c>
      <c r="B30" s="161">
        <v>0.11044656487</v>
      </c>
      <c r="C30" s="161">
        <v>4.5906783346799998</v>
      </c>
      <c r="D30" s="200">
        <v>6.1399999999999996E-4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1:18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18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2:18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2:18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2:18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2:18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2:18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2:18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2:18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2:18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2:18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2:18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2:18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2:18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2:18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</row>
    <row r="48" spans="2:18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</row>
    <row r="49" spans="2:18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</row>
    <row r="50" spans="2:18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</row>
    <row r="51" spans="2:18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</row>
    <row r="52" spans="2:18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</row>
    <row r="53" spans="2:18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2:18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</row>
    <row r="55" spans="2:18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</row>
    <row r="56" spans="2:18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</row>
    <row r="57" spans="2:18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</row>
    <row r="58" spans="2:18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</row>
    <row r="59" spans="2:18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</row>
    <row r="60" spans="2:18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</row>
    <row r="61" spans="2:18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2:18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</row>
    <row r="63" spans="2:18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2:18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</row>
    <row r="65" spans="2:18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</row>
    <row r="66" spans="2:18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2:18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</row>
    <row r="68" spans="2:18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2:18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2:18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2:18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</row>
    <row r="72" spans="2:18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</row>
    <row r="73" spans="2:18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</row>
    <row r="74" spans="2:18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</row>
    <row r="75" spans="2:18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</row>
    <row r="76" spans="2:18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2:18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2:18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2:18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2:18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</row>
    <row r="81" spans="2:18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2:18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</row>
    <row r="83" spans="2:18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</row>
    <row r="84" spans="2:18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</row>
    <row r="85" spans="2:18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</row>
    <row r="86" spans="2:18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</row>
    <row r="87" spans="2:18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</row>
    <row r="88" spans="2:18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</row>
    <row r="89" spans="2:18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</row>
    <row r="90" spans="2:18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</row>
    <row r="91" spans="2:18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</row>
    <row r="92" spans="2:18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</row>
    <row r="93" spans="2:18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</row>
    <row r="94" spans="2:18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</row>
    <row r="95" spans="2:18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2:18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</row>
    <row r="97" spans="2:18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</row>
    <row r="98" spans="2:18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</row>
    <row r="99" spans="2:18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</row>
    <row r="218" spans="2:18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</row>
    <row r="219" spans="2:18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2:18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</row>
    <row r="221" spans="2:18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</row>
    <row r="222" spans="2:18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</row>
    <row r="223" spans="2:18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</row>
    <row r="224" spans="2:18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</row>
    <row r="225" spans="2:18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</row>
    <row r="226" spans="2:18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</row>
    <row r="227" spans="2:18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</row>
    <row r="228" spans="2:18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</row>
    <row r="229" spans="2:18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</row>
    <row r="230" spans="2:18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</row>
    <row r="231" spans="2:18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</row>
    <row r="232" spans="2:18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243" customWidth="1"/>
    <col min="2" max="2" width="14.26953125" style="220" customWidth="1"/>
    <col min="3" max="3" width="15.453125" style="220" customWidth="1"/>
    <col min="4" max="4" width="10.26953125" style="251" customWidth="1"/>
    <col min="5" max="16384" width="9.1796875" style="24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tr">
        <f>IF(REPORT_LANG="UKR","(за ознакою умовності)","by conditionality")</f>
        <v>(за ознакою умовності)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12" customFormat="1" x14ac:dyDescent="0.25">
      <c r="A6" s="47"/>
      <c r="B6" s="233" t="s">
        <v>55</v>
      </c>
      <c r="C6" s="233" t="s">
        <v>74</v>
      </c>
      <c r="D6" s="170" t="s">
        <v>195</v>
      </c>
    </row>
    <row r="7" spans="1:19" s="90" customFormat="1" ht="15.5" x14ac:dyDescent="0.25">
      <c r="A7" s="15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5">
        <f>B$81+B$8</f>
        <v>179.96823843918</v>
      </c>
      <c r="C7" s="125">
        <f>C$81+C$8</f>
        <v>7480.3258402478577</v>
      </c>
      <c r="D7" s="102">
        <f>D$81+D$8</f>
        <v>0.99999700000000002</v>
      </c>
    </row>
    <row r="8" spans="1:19" s="22" customFormat="1" ht="14.5" x14ac:dyDescent="0.25">
      <c r="A8" s="81" t="s">
        <v>68</v>
      </c>
      <c r="B8" s="166">
        <f>B$9+B$44</f>
        <v>173.39768685522</v>
      </c>
      <c r="C8" s="166">
        <f>C$9+C$44</f>
        <v>7207.222834828568</v>
      </c>
      <c r="D8" s="111">
        <f>D$9+D$44</f>
        <v>0.96348699999999998</v>
      </c>
    </row>
    <row r="9" spans="1:19" s="37" customFormat="1" ht="14.5" outlineLevel="1" x14ac:dyDescent="0.25">
      <c r="A9" s="240" t="s">
        <v>50</v>
      </c>
      <c r="B9" s="142">
        <f>B$10+B$42</f>
        <v>44.020542814219986</v>
      </c>
      <c r="C9" s="142">
        <f>C$10+C$42</f>
        <v>1829.700655909259</v>
      </c>
      <c r="D9" s="68">
        <f>D$10+D$42</f>
        <v>0.24459800000000004</v>
      </c>
    </row>
    <row r="10" spans="1:19" s="190" customFormat="1" ht="14" outlineLevel="2" x14ac:dyDescent="0.25">
      <c r="A10" s="213" t="s">
        <v>200</v>
      </c>
      <c r="B10" s="148">
        <f>SUM(B$11:B$41)</f>
        <v>43.986337957279986</v>
      </c>
      <c r="C10" s="148">
        <f>SUM(C$11:C$41)</f>
        <v>1828.278941292099</v>
      </c>
      <c r="D10" s="66">
        <f>SUM(D$11:D$41)</f>
        <v>0.24440800000000004</v>
      </c>
    </row>
    <row r="11" spans="1:19" outlineLevel="3" x14ac:dyDescent="0.3">
      <c r="A11" s="139" t="s">
        <v>160</v>
      </c>
      <c r="B11" s="94">
        <v>5.2389606708600001</v>
      </c>
      <c r="C11" s="94">
        <v>217.7558285961</v>
      </c>
      <c r="D11" s="44">
        <v>2.911E-2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3">
      <c r="A12" s="30" t="s">
        <v>147</v>
      </c>
      <c r="B12" s="218">
        <v>1.29500371709</v>
      </c>
      <c r="C12" s="218">
        <v>53.826441000000003</v>
      </c>
      <c r="D12" s="15">
        <v>7.1960000000000001E-3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3">
      <c r="A13" s="30" t="s">
        <v>209</v>
      </c>
      <c r="B13" s="218">
        <v>0.42182428840000002</v>
      </c>
      <c r="C13" s="218">
        <v>17.533000000000001</v>
      </c>
      <c r="D13" s="15">
        <v>2.3440000000000002E-3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3">
      <c r="A14" s="30" t="s">
        <v>32</v>
      </c>
      <c r="B14" s="218">
        <v>0.29875391272000001</v>
      </c>
      <c r="C14" s="218">
        <v>12.417616755999999</v>
      </c>
      <c r="D14" s="15">
        <v>1.66E-3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3">
      <c r="A15" s="30" t="s">
        <v>35</v>
      </c>
      <c r="B15" s="218">
        <v>1.20294384415</v>
      </c>
      <c r="C15" s="218">
        <v>50</v>
      </c>
      <c r="D15" s="15">
        <v>6.6839999999999998E-3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3">
      <c r="A16" s="30" t="s">
        <v>87</v>
      </c>
      <c r="B16" s="218">
        <v>0.81078417501</v>
      </c>
      <c r="C16" s="218">
        <v>33.700001</v>
      </c>
      <c r="D16" s="15">
        <v>4.5050000000000003E-3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3">
      <c r="A17" s="30" t="s">
        <v>137</v>
      </c>
      <c r="B17" s="218">
        <v>1.12836132579</v>
      </c>
      <c r="C17" s="218">
        <v>46.9</v>
      </c>
      <c r="D17" s="15">
        <v>6.2700000000000004E-3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3">
      <c r="A18" s="30" t="s">
        <v>201</v>
      </c>
      <c r="B18" s="218">
        <v>5.4253517287499999</v>
      </c>
      <c r="C18" s="218">
        <v>225.503117</v>
      </c>
      <c r="D18" s="15">
        <v>3.0145999999999999E-2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3">
      <c r="A19" s="30" t="s">
        <v>28</v>
      </c>
      <c r="B19" s="218">
        <v>0.29105813345999998</v>
      </c>
      <c r="C19" s="218">
        <v>12.097744</v>
      </c>
      <c r="D19" s="15">
        <v>1.6169999999999999E-3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3">
      <c r="A20" s="30" t="s">
        <v>79</v>
      </c>
      <c r="B20" s="218">
        <v>0.65194128670999996</v>
      </c>
      <c r="C20" s="218">
        <v>27.097743999999999</v>
      </c>
      <c r="D20" s="15">
        <v>3.6229999999999999E-3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3">
      <c r="A21" s="30" t="s">
        <v>172</v>
      </c>
      <c r="B21" s="218">
        <v>1.5601413685500001</v>
      </c>
      <c r="C21" s="218">
        <v>64.846807940000005</v>
      </c>
      <c r="D21" s="15">
        <v>8.6689999999999996E-3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3">
      <c r="A22" s="30" t="s">
        <v>130</v>
      </c>
      <c r="B22" s="218">
        <v>0.29105813345999998</v>
      </c>
      <c r="C22" s="218">
        <v>12.097744</v>
      </c>
      <c r="D22" s="15">
        <v>1.6169999999999999E-3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3">
      <c r="A23" s="30" t="s">
        <v>196</v>
      </c>
      <c r="B23" s="218">
        <v>0.29105813345999998</v>
      </c>
      <c r="C23" s="218">
        <v>12.097744</v>
      </c>
      <c r="D23" s="15">
        <v>1.6169999999999999E-3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3">
      <c r="A24" s="30" t="s">
        <v>225</v>
      </c>
      <c r="B24" s="218">
        <v>6.2862056023699999</v>
      </c>
      <c r="C24" s="218">
        <v>261.28424999999999</v>
      </c>
      <c r="D24" s="15">
        <v>3.4930000000000003E-2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3">
      <c r="A25" s="30" t="s">
        <v>154</v>
      </c>
      <c r="B25" s="218">
        <v>0.29105813345999998</v>
      </c>
      <c r="C25" s="218">
        <v>12.097744</v>
      </c>
      <c r="D25" s="15">
        <v>1.6169999999999999E-3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3">
      <c r="A26" s="30" t="s">
        <v>216</v>
      </c>
      <c r="B26" s="218">
        <v>0.29105813345999998</v>
      </c>
      <c r="C26" s="218">
        <v>12.097744</v>
      </c>
      <c r="D26" s="15">
        <v>1.6169999999999999E-3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3">
      <c r="A27" s="30" t="s">
        <v>39</v>
      </c>
      <c r="B27" s="218">
        <v>0.29105813345999998</v>
      </c>
      <c r="C27" s="218">
        <v>12.097744</v>
      </c>
      <c r="D27" s="15">
        <v>1.6169999999999999E-3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3">
      <c r="A28" s="30" t="s">
        <v>92</v>
      </c>
      <c r="B28" s="218">
        <v>0.29105813345999998</v>
      </c>
      <c r="C28" s="218">
        <v>12.097744</v>
      </c>
      <c r="D28" s="15">
        <v>1.6169999999999999E-3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3">
      <c r="A29" s="30" t="s">
        <v>80</v>
      </c>
      <c r="B29" s="218">
        <v>0.29105813345999998</v>
      </c>
      <c r="C29" s="218">
        <v>12.097744</v>
      </c>
      <c r="D29" s="15">
        <v>1.6169999999999999E-3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3">
      <c r="A30" s="30" t="s">
        <v>131</v>
      </c>
      <c r="B30" s="218">
        <v>0.29105813345999998</v>
      </c>
      <c r="C30" s="218">
        <v>12.097744</v>
      </c>
      <c r="D30" s="15">
        <v>1.6169999999999999E-3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3">
      <c r="A31" s="30" t="s">
        <v>197</v>
      </c>
      <c r="B31" s="218">
        <v>0.29105813345999998</v>
      </c>
      <c r="C31" s="218">
        <v>12.097744</v>
      </c>
      <c r="D31" s="15">
        <v>1.6169999999999999E-3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3">
      <c r="A32" s="30" t="s">
        <v>21</v>
      </c>
      <c r="B32" s="218">
        <v>0.29105813345999998</v>
      </c>
      <c r="C32" s="218">
        <v>12.097744</v>
      </c>
      <c r="D32" s="15">
        <v>1.6169999999999999E-3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3">
      <c r="A33" s="30" t="s">
        <v>75</v>
      </c>
      <c r="B33" s="218">
        <v>0.29105813345999998</v>
      </c>
      <c r="C33" s="218">
        <v>12.097744</v>
      </c>
      <c r="D33" s="15">
        <v>1.6169999999999999E-3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3">
      <c r="A34" s="30" t="s">
        <v>127</v>
      </c>
      <c r="B34" s="218">
        <v>0.29105813345999998</v>
      </c>
      <c r="C34" s="218">
        <v>12.097744</v>
      </c>
      <c r="D34" s="15">
        <v>1.6169999999999999E-3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3">
      <c r="A35" s="30" t="s">
        <v>46</v>
      </c>
      <c r="B35" s="218">
        <v>7.3667026347800002</v>
      </c>
      <c r="C35" s="218">
        <v>306.19478500000002</v>
      </c>
      <c r="D35" s="15">
        <v>4.0932999999999997E-2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3">
      <c r="A36" s="30" t="s">
        <v>93</v>
      </c>
      <c r="B36" s="218">
        <v>6.1854831383200004</v>
      </c>
      <c r="C36" s="218">
        <v>257.09775100000002</v>
      </c>
      <c r="D36" s="15">
        <v>3.4369999999999998E-2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3">
      <c r="A37" s="30" t="s">
        <v>97</v>
      </c>
      <c r="B37" s="218">
        <v>0.6014719221</v>
      </c>
      <c r="C37" s="218">
        <v>25</v>
      </c>
      <c r="D37" s="15">
        <v>3.3419999999999999E-3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3">
      <c r="A38" s="30" t="s">
        <v>158</v>
      </c>
      <c r="B38" s="218">
        <v>1.1083740770699999</v>
      </c>
      <c r="C38" s="218">
        <v>46.069235999999997</v>
      </c>
      <c r="D38" s="15">
        <v>6.1590000000000004E-3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3">
      <c r="A39" s="30" t="s">
        <v>41</v>
      </c>
      <c r="B39" s="218">
        <v>0.42780751455999999</v>
      </c>
      <c r="C39" s="218">
        <v>17.781690999999999</v>
      </c>
      <c r="D39" s="15">
        <v>2.3770000000000002E-3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3">
      <c r="A40" s="30" t="s">
        <v>94</v>
      </c>
      <c r="B40" s="218">
        <v>6.0147192209999999E-2</v>
      </c>
      <c r="C40" s="218">
        <v>2.5</v>
      </c>
      <c r="D40" s="15">
        <v>3.3399999999999999E-4</v>
      </c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3">
      <c r="A41" s="30" t="s">
        <v>148</v>
      </c>
      <c r="B41" s="218">
        <v>0.13232382286</v>
      </c>
      <c r="C41" s="218">
        <v>5.5</v>
      </c>
      <c r="D41" s="15">
        <v>7.3499999999999998E-4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ht="14" outlineLevel="2" x14ac:dyDescent="0.35">
      <c r="A42" s="84" t="s">
        <v>119</v>
      </c>
      <c r="B42" s="241">
        <f>SUM(B$43:B$43)</f>
        <v>3.420485694E-2</v>
      </c>
      <c r="C42" s="241">
        <f>SUM(C$43:C$43)</f>
        <v>1.4217146171599999</v>
      </c>
      <c r="D42" s="21">
        <f>SUM(D$43:D$43)</f>
        <v>1.9000000000000001E-4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3">
      <c r="A43" s="30" t="s">
        <v>31</v>
      </c>
      <c r="B43" s="218">
        <v>3.420485694E-2</v>
      </c>
      <c r="C43" s="218">
        <v>1.4217146171599999</v>
      </c>
      <c r="D43" s="15">
        <v>1.9000000000000001E-4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ht="14.5" outlineLevel="1" x14ac:dyDescent="0.35">
      <c r="A44" s="113" t="s">
        <v>62</v>
      </c>
      <c r="B44" s="247">
        <f>B$45+B$55+B$66+B$68+B$75+B$77+B$79</f>
        <v>129.37714404100001</v>
      </c>
      <c r="C44" s="247">
        <f>C$45+C$55+C$66+C$68+C$75+C$77+C$79</f>
        <v>5377.5221789193092</v>
      </c>
      <c r="D44" s="24">
        <f>D$45+D$55+D$66+D$68+D$75+D$77+D$79</f>
        <v>0.718889</v>
      </c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ht="14" outlineLevel="2" x14ac:dyDescent="0.35">
      <c r="A45" s="84" t="s">
        <v>179</v>
      </c>
      <c r="B45" s="241">
        <f>SUM(B$46:B$54)</f>
        <v>96.6771034227</v>
      </c>
      <c r="C45" s="241">
        <f>SUM(C$46:C$54)</f>
        <v>4018.35480063247</v>
      </c>
      <c r="D45" s="21">
        <f>SUM(D$46:D$54)</f>
        <v>0.53719000000000006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3">
      <c r="A46" s="30" t="s">
        <v>109</v>
      </c>
      <c r="B46" s="218">
        <v>1.1785836100000001E-2</v>
      </c>
      <c r="C46" s="218">
        <v>0.48987474189000002</v>
      </c>
      <c r="D46" s="15">
        <v>6.4999999999999994E-5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outlineLevel="3" x14ac:dyDescent="0.3">
      <c r="A47" s="30" t="s">
        <v>53</v>
      </c>
      <c r="B47" s="218">
        <v>0.13411223988000001</v>
      </c>
      <c r="C47" s="218">
        <v>5.5743350166900001</v>
      </c>
      <c r="D47" s="15">
        <v>7.45E-4</v>
      </c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outlineLevel="3" x14ac:dyDescent="0.3">
      <c r="A48" s="30" t="s">
        <v>52</v>
      </c>
      <c r="B48" s="218">
        <v>0.11317423219</v>
      </c>
      <c r="C48" s="218">
        <v>4.7040530083299998</v>
      </c>
      <c r="D48" s="15">
        <v>6.29E-4</v>
      </c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3" x14ac:dyDescent="0.3">
      <c r="A49" s="30" t="s">
        <v>98</v>
      </c>
      <c r="B49" s="218">
        <v>3.19671708586</v>
      </c>
      <c r="C49" s="218">
        <v>132.87058665856</v>
      </c>
      <c r="D49" s="15">
        <v>1.7763000000000001E-2</v>
      </c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3">
      <c r="A50" s="30" t="s">
        <v>169</v>
      </c>
      <c r="B50" s="218">
        <v>57.115504290970001</v>
      </c>
      <c r="C50" s="218">
        <v>2373.9888012015499</v>
      </c>
      <c r="D50" s="15">
        <v>0.31736399999999998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3">
      <c r="A51" s="30" t="s">
        <v>69</v>
      </c>
      <c r="B51" s="218">
        <v>5.9282654642499999</v>
      </c>
      <c r="C51" s="218">
        <v>246.40657554193001</v>
      </c>
      <c r="D51" s="15">
        <v>3.2940999999999998E-2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3">
      <c r="A52" s="30" t="s">
        <v>135</v>
      </c>
      <c r="B52" s="218">
        <v>16.124056157599998</v>
      </c>
      <c r="C52" s="218">
        <v>670.19155697368001</v>
      </c>
      <c r="D52" s="15">
        <v>8.9593999999999993E-2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3">
      <c r="A53" s="30" t="s">
        <v>151</v>
      </c>
      <c r="B53" s="218">
        <v>13.94136982156</v>
      </c>
      <c r="C53" s="218">
        <v>579.46885422315995</v>
      </c>
      <c r="D53" s="15">
        <v>7.7465999999999993E-2</v>
      </c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3">
      <c r="A54" s="30" t="s">
        <v>146</v>
      </c>
      <c r="B54" s="218">
        <v>0.11211829429</v>
      </c>
      <c r="C54" s="218">
        <v>4.6601632666799997</v>
      </c>
      <c r="D54" s="15">
        <v>6.2299999999999996E-4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ht="14" outlineLevel="2" x14ac:dyDescent="0.35">
      <c r="A55" s="84" t="s">
        <v>99</v>
      </c>
      <c r="B55" s="241">
        <f>SUM(B$56:B$65)</f>
        <v>8.0404155534699981</v>
      </c>
      <c r="C55" s="241">
        <f>SUM(C$56:C$65)</f>
        <v>334.19746035537997</v>
      </c>
      <c r="D55" s="21">
        <f>SUM(D$56:D$65)</f>
        <v>4.4677000000000008E-2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3">
      <c r="A56" s="30" t="s">
        <v>25</v>
      </c>
      <c r="B56" s="218">
        <v>2.5372289950000002E-2</v>
      </c>
      <c r="C56" s="218">
        <v>1.0545916200900001</v>
      </c>
      <c r="D56" s="15">
        <v>1.4100000000000001E-4</v>
      </c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3">
      <c r="A57" s="30" t="s">
        <v>14</v>
      </c>
      <c r="B57" s="218">
        <v>0.22751998691</v>
      </c>
      <c r="C57" s="218">
        <v>9.4567999999999994</v>
      </c>
      <c r="D57" s="15">
        <v>1.2639999999999999E-3</v>
      </c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3">
      <c r="A58" s="30" t="s">
        <v>29</v>
      </c>
      <c r="B58" s="218">
        <v>5.2662673070399997</v>
      </c>
      <c r="C58" s="218">
        <v>218.89082073695999</v>
      </c>
      <c r="D58" s="15">
        <v>2.9262E-2</v>
      </c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3">
      <c r="A59" s="30" t="s">
        <v>112</v>
      </c>
      <c r="B59" s="218">
        <v>0.22751998691</v>
      </c>
      <c r="C59" s="218">
        <v>9.4567999999999994</v>
      </c>
      <c r="D59" s="15">
        <v>1.2639999999999999E-3</v>
      </c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3">
      <c r="A60" s="30" t="s">
        <v>51</v>
      </c>
      <c r="B60" s="218">
        <v>0.64195714243000002</v>
      </c>
      <c r="C60" s="218">
        <v>26.682756037960001</v>
      </c>
      <c r="D60" s="15">
        <v>3.5669999999999999E-3</v>
      </c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3">
      <c r="A61" s="30" t="s">
        <v>114</v>
      </c>
      <c r="B61" s="218">
        <v>0.11569249378</v>
      </c>
      <c r="C61" s="218">
        <v>4.8087237961899998</v>
      </c>
      <c r="D61" s="15">
        <v>6.4300000000000002E-4</v>
      </c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3">
      <c r="A62" s="30" t="s">
        <v>115</v>
      </c>
      <c r="B62" s="218">
        <v>0.1</v>
      </c>
      <c r="C62" s="218">
        <v>4.1564699999999997</v>
      </c>
      <c r="D62" s="15">
        <v>5.5599999999999996E-4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3">
      <c r="A63" s="30" t="s">
        <v>140</v>
      </c>
      <c r="B63" s="218">
        <v>5.1251526E-4</v>
      </c>
      <c r="C63" s="218">
        <v>2.1302543029999999E-2</v>
      </c>
      <c r="D63" s="15">
        <v>3.0000000000000001E-6</v>
      </c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3">
      <c r="A64" s="30" t="s">
        <v>224</v>
      </c>
      <c r="B64" s="218">
        <v>0.50106846230000002</v>
      </c>
      <c r="C64" s="218">
        <v>20.826760314680001</v>
      </c>
      <c r="D64" s="15">
        <v>2.784E-3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3">
      <c r="A65" s="30" t="s">
        <v>26</v>
      </c>
      <c r="B65" s="218">
        <v>0.93450536889000002</v>
      </c>
      <c r="C65" s="218">
        <v>38.842435306470001</v>
      </c>
      <c r="D65" s="15">
        <v>5.1929999999999997E-3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ht="14" outlineLevel="2" x14ac:dyDescent="0.35">
      <c r="A66" s="84" t="s">
        <v>214</v>
      </c>
      <c r="B66" s="241">
        <f>SUM(B$67:B$67)</f>
        <v>0.60585586000000002</v>
      </c>
      <c r="C66" s="241">
        <f>SUM(C$67:C$67)</f>
        <v>25.182217064140001</v>
      </c>
      <c r="D66" s="21">
        <f>SUM(D$67:D$67)</f>
        <v>3.3660000000000001E-3</v>
      </c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3">
      <c r="A67" s="30" t="s">
        <v>124</v>
      </c>
      <c r="B67" s="218">
        <v>0.60585586000000002</v>
      </c>
      <c r="C67" s="218">
        <v>25.182217064140001</v>
      </c>
      <c r="D67" s="15">
        <v>3.3660000000000001E-3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ht="14" outlineLevel="2" x14ac:dyDescent="0.35">
      <c r="A68" s="84" t="s">
        <v>226</v>
      </c>
      <c r="B68" s="241">
        <f>SUM(B$69:B$74)</f>
        <v>1.5544094442800001</v>
      </c>
      <c r="C68" s="241">
        <f>SUM(C$69:C$74)</f>
        <v>64.608562228319997</v>
      </c>
      <c r="D68" s="21">
        <f>SUM(D$69:D$74)</f>
        <v>8.6369999999999988E-3</v>
      </c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3" x14ac:dyDescent="0.3">
      <c r="A69" s="30" t="s">
        <v>63</v>
      </c>
      <c r="B69" s="218">
        <v>0.73943995748000002</v>
      </c>
      <c r="C69" s="218">
        <v>30.7346</v>
      </c>
      <c r="D69" s="15">
        <v>4.1089999999999998E-3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3">
      <c r="A70" s="30" t="s">
        <v>81</v>
      </c>
      <c r="B70" s="218">
        <v>5.816457E-5</v>
      </c>
      <c r="C70" s="218">
        <v>2.4175930900000001E-3</v>
      </c>
      <c r="D70" s="15">
        <v>0</v>
      </c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3" x14ac:dyDescent="0.3">
      <c r="A71" s="30" t="s">
        <v>178</v>
      </c>
      <c r="B71" s="218">
        <v>7.3038053900000002E-3</v>
      </c>
      <c r="C71" s="218">
        <v>0.30358048002999999</v>
      </c>
      <c r="D71" s="15">
        <v>4.1E-5</v>
      </c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3">
      <c r="A72" s="30" t="s">
        <v>177</v>
      </c>
      <c r="B72" s="218">
        <v>0.18633971338999999</v>
      </c>
      <c r="C72" s="218">
        <v>7.7451542852099999</v>
      </c>
      <c r="D72" s="15">
        <v>1.0349999999999999E-3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3">
      <c r="A73" s="30" t="s">
        <v>49</v>
      </c>
      <c r="B73" s="218">
        <v>0.44377891223999999</v>
      </c>
      <c r="C73" s="218">
        <v>18.445537353599999</v>
      </c>
      <c r="D73" s="15">
        <v>2.4659999999999999E-3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3">
      <c r="A74" s="30" t="s">
        <v>59</v>
      </c>
      <c r="B74" s="218">
        <v>0.17748889121</v>
      </c>
      <c r="C74" s="218">
        <v>7.3772725163899997</v>
      </c>
      <c r="D74" s="15">
        <v>9.859999999999999E-4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ht="14" outlineLevel="2" x14ac:dyDescent="0.35">
      <c r="A75" s="84" t="s">
        <v>40</v>
      </c>
      <c r="B75" s="241">
        <f>SUM(B$76:B$76)</f>
        <v>15.219165084</v>
      </c>
      <c r="C75" s="241">
        <f>SUM(C$76:C$76)</f>
        <v>632.58003096693005</v>
      </c>
      <c r="D75" s="21">
        <f>SUM(D$76:D$76)</f>
        <v>8.4566000000000002E-2</v>
      </c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3">
      <c r="A76" s="30" t="s">
        <v>48</v>
      </c>
      <c r="B76" s="218">
        <v>15.219165084</v>
      </c>
      <c r="C76" s="218">
        <v>632.58003096693005</v>
      </c>
      <c r="D76" s="15">
        <v>8.4566000000000002E-2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ht="14" outlineLevel="2" x14ac:dyDescent="0.35">
      <c r="A77" s="84" t="s">
        <v>208</v>
      </c>
      <c r="B77" s="241">
        <f>SUM(B$78:B$78)</f>
        <v>3</v>
      </c>
      <c r="C77" s="241">
        <f>SUM(C$78:C$78)</f>
        <v>124.69410000000001</v>
      </c>
      <c r="D77" s="21">
        <f>SUM(D$78:D$78)</f>
        <v>1.6670000000000001E-2</v>
      </c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3" x14ac:dyDescent="0.3">
      <c r="A78" s="30" t="s">
        <v>121</v>
      </c>
      <c r="B78" s="218">
        <v>3</v>
      </c>
      <c r="C78" s="218">
        <v>124.69410000000001</v>
      </c>
      <c r="D78" s="15">
        <v>1.6670000000000001E-2</v>
      </c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ht="14" outlineLevel="2" x14ac:dyDescent="0.35">
      <c r="A79" s="84" t="s">
        <v>182</v>
      </c>
      <c r="B79" s="241">
        <f>SUM(B$80:B$80)</f>
        <v>4.2801946765499999</v>
      </c>
      <c r="C79" s="241">
        <f>SUM(C$80:C$80)</f>
        <v>177.90500767207001</v>
      </c>
      <c r="D79" s="21">
        <f>SUM(D$80:D$80)</f>
        <v>2.3782999999999999E-2</v>
      </c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3">
      <c r="A80" s="30" t="s">
        <v>151</v>
      </c>
      <c r="B80" s="218">
        <v>4.2801946765499999</v>
      </c>
      <c r="C80" s="218">
        <v>177.90500767207001</v>
      </c>
      <c r="D80" s="15">
        <v>2.3782999999999999E-2</v>
      </c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ht="14.5" x14ac:dyDescent="0.35">
      <c r="A81" s="181" t="s">
        <v>15</v>
      </c>
      <c r="B81" s="54">
        <f>B$82+B$97</f>
        <v>6.5705515839600004</v>
      </c>
      <c r="C81" s="54">
        <f>C$82+C$97</f>
        <v>273.10300541929001</v>
      </c>
      <c r="D81" s="76">
        <f>D$82+D$97</f>
        <v>3.6510000000000001E-2</v>
      </c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ht="14.5" outlineLevel="1" x14ac:dyDescent="0.35">
      <c r="A82" s="113" t="s">
        <v>50</v>
      </c>
      <c r="B82" s="247">
        <f>B$83+B$87+B$95</f>
        <v>1.8669500534600001</v>
      </c>
      <c r="C82" s="247">
        <f>C$83+C$87+C$95</f>
        <v>77.599218884859994</v>
      </c>
      <c r="D82" s="24">
        <f>D$83+D$87+D$95</f>
        <v>1.0374E-2</v>
      </c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ht="14" outlineLevel="2" x14ac:dyDescent="0.35">
      <c r="A83" s="84" t="s">
        <v>200</v>
      </c>
      <c r="B83" s="241">
        <f>SUM(B$84:B$86)</f>
        <v>0.10766375314</v>
      </c>
      <c r="C83" s="241">
        <f>SUM(C$84:C$86)</f>
        <v>4.4750116000000002</v>
      </c>
      <c r="D83" s="21">
        <f>SUM(D$84:D$86)</f>
        <v>5.9800000000000001E-4</v>
      </c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3">
      <c r="A84" s="30" t="s">
        <v>113</v>
      </c>
      <c r="B84" s="218">
        <v>2.7907999999999998E-7</v>
      </c>
      <c r="C84" s="218">
        <v>1.1600000000000001E-5</v>
      </c>
      <c r="D84" s="15">
        <v>0</v>
      </c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3">
      <c r="A85" s="30" t="s">
        <v>76</v>
      </c>
      <c r="B85" s="218">
        <v>5.954572029E-2</v>
      </c>
      <c r="C85" s="218">
        <v>2.4750000000000001</v>
      </c>
      <c r="D85" s="15">
        <v>3.3100000000000002E-4</v>
      </c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3">
      <c r="A86" s="30" t="s">
        <v>0</v>
      </c>
      <c r="B86" s="218">
        <v>4.811775377E-2</v>
      </c>
      <c r="C86" s="218">
        <v>2</v>
      </c>
      <c r="D86" s="15">
        <v>2.6699999999999998E-4</v>
      </c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ht="14" outlineLevel="2" x14ac:dyDescent="0.35">
      <c r="A87" s="84" t="s">
        <v>119</v>
      </c>
      <c r="B87" s="241">
        <f>SUM(B$88:B$94)</f>
        <v>1.75926333251</v>
      </c>
      <c r="C87" s="241">
        <f>SUM(C$88:C$94)</f>
        <v>73.123252634859995</v>
      </c>
      <c r="D87" s="21">
        <f>SUM(D$88:D$94)</f>
        <v>9.776E-3</v>
      </c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3">
      <c r="A88" s="30" t="s">
        <v>143</v>
      </c>
      <c r="B88" s="218">
        <v>7.8347823450000006E-2</v>
      </c>
      <c r="C88" s="218">
        <v>3.2565037773799999</v>
      </c>
      <c r="D88" s="15">
        <v>4.35E-4</v>
      </c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3">
      <c r="A89" s="30" t="s">
        <v>128</v>
      </c>
      <c r="B89" s="218">
        <v>5.7777777999999998E-3</v>
      </c>
      <c r="C89" s="218">
        <v>0.24015160092000001</v>
      </c>
      <c r="D89" s="15">
        <v>3.1999999999999999E-5</v>
      </c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3">
      <c r="A90" s="30" t="s">
        <v>3</v>
      </c>
      <c r="B90" s="218">
        <v>0.45286705316999998</v>
      </c>
      <c r="C90" s="218">
        <v>18.82328320533</v>
      </c>
      <c r="D90" s="15">
        <v>2.516E-3</v>
      </c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outlineLevel="3" x14ac:dyDescent="0.3">
      <c r="A91" s="30" t="s">
        <v>185</v>
      </c>
      <c r="B91" s="218">
        <v>0.37449313113999999</v>
      </c>
      <c r="C91" s="218">
        <v>15.56569464735</v>
      </c>
      <c r="D91" s="15">
        <v>2.081E-3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outlineLevel="3" x14ac:dyDescent="0.3">
      <c r="A92" s="30" t="s">
        <v>202</v>
      </c>
      <c r="B92" s="218">
        <v>1.6472961370000001E-2</v>
      </c>
      <c r="C92" s="218">
        <v>0.68469369727999996</v>
      </c>
      <c r="D92" s="15">
        <v>9.2E-5</v>
      </c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outlineLevel="3" x14ac:dyDescent="0.3">
      <c r="A93" s="30" t="s">
        <v>186</v>
      </c>
      <c r="B93" s="218">
        <v>6.2222222000000004E-3</v>
      </c>
      <c r="C93" s="218">
        <v>0.25862479908000002</v>
      </c>
      <c r="D93" s="15">
        <v>3.4999999999999997E-5</v>
      </c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3">
      <c r="A94" s="30" t="s">
        <v>215</v>
      </c>
      <c r="B94" s="218">
        <v>0.82508236337999996</v>
      </c>
      <c r="C94" s="218">
        <v>34.294300907519997</v>
      </c>
      <c r="D94" s="15">
        <v>4.5849999999999997E-3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ht="14" outlineLevel="2" x14ac:dyDescent="0.35">
      <c r="A95" s="84" t="s">
        <v>141</v>
      </c>
      <c r="B95" s="241">
        <f>SUM(B$96:B$96)</f>
        <v>2.2967810000000001E-5</v>
      </c>
      <c r="C95" s="241">
        <f>SUM(C$96:C$96)</f>
        <v>9.5465000000000003E-4</v>
      </c>
      <c r="D95" s="21">
        <f>SUM(D$96:D$96)</f>
        <v>0</v>
      </c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3">
      <c r="A96" s="30" t="s">
        <v>70</v>
      </c>
      <c r="B96" s="218">
        <v>2.2967810000000001E-5</v>
      </c>
      <c r="C96" s="218">
        <v>9.5465000000000003E-4</v>
      </c>
      <c r="D96" s="15">
        <v>0</v>
      </c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ht="14.5" outlineLevel="1" x14ac:dyDescent="0.35">
      <c r="A97" s="113" t="s">
        <v>62</v>
      </c>
      <c r="B97" s="247">
        <f>B$98+B$105+B$108+B$110+B$112</f>
        <v>4.7036015305000003</v>
      </c>
      <c r="C97" s="247">
        <f>C$98+C$105+C$108+C$110+C$112</f>
        <v>195.50378653443002</v>
      </c>
      <c r="D97" s="24">
        <f>D$98+D$105+D$108+D$110+D$112</f>
        <v>2.6136000000000003E-2</v>
      </c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ht="14" outlineLevel="2" x14ac:dyDescent="0.35">
      <c r="A98" s="84" t="s">
        <v>179</v>
      </c>
      <c r="B98" s="241">
        <f>SUM(B$99:B$104)</f>
        <v>2.72891306573</v>
      </c>
      <c r="C98" s="241">
        <f>SUM(C$99:C$104)</f>
        <v>113.42645290298</v>
      </c>
      <c r="D98" s="21">
        <f>SUM(D$99:D$104)</f>
        <v>1.5164000000000002E-2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3">
      <c r="A99" s="30" t="s">
        <v>64</v>
      </c>
      <c r="B99" s="218">
        <v>0.34127998037000001</v>
      </c>
      <c r="C99" s="218">
        <v>14.1852</v>
      </c>
      <c r="D99" s="15">
        <v>1.8959999999999999E-3</v>
      </c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3">
      <c r="A100" s="30" t="s">
        <v>52</v>
      </c>
      <c r="B100" s="218">
        <v>0.96994848600000005</v>
      </c>
      <c r="C100" s="218">
        <v>40.315617836000001</v>
      </c>
      <c r="D100" s="15">
        <v>5.3899999999999998E-3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3">
      <c r="A101" s="30" t="s">
        <v>98</v>
      </c>
      <c r="B101" s="218">
        <v>0.20782424024999999</v>
      </c>
      <c r="C101" s="218">
        <v>8.6381521986000003</v>
      </c>
      <c r="D101" s="15">
        <v>1.155E-3</v>
      </c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3">
      <c r="A102" s="30" t="s">
        <v>135</v>
      </c>
      <c r="B102" s="218">
        <v>0.50137945949999996</v>
      </c>
      <c r="C102" s="218">
        <v>20.839686820280001</v>
      </c>
      <c r="D102" s="15">
        <v>2.7859999999999998E-3</v>
      </c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3">
      <c r="A103" s="30" t="s">
        <v>151</v>
      </c>
      <c r="B103" s="218">
        <v>0.70818886661000002</v>
      </c>
      <c r="C103" s="218">
        <v>29.435657784060002</v>
      </c>
      <c r="D103" s="15">
        <v>3.9350000000000001E-3</v>
      </c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3" x14ac:dyDescent="0.3">
      <c r="A104" s="30" t="s">
        <v>146</v>
      </c>
      <c r="B104" s="218">
        <v>2.9203299999999997E-4</v>
      </c>
      <c r="C104" s="218">
        <v>1.2138264039999999E-2</v>
      </c>
      <c r="D104" s="15">
        <v>1.9999999999999999E-6</v>
      </c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ht="14" outlineLevel="2" x14ac:dyDescent="0.35">
      <c r="A105" s="84" t="s">
        <v>45</v>
      </c>
      <c r="B105" s="241">
        <f>SUM(B$106:B$107)</f>
        <v>0.86070959184999996</v>
      </c>
      <c r="C105" s="241">
        <f>SUM(C$106:C$107)</f>
        <v>35.775135972359998</v>
      </c>
      <c r="D105" s="21">
        <f>SUM(D$106:D$107)</f>
        <v>4.7820000000000007E-3</v>
      </c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3" x14ac:dyDescent="0.3">
      <c r="A106" s="30" t="s">
        <v>123</v>
      </c>
      <c r="B106" s="218">
        <v>0.82499999999999996</v>
      </c>
      <c r="C106" s="218">
        <v>34.290877500000001</v>
      </c>
      <c r="D106" s="15">
        <v>4.5840000000000004E-3</v>
      </c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3">
      <c r="A107" s="30" t="s">
        <v>51</v>
      </c>
      <c r="B107" s="218">
        <v>3.570959185E-2</v>
      </c>
      <c r="C107" s="218">
        <v>1.4842584723600001</v>
      </c>
      <c r="D107" s="15">
        <v>1.9799999999999999E-4</v>
      </c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ht="14" outlineLevel="2" x14ac:dyDescent="0.35">
      <c r="A108" s="84" t="s">
        <v>226</v>
      </c>
      <c r="B108" s="241">
        <f>SUM(B$109:B$109)</f>
        <v>0.17853230805</v>
      </c>
      <c r="C108" s="241">
        <f>SUM(C$109:C$109)</f>
        <v>7.4206418244099996</v>
      </c>
      <c r="D108" s="21">
        <f>SUM(D$109:D$109)</f>
        <v>9.9200000000000004E-4</v>
      </c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3" x14ac:dyDescent="0.3">
      <c r="A109" s="30" t="s">
        <v>156</v>
      </c>
      <c r="B109" s="218">
        <v>0.17853230805</v>
      </c>
      <c r="C109" s="218">
        <v>7.4206418244099996</v>
      </c>
      <c r="D109" s="15">
        <v>9.9200000000000004E-4</v>
      </c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ht="14" outlineLevel="2" x14ac:dyDescent="0.35">
      <c r="A110" s="84" t="s">
        <v>54</v>
      </c>
      <c r="B110" s="241">
        <f>SUM(B$111:B$111)</f>
        <v>0.82499999999999996</v>
      </c>
      <c r="C110" s="241">
        <f>SUM(C$111:C$111)</f>
        <v>34.290877500000001</v>
      </c>
      <c r="D110" s="21">
        <f>SUM(D$111:D$111)</f>
        <v>4.5840000000000004E-3</v>
      </c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outlineLevel="3" x14ac:dyDescent="0.3">
      <c r="A111" s="30" t="s">
        <v>102</v>
      </c>
      <c r="B111" s="218">
        <v>0.82499999999999996</v>
      </c>
      <c r="C111" s="218">
        <v>34.290877500000001</v>
      </c>
      <c r="D111" s="15">
        <v>4.5840000000000004E-3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ht="14" outlineLevel="2" x14ac:dyDescent="0.35">
      <c r="A112" s="84" t="s">
        <v>182</v>
      </c>
      <c r="B112" s="241">
        <f>SUM(B$113:B$113)</f>
        <v>0.11044656487</v>
      </c>
      <c r="C112" s="241">
        <f>SUM(C$113:C$113)</f>
        <v>4.5906783346799998</v>
      </c>
      <c r="D112" s="21">
        <f>SUM(D$113:D$113)</f>
        <v>6.1399999999999996E-4</v>
      </c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3">
      <c r="A113" s="30" t="s">
        <v>151</v>
      </c>
      <c r="B113" s="218">
        <v>0.11044656487</v>
      </c>
      <c r="C113" s="218">
        <v>4.5906783346799998</v>
      </c>
      <c r="D113" s="15">
        <v>6.1399999999999996E-4</v>
      </c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27" customWidth="1"/>
    <col min="2" max="6" width="15.1796875" style="180" customWidth="1"/>
    <col min="7" max="16384" width="9.1796875" style="227"/>
  </cols>
  <sheetData>
    <row r="1" spans="1:11" s="243" customFormat="1" ht="13" x14ac:dyDescent="0.3">
      <c r="B1" s="220"/>
      <c r="D1" s="220"/>
      <c r="E1" s="220"/>
      <c r="F1" s="220"/>
    </row>
    <row r="2" spans="1:11" s="243" customFormat="1" ht="18.5" x14ac:dyDescent="0.3">
      <c r="A2" s="255" t="s">
        <v>111</v>
      </c>
      <c r="B2" s="255"/>
      <c r="C2" s="255"/>
      <c r="D2" s="255"/>
      <c r="E2" s="255"/>
      <c r="F2" s="255"/>
      <c r="G2" s="36"/>
      <c r="H2" s="36"/>
      <c r="I2" s="36"/>
      <c r="J2" s="36"/>
      <c r="K2" s="36"/>
    </row>
    <row r="3" spans="1:11" s="243" customFormat="1" ht="13" x14ac:dyDescent="0.3">
      <c r="A3" s="100"/>
      <c r="B3" s="220"/>
      <c r="C3" s="220"/>
      <c r="D3" s="220"/>
      <c r="E3" s="220"/>
      <c r="F3" s="220"/>
    </row>
    <row r="4" spans="1:11" s="234" customFormat="1" ht="13" x14ac:dyDescent="0.3">
      <c r="B4" s="188"/>
      <c r="C4" s="188"/>
      <c r="D4" s="188"/>
      <c r="E4" s="188"/>
      <c r="F4" s="188" t="str">
        <f>VALUSD</f>
        <v>млрд. дол. США</v>
      </c>
    </row>
    <row r="5" spans="1:11" s="12" customFormat="1" ht="13" x14ac:dyDescent="0.25">
      <c r="A5" s="239"/>
      <c r="B5" s="32">
        <v>45657</v>
      </c>
      <c r="C5" s="32">
        <v>45688</v>
      </c>
      <c r="D5" s="32">
        <v>45716</v>
      </c>
      <c r="E5" s="32">
        <v>45747</v>
      </c>
      <c r="F5" s="32">
        <v>45777</v>
      </c>
    </row>
    <row r="6" spans="1:11" s="245" customFormat="1" ht="31" x14ac:dyDescent="0.25">
      <c r="A6" s="17" t="s">
        <v>155</v>
      </c>
      <c r="B6" s="219">
        <f>B$59+B$7</f>
        <v>166.05975130834003</v>
      </c>
      <c r="C6" s="219">
        <f>C$59+C$7</f>
        <v>168.99389180672</v>
      </c>
      <c r="D6" s="219">
        <f>D$59+D$7</f>
        <v>169.09412030626004</v>
      </c>
      <c r="E6" s="219">
        <f>E$59+E$7</f>
        <v>171.73159131312002</v>
      </c>
      <c r="F6" s="219">
        <f>F$59+F$7</f>
        <v>179.96823843918</v>
      </c>
    </row>
    <row r="7" spans="1:11" s="198" customFormat="1" ht="14.5" x14ac:dyDescent="0.25">
      <c r="A7" s="229" t="s">
        <v>50</v>
      </c>
      <c r="B7" s="214">
        <f>B$8+B$44</f>
        <v>45.968971226080015</v>
      </c>
      <c r="C7" s="214">
        <f>C$8+C$44</f>
        <v>46.065724925350004</v>
      </c>
      <c r="D7" s="214">
        <f>D$8+D$44</f>
        <v>46.081327449020009</v>
      </c>
      <c r="E7" s="214">
        <f>E$8+E$44</f>
        <v>46.083742432340017</v>
      </c>
      <c r="F7" s="214">
        <f>F$8+F$44</f>
        <v>45.887492867679988</v>
      </c>
    </row>
    <row r="8" spans="1:11" s="37" customFormat="1" ht="14.5" outlineLevel="1" x14ac:dyDescent="0.25">
      <c r="A8" s="46" t="s">
        <v>68</v>
      </c>
      <c r="B8" s="64">
        <f>B$9+B$42</f>
        <v>44.319135028530013</v>
      </c>
      <c r="C8" s="64">
        <f>C$9+C$42</f>
        <v>44.354591580760001</v>
      </c>
      <c r="D8" s="64">
        <f>D$9+D$42</f>
        <v>44.313178305210009</v>
      </c>
      <c r="E8" s="64">
        <f>E$9+E$42</f>
        <v>44.255200263130014</v>
      </c>
      <c r="F8" s="64">
        <f>F$9+F$42</f>
        <v>44.020542814219986</v>
      </c>
    </row>
    <row r="9" spans="1:11" s="190" customFormat="1" ht="13" outlineLevel="2" x14ac:dyDescent="0.25">
      <c r="A9" s="174" t="s">
        <v>200</v>
      </c>
      <c r="B9" s="39">
        <f>SUM(B$10:B$41)</f>
        <v>44.284529596720013</v>
      </c>
      <c r="C9" s="39">
        <f>SUM(C$10:C$41)</f>
        <v>44.319808422980003</v>
      </c>
      <c r="D9" s="39">
        <f>SUM(D$10:D$41)</f>
        <v>44.278135241480008</v>
      </c>
      <c r="E9" s="39">
        <f>SUM(E$10:E$41)</f>
        <v>44.220924487440016</v>
      </c>
      <c r="F9" s="39">
        <f>SUM(F$10:F$41)</f>
        <v>43.986337957279986</v>
      </c>
    </row>
    <row r="10" spans="1:11" s="223" customFormat="1" ht="13" outlineLevel="3" x14ac:dyDescent="0.25">
      <c r="A10" s="139" t="s">
        <v>160</v>
      </c>
      <c r="B10" s="20">
        <v>5.9800516309500003</v>
      </c>
      <c r="C10" s="20">
        <v>5.8973405125299996</v>
      </c>
      <c r="D10" s="20">
        <v>6.2254066846600002</v>
      </c>
      <c r="E10" s="20">
        <v>5.7488057655100002</v>
      </c>
      <c r="F10" s="20">
        <v>5.2389606708600001</v>
      </c>
    </row>
    <row r="11" spans="1:11" ht="13" outlineLevel="3" x14ac:dyDescent="0.3">
      <c r="A11" s="30" t="s">
        <v>147</v>
      </c>
      <c r="B11" s="218">
        <v>1.39466778468</v>
      </c>
      <c r="C11" s="218">
        <v>1.40183049526</v>
      </c>
      <c r="D11" s="218">
        <v>1.4123052223300001</v>
      </c>
      <c r="E11" s="218">
        <v>1.33626273245</v>
      </c>
      <c r="F11" s="218">
        <v>1.29500371709</v>
      </c>
      <c r="G11" s="216"/>
      <c r="H11" s="216"/>
      <c r="I11" s="216"/>
    </row>
    <row r="12" spans="1:11" ht="13" outlineLevel="3" x14ac:dyDescent="0.3">
      <c r="A12" s="30" t="s">
        <v>209</v>
      </c>
      <c r="B12" s="218">
        <v>0.41706510620999998</v>
      </c>
      <c r="C12" s="218">
        <v>0.41920706195000002</v>
      </c>
      <c r="D12" s="218">
        <v>0.42233945175999998</v>
      </c>
      <c r="E12" s="218">
        <v>0.42269887917999999</v>
      </c>
      <c r="F12" s="218">
        <v>0.42182428840000002</v>
      </c>
      <c r="G12" s="216"/>
      <c r="H12" s="216"/>
      <c r="I12" s="216"/>
    </row>
    <row r="13" spans="1:11" ht="13" outlineLevel="3" x14ac:dyDescent="0.3">
      <c r="A13" s="30" t="s">
        <v>32</v>
      </c>
      <c r="B13" s="218">
        <v>9.0706825079999998E-2</v>
      </c>
      <c r="C13" s="218">
        <v>9.030737103E-2</v>
      </c>
      <c r="D13" s="218">
        <v>9.0949752080000001E-2</v>
      </c>
      <c r="E13" s="218">
        <v>9.3649504080000001E-2</v>
      </c>
      <c r="F13" s="218">
        <v>0.29875391272000001</v>
      </c>
      <c r="G13" s="216"/>
      <c r="H13" s="216"/>
      <c r="I13" s="216"/>
    </row>
    <row r="14" spans="1:11" ht="13" outlineLevel="3" x14ac:dyDescent="0.3">
      <c r="A14" s="30" t="s">
        <v>35</v>
      </c>
      <c r="B14" s="218">
        <v>1.18937177385</v>
      </c>
      <c r="C14" s="218">
        <v>1.1954801287500001</v>
      </c>
      <c r="D14" s="218">
        <v>1.2044129691300001</v>
      </c>
      <c r="E14" s="218">
        <v>1.2054379717599999</v>
      </c>
      <c r="F14" s="218">
        <v>1.20294384415</v>
      </c>
      <c r="G14" s="216"/>
      <c r="H14" s="216"/>
      <c r="I14" s="216"/>
    </row>
    <row r="15" spans="1:11" ht="13" outlineLevel="3" x14ac:dyDescent="0.3">
      <c r="A15" s="30" t="s">
        <v>87</v>
      </c>
      <c r="B15" s="218">
        <v>0.80163659936999998</v>
      </c>
      <c r="C15" s="218">
        <v>0.80575363068000005</v>
      </c>
      <c r="D15" s="218">
        <v>0.81177436528000002</v>
      </c>
      <c r="E15" s="218">
        <v>0.81246521707999997</v>
      </c>
      <c r="F15" s="218">
        <v>0.81078417501</v>
      </c>
      <c r="G15" s="216"/>
      <c r="H15" s="216"/>
      <c r="I15" s="216"/>
    </row>
    <row r="16" spans="1:11" ht="13" outlineLevel="3" x14ac:dyDescent="0.3">
      <c r="A16" s="30" t="s">
        <v>137</v>
      </c>
      <c r="B16" s="218">
        <v>1.1156307239000001</v>
      </c>
      <c r="C16" s="218">
        <v>1.12136036076</v>
      </c>
      <c r="D16" s="218">
        <v>1.1297393650300001</v>
      </c>
      <c r="E16" s="218">
        <v>1.13070081751</v>
      </c>
      <c r="F16" s="218">
        <v>1.12836132579</v>
      </c>
      <c r="G16" s="216"/>
      <c r="H16" s="216"/>
      <c r="I16" s="216"/>
    </row>
    <row r="17" spans="1:9" ht="13" outlineLevel="3" x14ac:dyDescent="0.3">
      <c r="A17" s="30" t="s">
        <v>201</v>
      </c>
      <c r="B17" s="218">
        <v>5.3641408454299997</v>
      </c>
      <c r="C17" s="218">
        <v>5.3916899068299999</v>
      </c>
      <c r="D17" s="218">
        <v>5.4319775738300002</v>
      </c>
      <c r="E17" s="218">
        <v>5.4366003997199996</v>
      </c>
      <c r="F17" s="218">
        <v>5.4253517287499999</v>
      </c>
      <c r="G17" s="216"/>
      <c r="H17" s="216"/>
      <c r="I17" s="216"/>
    </row>
    <row r="18" spans="1:9" ht="13" outlineLevel="3" x14ac:dyDescent="0.3">
      <c r="A18" s="30" t="s">
        <v>28</v>
      </c>
      <c r="B18" s="218">
        <v>0.28777430481999999</v>
      </c>
      <c r="C18" s="218">
        <v>0.28925225108000002</v>
      </c>
      <c r="D18" s="218">
        <v>0.29141359542</v>
      </c>
      <c r="E18" s="218">
        <v>0.2916615998</v>
      </c>
      <c r="F18" s="218">
        <v>0.29105813345999998</v>
      </c>
      <c r="G18" s="216"/>
      <c r="H18" s="216"/>
      <c r="I18" s="216"/>
    </row>
    <row r="19" spans="1:9" ht="13" outlineLevel="3" x14ac:dyDescent="0.3">
      <c r="A19" s="30" t="s">
        <v>79</v>
      </c>
      <c r="B19" s="218">
        <v>0.64458583697000005</v>
      </c>
      <c r="C19" s="218">
        <v>0.64789628970000002</v>
      </c>
      <c r="D19" s="218">
        <v>0.65273748616000005</v>
      </c>
      <c r="E19" s="218">
        <v>0.65329299132999996</v>
      </c>
      <c r="F19" s="218">
        <v>0.65194128670999996</v>
      </c>
      <c r="G19" s="216"/>
      <c r="H19" s="216"/>
      <c r="I19" s="216"/>
    </row>
    <row r="20" spans="1:9" ht="13" outlineLevel="3" x14ac:dyDescent="0.3">
      <c r="A20" s="30" t="s">
        <v>172</v>
      </c>
      <c r="B20" s="218">
        <v>1.5854307184700001</v>
      </c>
      <c r="C20" s="218">
        <v>1.3873388095500001</v>
      </c>
      <c r="D20" s="218">
        <v>1.4161943030299999</v>
      </c>
      <c r="E20" s="218">
        <v>1.4231401695999999</v>
      </c>
      <c r="F20" s="218">
        <v>1.5601413685500001</v>
      </c>
      <c r="G20" s="216"/>
      <c r="H20" s="216"/>
      <c r="I20" s="216"/>
    </row>
    <row r="21" spans="1:9" ht="13" outlineLevel="3" x14ac:dyDescent="0.3">
      <c r="A21" s="30" t="s">
        <v>130</v>
      </c>
      <c r="B21" s="218">
        <v>0.28777430481999999</v>
      </c>
      <c r="C21" s="218">
        <v>0.28925225108000002</v>
      </c>
      <c r="D21" s="218">
        <v>0.29141359542</v>
      </c>
      <c r="E21" s="218">
        <v>0.2916615998</v>
      </c>
      <c r="F21" s="218">
        <v>0.29105813345999998</v>
      </c>
      <c r="G21" s="216"/>
      <c r="H21" s="216"/>
      <c r="I21" s="216"/>
    </row>
    <row r="22" spans="1:9" ht="13" outlineLevel="3" x14ac:dyDescent="0.3">
      <c r="A22" s="30" t="s">
        <v>196</v>
      </c>
      <c r="B22" s="218">
        <v>0.28777430481999999</v>
      </c>
      <c r="C22" s="218">
        <v>0.28925225108000002</v>
      </c>
      <c r="D22" s="218">
        <v>0.29141359542</v>
      </c>
      <c r="E22" s="218">
        <v>0.2916615998</v>
      </c>
      <c r="F22" s="218">
        <v>0.29105813345999998</v>
      </c>
      <c r="G22" s="216"/>
      <c r="H22" s="216"/>
      <c r="I22" s="216"/>
    </row>
    <row r="23" spans="1:9" ht="13" outlineLevel="3" x14ac:dyDescent="0.3">
      <c r="A23" s="30" t="s">
        <v>225</v>
      </c>
      <c r="B23" s="218">
        <v>6.95899674116</v>
      </c>
      <c r="C23" s="218">
        <v>6.6449106976000003</v>
      </c>
      <c r="D23" s="218">
        <v>6.7679400443100004</v>
      </c>
      <c r="E23" s="218">
        <v>6.9884994708599999</v>
      </c>
      <c r="F23" s="218">
        <v>6.2862056023699999</v>
      </c>
      <c r="G23" s="216"/>
      <c r="H23" s="216"/>
      <c r="I23" s="216"/>
    </row>
    <row r="24" spans="1:9" ht="13" outlineLevel="3" x14ac:dyDescent="0.3">
      <c r="A24" s="30" t="s">
        <v>154</v>
      </c>
      <c r="B24" s="218">
        <v>0.28777430481999999</v>
      </c>
      <c r="C24" s="218">
        <v>0.28925225108000002</v>
      </c>
      <c r="D24" s="218">
        <v>0.29141359542</v>
      </c>
      <c r="E24" s="218">
        <v>0.2916615998</v>
      </c>
      <c r="F24" s="218">
        <v>0.29105813345999998</v>
      </c>
      <c r="G24" s="216"/>
      <c r="H24" s="216"/>
      <c r="I24" s="216"/>
    </row>
    <row r="25" spans="1:9" ht="13" outlineLevel="3" x14ac:dyDescent="0.3">
      <c r="A25" s="30" t="s">
        <v>216</v>
      </c>
      <c r="B25" s="218">
        <v>0.28777430481999999</v>
      </c>
      <c r="C25" s="218">
        <v>0.28925225108000002</v>
      </c>
      <c r="D25" s="218">
        <v>0.29141359542</v>
      </c>
      <c r="E25" s="218">
        <v>0.2916615998</v>
      </c>
      <c r="F25" s="218">
        <v>0.29105813345999998</v>
      </c>
      <c r="G25" s="216"/>
      <c r="H25" s="216"/>
      <c r="I25" s="216"/>
    </row>
    <row r="26" spans="1:9" ht="13" outlineLevel="3" x14ac:dyDescent="0.3">
      <c r="A26" s="30" t="s">
        <v>39</v>
      </c>
      <c r="B26" s="218">
        <v>0.28777430481999999</v>
      </c>
      <c r="C26" s="218">
        <v>0.28925225108000002</v>
      </c>
      <c r="D26" s="218">
        <v>0.29141359542</v>
      </c>
      <c r="E26" s="218">
        <v>0.2916615998</v>
      </c>
      <c r="F26" s="218">
        <v>0.29105813345999998</v>
      </c>
      <c r="G26" s="216"/>
      <c r="H26" s="216"/>
      <c r="I26" s="216"/>
    </row>
    <row r="27" spans="1:9" ht="13" outlineLevel="3" x14ac:dyDescent="0.3">
      <c r="A27" s="30" t="s">
        <v>92</v>
      </c>
      <c r="B27" s="218">
        <v>0.28777430481999999</v>
      </c>
      <c r="C27" s="218">
        <v>0.28925225108000002</v>
      </c>
      <c r="D27" s="218">
        <v>0.29141359542</v>
      </c>
      <c r="E27" s="218">
        <v>0.2916615998</v>
      </c>
      <c r="F27" s="218">
        <v>0.29105813345999998</v>
      </c>
      <c r="G27" s="216"/>
      <c r="H27" s="216"/>
      <c r="I27" s="216"/>
    </row>
    <row r="28" spans="1:9" ht="13" outlineLevel="3" x14ac:dyDescent="0.3">
      <c r="A28" s="30" t="s">
        <v>80</v>
      </c>
      <c r="B28" s="218">
        <v>0.28777430481999999</v>
      </c>
      <c r="C28" s="218">
        <v>0.28925225108000002</v>
      </c>
      <c r="D28" s="218">
        <v>0.29141359542</v>
      </c>
      <c r="E28" s="218">
        <v>0.2916615998</v>
      </c>
      <c r="F28" s="218">
        <v>0.29105813345999998</v>
      </c>
      <c r="G28" s="216"/>
      <c r="H28" s="216"/>
      <c r="I28" s="216"/>
    </row>
    <row r="29" spans="1:9" ht="13" outlineLevel="3" x14ac:dyDescent="0.3">
      <c r="A29" s="30" t="s">
        <v>131</v>
      </c>
      <c r="B29" s="218">
        <v>0.28777430481999999</v>
      </c>
      <c r="C29" s="218">
        <v>0.28925225108000002</v>
      </c>
      <c r="D29" s="218">
        <v>0.29141359542</v>
      </c>
      <c r="E29" s="218">
        <v>0.2916615998</v>
      </c>
      <c r="F29" s="218">
        <v>0.29105813345999998</v>
      </c>
      <c r="G29" s="216"/>
      <c r="H29" s="216"/>
      <c r="I29" s="216"/>
    </row>
    <row r="30" spans="1:9" ht="13" outlineLevel="3" x14ac:dyDescent="0.3">
      <c r="A30" s="30" t="s">
        <v>197</v>
      </c>
      <c r="B30" s="218">
        <v>0.28777430481999999</v>
      </c>
      <c r="C30" s="218">
        <v>0.28925225108000002</v>
      </c>
      <c r="D30" s="218">
        <v>0.29141359542</v>
      </c>
      <c r="E30" s="218">
        <v>0.2916615998</v>
      </c>
      <c r="F30" s="218">
        <v>0.29105813345999998</v>
      </c>
      <c r="G30" s="216"/>
      <c r="H30" s="216"/>
      <c r="I30" s="216"/>
    </row>
    <row r="31" spans="1:9" ht="13" outlineLevel="3" x14ac:dyDescent="0.3">
      <c r="A31" s="30" t="s">
        <v>21</v>
      </c>
      <c r="B31" s="218">
        <v>0.28777430481999999</v>
      </c>
      <c r="C31" s="218">
        <v>0.28925225108000002</v>
      </c>
      <c r="D31" s="218">
        <v>0.29141359542</v>
      </c>
      <c r="E31" s="218">
        <v>0.2916615998</v>
      </c>
      <c r="F31" s="218">
        <v>0.29105813345999998</v>
      </c>
      <c r="G31" s="216"/>
      <c r="H31" s="216"/>
      <c r="I31" s="216"/>
    </row>
    <row r="32" spans="1:9" ht="13" outlineLevel="3" x14ac:dyDescent="0.3">
      <c r="A32" s="30" t="s">
        <v>75</v>
      </c>
      <c r="B32" s="218">
        <v>0.28777430481999999</v>
      </c>
      <c r="C32" s="218">
        <v>0.28925225108000002</v>
      </c>
      <c r="D32" s="218">
        <v>0.29141359542</v>
      </c>
      <c r="E32" s="218">
        <v>0.2916615998</v>
      </c>
      <c r="F32" s="218">
        <v>0.29105813345999998</v>
      </c>
      <c r="G32" s="216"/>
      <c r="H32" s="216"/>
      <c r="I32" s="216"/>
    </row>
    <row r="33" spans="1:9" ht="13" outlineLevel="3" x14ac:dyDescent="0.3">
      <c r="A33" s="30" t="s">
        <v>127</v>
      </c>
      <c r="B33" s="218">
        <v>0.28777430481999999</v>
      </c>
      <c r="C33" s="218">
        <v>0.28925225108000002</v>
      </c>
      <c r="D33" s="218">
        <v>0.29141359542</v>
      </c>
      <c r="E33" s="218">
        <v>0.2916615998</v>
      </c>
      <c r="F33" s="218">
        <v>0.29105813345999998</v>
      </c>
      <c r="G33" s="216"/>
      <c r="H33" s="216"/>
      <c r="I33" s="216"/>
    </row>
    <row r="34" spans="1:9" ht="13" outlineLevel="3" x14ac:dyDescent="0.3">
      <c r="A34" s="30" t="s">
        <v>46</v>
      </c>
      <c r="B34" s="218">
        <v>6.0801988866799999</v>
      </c>
      <c r="C34" s="218">
        <v>6.1114254665600001</v>
      </c>
      <c r="D34" s="218">
        <v>6.3979737196900004</v>
      </c>
      <c r="E34" s="218">
        <v>6.6445062405600002</v>
      </c>
      <c r="F34" s="218">
        <v>7.3667026347800002</v>
      </c>
      <c r="G34" s="216"/>
      <c r="H34" s="216"/>
      <c r="I34" s="216"/>
    </row>
    <row r="35" spans="1:9" ht="13" outlineLevel="3" x14ac:dyDescent="0.3">
      <c r="A35" s="30" t="s">
        <v>93</v>
      </c>
      <c r="B35" s="218">
        <v>6.1156961631</v>
      </c>
      <c r="C35" s="218">
        <v>6.1471050492300003</v>
      </c>
      <c r="D35" s="218">
        <v>6.1930373127399996</v>
      </c>
      <c r="E35" s="218">
        <v>6.1983078302600001</v>
      </c>
      <c r="F35" s="218">
        <v>6.1854831383200004</v>
      </c>
      <c r="G35" s="216"/>
      <c r="H35" s="216"/>
      <c r="I35" s="216"/>
    </row>
    <row r="36" spans="1:9" ht="13" outlineLevel="3" x14ac:dyDescent="0.3">
      <c r="A36" s="30" t="s">
        <v>97</v>
      </c>
      <c r="B36" s="218">
        <v>0.11893717737999999</v>
      </c>
      <c r="C36" s="218">
        <v>0.59774006435000004</v>
      </c>
      <c r="D36" s="218">
        <v>0.60220648455000003</v>
      </c>
      <c r="E36" s="218">
        <v>0.60271898589999995</v>
      </c>
      <c r="F36" s="218">
        <v>0.6014719221</v>
      </c>
      <c r="G36" s="216"/>
      <c r="H36" s="216"/>
      <c r="I36" s="216"/>
    </row>
    <row r="37" spans="1:9" ht="13" outlineLevel="3" x14ac:dyDescent="0.3">
      <c r="A37" s="30" t="s">
        <v>158</v>
      </c>
      <c r="B37" s="218">
        <v>1.09586897881</v>
      </c>
      <c r="C37" s="218">
        <v>1.10149712366</v>
      </c>
      <c r="D37" s="218">
        <v>1.10972770632</v>
      </c>
      <c r="E37" s="218">
        <v>1.11067212809</v>
      </c>
      <c r="F37" s="218">
        <v>1.1083740770699999</v>
      </c>
      <c r="G37" s="216"/>
      <c r="H37" s="216"/>
      <c r="I37" s="216"/>
    </row>
    <row r="38" spans="1:9" ht="13" outlineLevel="3" x14ac:dyDescent="0.3">
      <c r="A38" s="30" t="s">
        <v>218</v>
      </c>
      <c r="B38" s="218">
        <v>0.97719753088000005</v>
      </c>
      <c r="C38" s="218">
        <v>0.98221620497999995</v>
      </c>
      <c r="D38" s="218">
        <v>0</v>
      </c>
      <c r="E38" s="218">
        <v>0</v>
      </c>
      <c r="F38" s="218">
        <v>0</v>
      </c>
      <c r="G38" s="216"/>
      <c r="H38" s="216"/>
      <c r="I38" s="216"/>
    </row>
    <row r="39" spans="1:9" ht="13" outlineLevel="3" x14ac:dyDescent="0.3">
      <c r="A39" s="30" t="s">
        <v>41</v>
      </c>
      <c r="B39" s="218">
        <v>0.42298082732999998</v>
      </c>
      <c r="C39" s="218">
        <v>0.42515316491999999</v>
      </c>
      <c r="D39" s="218">
        <v>0.42832998505999997</v>
      </c>
      <c r="E39" s="218">
        <v>0.42869451066000003</v>
      </c>
      <c r="F39" s="218">
        <v>0.42780751455999999</v>
      </c>
      <c r="G39" s="216"/>
      <c r="H39" s="216"/>
      <c r="I39" s="216"/>
    </row>
    <row r="40" spans="1:9" ht="13" outlineLevel="3" x14ac:dyDescent="0.3">
      <c r="A40" s="30" t="s">
        <v>94</v>
      </c>
      <c r="B40" s="218">
        <v>5.9468588689999997E-2</v>
      </c>
      <c r="C40" s="218">
        <v>5.9774006439999999E-2</v>
      </c>
      <c r="D40" s="218">
        <v>6.0220648459999998E-2</v>
      </c>
      <c r="E40" s="218">
        <v>6.0271898589999998E-2</v>
      </c>
      <c r="F40" s="218">
        <v>6.0147192209999999E-2</v>
      </c>
      <c r="G40" s="216"/>
      <c r="H40" s="216"/>
      <c r="I40" s="216"/>
    </row>
    <row r="41" spans="1:9" ht="13" outlineLevel="3" x14ac:dyDescent="0.3">
      <c r="A41" s="30" t="s">
        <v>148</v>
      </c>
      <c r="B41" s="218">
        <v>0.13083089512000001</v>
      </c>
      <c r="C41" s="218">
        <v>0.13150281416000001</v>
      </c>
      <c r="D41" s="218">
        <v>0.13248542660000001</v>
      </c>
      <c r="E41" s="218">
        <v>0.1325981769</v>
      </c>
      <c r="F41" s="218">
        <v>0.13232382286</v>
      </c>
      <c r="G41" s="216"/>
      <c r="H41" s="216"/>
      <c r="I41" s="216"/>
    </row>
    <row r="42" spans="1:9" ht="13" outlineLevel="2" x14ac:dyDescent="0.3">
      <c r="A42" s="140" t="s">
        <v>119</v>
      </c>
      <c r="B42" s="59">
        <f>SUM(B$43:B$43)</f>
        <v>3.4605431809999997E-2</v>
      </c>
      <c r="C42" s="59">
        <f>SUM(C$43:C$43)</f>
        <v>3.4783157779999997E-2</v>
      </c>
      <c r="D42" s="59">
        <f>SUM(D$43:D$43)</f>
        <v>3.5043063729999997E-2</v>
      </c>
      <c r="E42" s="59">
        <f>SUM(E$43:E$43)</f>
        <v>3.4275775690000003E-2</v>
      </c>
      <c r="F42" s="59">
        <f>SUM(F$43:F$43)</f>
        <v>3.420485694E-2</v>
      </c>
      <c r="G42" s="216"/>
      <c r="H42" s="216"/>
      <c r="I42" s="216"/>
    </row>
    <row r="43" spans="1:9" ht="13" outlineLevel="3" x14ac:dyDescent="0.3">
      <c r="A43" s="30" t="s">
        <v>31</v>
      </c>
      <c r="B43" s="218">
        <v>3.4605431809999997E-2</v>
      </c>
      <c r="C43" s="218">
        <v>3.4783157779999997E-2</v>
      </c>
      <c r="D43" s="218">
        <v>3.5043063729999997E-2</v>
      </c>
      <c r="E43" s="218">
        <v>3.4275775690000003E-2</v>
      </c>
      <c r="F43" s="218">
        <v>3.420485694E-2</v>
      </c>
      <c r="G43" s="216"/>
      <c r="H43" s="216"/>
      <c r="I43" s="216"/>
    </row>
    <row r="44" spans="1:9" ht="14.5" outlineLevel="1" x14ac:dyDescent="0.35">
      <c r="A44" s="133" t="s">
        <v>15</v>
      </c>
      <c r="B44" s="19">
        <f>B$45+B$49+B$57</f>
        <v>1.6498361975499998</v>
      </c>
      <c r="C44" s="19">
        <f>C$45+C$49+C$57</f>
        <v>1.7111333445899999</v>
      </c>
      <c r="D44" s="19">
        <f>D$45+D$49+D$57</f>
        <v>1.7681491438099999</v>
      </c>
      <c r="E44" s="19">
        <f>E$45+E$49+E$57</f>
        <v>1.8285421692100001</v>
      </c>
      <c r="F44" s="19">
        <f>F$45+F$49+F$57</f>
        <v>1.8669500534600001</v>
      </c>
      <c r="G44" s="216"/>
      <c r="H44" s="216"/>
      <c r="I44" s="216"/>
    </row>
    <row r="45" spans="1:9" ht="13" outlineLevel="2" x14ac:dyDescent="0.3">
      <c r="A45" s="140" t="s">
        <v>200</v>
      </c>
      <c r="B45" s="59">
        <f>SUM(B$46:B$48)</f>
        <v>0.10644904969000001</v>
      </c>
      <c r="C45" s="59">
        <f>SUM(C$46:C$48)</f>
        <v>0.10699574887</v>
      </c>
      <c r="D45" s="59">
        <f>SUM(D$46:D$48)</f>
        <v>0.10779524016</v>
      </c>
      <c r="E45" s="59">
        <f>SUM(E$46:E$48)</f>
        <v>0.10788697812999999</v>
      </c>
      <c r="F45" s="59">
        <f>SUM(F$46:F$48)</f>
        <v>0.10766375314</v>
      </c>
      <c r="G45" s="216"/>
      <c r="H45" s="216"/>
      <c r="I45" s="216"/>
    </row>
    <row r="46" spans="1:9" ht="13" outlineLevel="3" x14ac:dyDescent="0.3">
      <c r="A46" s="30" t="s">
        <v>113</v>
      </c>
      <c r="B46" s="218">
        <v>2.7593000000000001E-7</v>
      </c>
      <c r="C46" s="218">
        <v>2.7734999999999998E-7</v>
      </c>
      <c r="D46" s="218">
        <v>2.7942E-7</v>
      </c>
      <c r="E46" s="218">
        <v>2.7966E-7</v>
      </c>
      <c r="F46" s="218">
        <v>2.7907999999999998E-7</v>
      </c>
      <c r="G46" s="216"/>
      <c r="H46" s="216"/>
      <c r="I46" s="216"/>
    </row>
    <row r="47" spans="1:9" ht="13" outlineLevel="3" x14ac:dyDescent="0.3">
      <c r="A47" s="30" t="s">
        <v>76</v>
      </c>
      <c r="B47" s="218">
        <v>5.8873902810000003E-2</v>
      </c>
      <c r="C47" s="218">
        <v>5.9176266370000001E-2</v>
      </c>
      <c r="D47" s="218">
        <v>5.9618441979999999E-2</v>
      </c>
      <c r="E47" s="218">
        <v>5.9669179599999997E-2</v>
      </c>
      <c r="F47" s="218">
        <v>5.954572029E-2</v>
      </c>
      <c r="G47" s="216"/>
      <c r="H47" s="216"/>
      <c r="I47" s="216"/>
    </row>
    <row r="48" spans="1:9" ht="13" outlineLevel="3" x14ac:dyDescent="0.3">
      <c r="A48" s="30" t="s">
        <v>0</v>
      </c>
      <c r="B48" s="218">
        <v>4.7574870950000001E-2</v>
      </c>
      <c r="C48" s="218">
        <v>4.7819205150000002E-2</v>
      </c>
      <c r="D48" s="218">
        <v>4.8176518760000002E-2</v>
      </c>
      <c r="E48" s="218">
        <v>4.8217518869999997E-2</v>
      </c>
      <c r="F48" s="218">
        <v>4.811775377E-2</v>
      </c>
      <c r="G48" s="216"/>
      <c r="H48" s="216"/>
      <c r="I48" s="216"/>
    </row>
    <row r="49" spans="1:9" ht="13" outlineLevel="2" x14ac:dyDescent="0.3">
      <c r="A49" s="140" t="s">
        <v>119</v>
      </c>
      <c r="B49" s="59">
        <f>SUM(B$50:B$56)</f>
        <v>1.5433644391799999</v>
      </c>
      <c r="C49" s="59">
        <f>SUM(C$50:C$56)</f>
        <v>1.6041147704199998</v>
      </c>
      <c r="D49" s="59">
        <f>SUM(D$50:D$56)</f>
        <v>1.6603309077899999</v>
      </c>
      <c r="E49" s="59">
        <f>SUM(E$50:E$56)</f>
        <v>1.72063217565</v>
      </c>
      <c r="F49" s="59">
        <f>SUM(F$50:F$56)</f>
        <v>1.75926333251</v>
      </c>
      <c r="G49" s="216"/>
      <c r="H49" s="216"/>
      <c r="I49" s="216"/>
    </row>
    <row r="50" spans="1:9" ht="13" outlineLevel="3" x14ac:dyDescent="0.3">
      <c r="A50" s="30" t="s">
        <v>143</v>
      </c>
      <c r="B50" s="218">
        <v>6.2834343449999996E-2</v>
      </c>
      <c r="C50" s="218">
        <v>7.5596850660000006E-2</v>
      </c>
      <c r="D50" s="218">
        <v>7.8600606500000003E-2</v>
      </c>
      <c r="E50" s="218">
        <v>8.0552396230000003E-2</v>
      </c>
      <c r="F50" s="218">
        <v>7.8347823450000006E-2</v>
      </c>
      <c r="G50" s="216"/>
      <c r="H50" s="216"/>
      <c r="I50" s="216"/>
    </row>
    <row r="51" spans="1:9" ht="13" outlineLevel="3" x14ac:dyDescent="0.3">
      <c r="A51" s="30" t="s">
        <v>128</v>
      </c>
      <c r="B51" s="218">
        <v>7.2222222400000003E-3</v>
      </c>
      <c r="C51" s="218">
        <v>6.8611111299999999E-3</v>
      </c>
      <c r="D51" s="218">
        <v>6.5000000199999996E-3</v>
      </c>
      <c r="E51" s="218">
        <v>6.1388889100000002E-3</v>
      </c>
      <c r="F51" s="218">
        <v>5.7777777999999998E-3</v>
      </c>
      <c r="G51" s="216"/>
      <c r="H51" s="216"/>
      <c r="I51" s="216"/>
    </row>
    <row r="52" spans="1:9" ht="13" outlineLevel="3" x14ac:dyDescent="0.3">
      <c r="A52" s="30" t="s">
        <v>3</v>
      </c>
      <c r="B52" s="218">
        <v>0.35657922199999997</v>
      </c>
      <c r="C52" s="218">
        <v>0.36321425736000001</v>
      </c>
      <c r="D52" s="218">
        <v>0.40726282439</v>
      </c>
      <c r="E52" s="218">
        <v>0.42934710947999999</v>
      </c>
      <c r="F52" s="218">
        <v>0.45286705316999998</v>
      </c>
      <c r="G52" s="216"/>
      <c r="H52" s="216"/>
      <c r="I52" s="216"/>
    </row>
    <row r="53" spans="1:9" ht="13" outlineLevel="3" x14ac:dyDescent="0.3">
      <c r="A53" s="30" t="s">
        <v>185</v>
      </c>
      <c r="B53" s="218">
        <v>0.31541573540000001</v>
      </c>
      <c r="C53" s="218">
        <v>0.34784984045</v>
      </c>
      <c r="D53" s="218">
        <v>0.36039115328999999</v>
      </c>
      <c r="E53" s="218">
        <v>0.37463602495999998</v>
      </c>
      <c r="F53" s="218">
        <v>0.37449313113999999</v>
      </c>
      <c r="G53" s="216"/>
      <c r="H53" s="216"/>
      <c r="I53" s="216"/>
    </row>
    <row r="54" spans="1:9" ht="13" outlineLevel="3" x14ac:dyDescent="0.3">
      <c r="A54" s="30" t="s">
        <v>202</v>
      </c>
      <c r="B54" s="218">
        <v>5.5555555199999999E-3</v>
      </c>
      <c r="C54" s="218">
        <v>1.2684330840000001E-2</v>
      </c>
      <c r="D54" s="218">
        <v>1.489839456E-2</v>
      </c>
      <c r="E54" s="218">
        <v>1.670095412E-2</v>
      </c>
      <c r="F54" s="218">
        <v>1.6472961370000001E-2</v>
      </c>
      <c r="G54" s="216"/>
      <c r="H54" s="216"/>
      <c r="I54" s="216"/>
    </row>
    <row r="55" spans="1:9" ht="13" outlineLevel="3" x14ac:dyDescent="0.3">
      <c r="A55" s="30" t="s">
        <v>186</v>
      </c>
      <c r="B55" s="218">
        <v>7.77777776E-3</v>
      </c>
      <c r="C55" s="218">
        <v>7.3888888699999997E-3</v>
      </c>
      <c r="D55" s="218">
        <v>6.9999999800000002E-3</v>
      </c>
      <c r="E55" s="218">
        <v>6.6111110899999999E-3</v>
      </c>
      <c r="F55" s="218">
        <v>6.2222222000000004E-3</v>
      </c>
      <c r="G55" s="216"/>
      <c r="H55" s="216"/>
      <c r="I55" s="216"/>
    </row>
    <row r="56" spans="1:9" ht="13" outlineLevel="3" x14ac:dyDescent="0.3">
      <c r="A56" s="30" t="s">
        <v>215</v>
      </c>
      <c r="B56" s="218">
        <v>0.78797958281000002</v>
      </c>
      <c r="C56" s="218">
        <v>0.79051949110999997</v>
      </c>
      <c r="D56" s="218">
        <v>0.78567792905</v>
      </c>
      <c r="E56" s="218">
        <v>0.80664569086000004</v>
      </c>
      <c r="F56" s="218">
        <v>0.82508236337999996</v>
      </c>
      <c r="G56" s="216"/>
      <c r="H56" s="216"/>
      <c r="I56" s="216"/>
    </row>
    <row r="57" spans="1:9" ht="13" outlineLevel="2" x14ac:dyDescent="0.3">
      <c r="A57" s="140" t="s">
        <v>141</v>
      </c>
      <c r="B57" s="59">
        <f>SUM(B$58:B$58)</f>
        <v>2.270868E-5</v>
      </c>
      <c r="C57" s="59">
        <f>SUM(C$58:C$58)</f>
        <v>2.28253E-5</v>
      </c>
      <c r="D57" s="59">
        <f>SUM(D$58:D$58)</f>
        <v>2.2995859999999998E-5</v>
      </c>
      <c r="E57" s="59">
        <f>SUM(E$58:E$58)</f>
        <v>2.3015429999999999E-5</v>
      </c>
      <c r="F57" s="59">
        <f>SUM(F$58:F$58)</f>
        <v>2.2967810000000001E-5</v>
      </c>
      <c r="G57" s="216"/>
      <c r="H57" s="216"/>
      <c r="I57" s="216"/>
    </row>
    <row r="58" spans="1:9" ht="13" outlineLevel="3" x14ac:dyDescent="0.3">
      <c r="A58" s="30" t="s">
        <v>70</v>
      </c>
      <c r="B58" s="218">
        <v>2.270868E-5</v>
      </c>
      <c r="C58" s="218">
        <v>2.28253E-5</v>
      </c>
      <c r="D58" s="218">
        <v>2.2995859999999998E-5</v>
      </c>
      <c r="E58" s="218">
        <v>2.3015429999999999E-5</v>
      </c>
      <c r="F58" s="218">
        <v>2.2967810000000001E-5</v>
      </c>
      <c r="G58" s="216"/>
      <c r="H58" s="216"/>
      <c r="I58" s="216"/>
    </row>
    <row r="59" spans="1:9" ht="14.5" x14ac:dyDescent="0.35">
      <c r="A59" s="172" t="s">
        <v>62</v>
      </c>
      <c r="B59" s="43">
        <f>B$60+B$97</f>
        <v>120.09078008226001</v>
      </c>
      <c r="C59" s="43">
        <f>C$60+C$97</f>
        <v>122.92816688136999</v>
      </c>
      <c r="D59" s="43">
        <f>D$60+D$97</f>
        <v>123.01279285724002</v>
      </c>
      <c r="E59" s="43">
        <f>E$60+E$97</f>
        <v>125.64784888078002</v>
      </c>
      <c r="F59" s="43">
        <f>F$60+F$97</f>
        <v>134.08074557150002</v>
      </c>
      <c r="G59" s="216"/>
      <c r="H59" s="216"/>
      <c r="I59" s="216"/>
    </row>
    <row r="60" spans="1:9" ht="14.5" outlineLevel="1" x14ac:dyDescent="0.35">
      <c r="A60" s="133" t="s">
        <v>68</v>
      </c>
      <c r="B60" s="19">
        <f>B$61+B$71+B$82+B$84+B$91+B$93+B$95</f>
        <v>114.87767688268001</v>
      </c>
      <c r="C60" s="19">
        <f>C$61+C$71+C$82+C$84+C$91+C$93+C$95</f>
        <v>117.72665793149</v>
      </c>
      <c r="D60" s="19">
        <f>D$61+D$71+D$82+D$84+D$91+D$93+D$95</f>
        <v>118.04611254281001</v>
      </c>
      <c r="E60" s="19">
        <f>E$61+E$71+E$82+E$84+E$91+E$93+E$95</f>
        <v>120.94333264024002</v>
      </c>
      <c r="F60" s="19">
        <f>F$61+F$71+F$82+F$84+F$91+F$93+F$95</f>
        <v>129.37714404100001</v>
      </c>
      <c r="G60" s="216"/>
      <c r="H60" s="216"/>
      <c r="I60" s="216"/>
    </row>
    <row r="61" spans="1:9" ht="13" outlineLevel="2" x14ac:dyDescent="0.3">
      <c r="A61" s="140" t="s">
        <v>179</v>
      </c>
      <c r="B61" s="59">
        <f>SUM(B$62:B$70)</f>
        <v>82.827989272820005</v>
      </c>
      <c r="C61" s="59">
        <f>SUM(C$62:C$70)</f>
        <v>85.682936081909986</v>
      </c>
      <c r="D61" s="59">
        <f>SUM(D$62:D$70)</f>
        <v>85.947424079140006</v>
      </c>
      <c r="E61" s="59">
        <f>SUM(E$62:E$70)</f>
        <v>88.70545074171001</v>
      </c>
      <c r="F61" s="59">
        <f>SUM(F$62:F$70)</f>
        <v>96.6771034227</v>
      </c>
      <c r="G61" s="216"/>
      <c r="H61" s="216"/>
      <c r="I61" s="216"/>
    </row>
    <row r="62" spans="1:9" ht="13" outlineLevel="3" x14ac:dyDescent="0.3">
      <c r="A62" s="30" t="s">
        <v>109</v>
      </c>
      <c r="B62" s="218">
        <v>1.146224364E-2</v>
      </c>
      <c r="C62" s="218">
        <v>1.141176629E-2</v>
      </c>
      <c r="D62" s="218">
        <v>1.1492941309999999E-2</v>
      </c>
      <c r="E62" s="218">
        <v>1.1176647850000001E-2</v>
      </c>
      <c r="F62" s="218">
        <v>1.1785836100000001E-2</v>
      </c>
      <c r="G62" s="216"/>
      <c r="H62" s="216"/>
      <c r="I62" s="216"/>
    </row>
    <row r="63" spans="1:9" ht="13" outlineLevel="3" x14ac:dyDescent="0.3">
      <c r="A63" s="30" t="s">
        <v>53</v>
      </c>
      <c r="B63" s="218">
        <v>0.12100019522</v>
      </c>
      <c r="C63" s="218">
        <v>0.12264145765999999</v>
      </c>
      <c r="D63" s="218">
        <v>0.12351383991999999</v>
      </c>
      <c r="E63" s="218">
        <v>0.12718022414999999</v>
      </c>
      <c r="F63" s="218">
        <v>0.13411223988000001</v>
      </c>
      <c r="G63" s="216"/>
      <c r="H63" s="216"/>
      <c r="I63" s="216"/>
    </row>
    <row r="64" spans="1:9" ht="13" outlineLevel="3" x14ac:dyDescent="0.3">
      <c r="A64" s="30" t="s">
        <v>52</v>
      </c>
      <c r="B64" s="218">
        <v>0.10114868791000001</v>
      </c>
      <c r="C64" s="218">
        <v>0.10236772948</v>
      </c>
      <c r="D64" s="218">
        <v>0.10309589916</v>
      </c>
      <c r="E64" s="218">
        <v>0.10511732499</v>
      </c>
      <c r="F64" s="218">
        <v>0.11317423219</v>
      </c>
      <c r="G64" s="216"/>
      <c r="H64" s="216"/>
      <c r="I64" s="216"/>
    </row>
    <row r="65" spans="1:9" ht="13" outlineLevel="3" x14ac:dyDescent="0.3">
      <c r="A65" s="30" t="s">
        <v>98</v>
      </c>
      <c r="B65" s="218">
        <v>2.9522925032999998</v>
      </c>
      <c r="C65" s="218">
        <v>2.9392912192699998</v>
      </c>
      <c r="D65" s="218">
        <v>2.9481677742899999</v>
      </c>
      <c r="E65" s="218">
        <v>3.0340989329600001</v>
      </c>
      <c r="F65" s="218">
        <v>3.19671708586</v>
      </c>
      <c r="G65" s="216"/>
      <c r="H65" s="216"/>
      <c r="I65" s="216"/>
    </row>
    <row r="66" spans="1:9" ht="13" outlineLevel="3" x14ac:dyDescent="0.3">
      <c r="A66" s="30" t="s">
        <v>169</v>
      </c>
      <c r="B66" s="218">
        <v>44.012826736089998</v>
      </c>
      <c r="C66" s="218">
        <v>46.939902278479998</v>
      </c>
      <c r="D66" s="218">
        <v>47.273798653260002</v>
      </c>
      <c r="E66" s="218">
        <v>49.755873343259999</v>
      </c>
      <c r="F66" s="218">
        <v>57.115504290970001</v>
      </c>
      <c r="G66" s="216"/>
      <c r="H66" s="216"/>
      <c r="I66" s="216"/>
    </row>
    <row r="67" spans="1:9" ht="13" outlineLevel="3" x14ac:dyDescent="0.3">
      <c r="A67" s="30" t="s">
        <v>69</v>
      </c>
      <c r="B67" s="218">
        <v>5.7905951672300002</v>
      </c>
      <c r="C67" s="218">
        <v>5.7862432505200001</v>
      </c>
      <c r="D67" s="218">
        <v>5.7932417747200002</v>
      </c>
      <c r="E67" s="218">
        <v>5.8226546592600004</v>
      </c>
      <c r="F67" s="218">
        <v>5.9282654642499999</v>
      </c>
      <c r="G67" s="216"/>
      <c r="H67" s="216"/>
      <c r="I67" s="216"/>
    </row>
    <row r="68" spans="1:9" ht="13" outlineLevel="3" x14ac:dyDescent="0.3">
      <c r="A68" s="30" t="s">
        <v>135</v>
      </c>
      <c r="B68" s="218">
        <v>16.17518239755</v>
      </c>
      <c r="C68" s="218">
        <v>16.12363642791</v>
      </c>
      <c r="D68" s="218">
        <v>16.06466800155</v>
      </c>
      <c r="E68" s="218">
        <v>16.07818208051</v>
      </c>
      <c r="F68" s="218">
        <v>16.124056157599998</v>
      </c>
      <c r="G68" s="216"/>
      <c r="H68" s="216"/>
      <c r="I68" s="216"/>
    </row>
    <row r="69" spans="1:9" ht="13" outlineLevel="3" x14ac:dyDescent="0.3">
      <c r="A69" s="30" t="s">
        <v>151</v>
      </c>
      <c r="B69" s="218">
        <v>13.54928616023</v>
      </c>
      <c r="C69" s="218">
        <v>13.546070791269999</v>
      </c>
      <c r="D69" s="218">
        <v>13.518056602030001</v>
      </c>
      <c r="E69" s="218">
        <v>13.659492652619999</v>
      </c>
      <c r="F69" s="218">
        <v>13.94136982156</v>
      </c>
      <c r="G69" s="216"/>
      <c r="H69" s="216"/>
      <c r="I69" s="216"/>
    </row>
    <row r="70" spans="1:9" ht="13" outlineLevel="3" x14ac:dyDescent="0.3">
      <c r="A70" s="30" t="s">
        <v>146</v>
      </c>
      <c r="B70" s="218">
        <v>0.11419518165</v>
      </c>
      <c r="C70" s="218">
        <v>0.11137116103</v>
      </c>
      <c r="D70" s="218">
        <v>0.1113885929</v>
      </c>
      <c r="E70" s="218">
        <v>0.11167487611</v>
      </c>
      <c r="F70" s="218">
        <v>0.11211829429</v>
      </c>
      <c r="G70" s="216"/>
      <c r="H70" s="216"/>
      <c r="I70" s="216"/>
    </row>
    <row r="71" spans="1:9" ht="13" outlineLevel="2" x14ac:dyDescent="0.3">
      <c r="A71" s="140" t="s">
        <v>99</v>
      </c>
      <c r="B71" s="59">
        <f>SUM(B$72:B$81)</f>
        <v>7.6299116025599991</v>
      </c>
      <c r="C71" s="59">
        <f>SUM(C$72:C$81)</f>
        <v>7.6327936194299983</v>
      </c>
      <c r="D71" s="59">
        <f>SUM(D$72:D$81)</f>
        <v>7.6909776344599985</v>
      </c>
      <c r="E71" s="59">
        <f>SUM(E$72:E$81)</f>
        <v>7.7418016084199985</v>
      </c>
      <c r="F71" s="59">
        <f>SUM(F$72:F$81)</f>
        <v>8.0404155534699981</v>
      </c>
      <c r="G71" s="216"/>
      <c r="H71" s="216"/>
      <c r="I71" s="216"/>
    </row>
    <row r="72" spans="1:9" ht="13" outlineLevel="3" x14ac:dyDescent="0.3">
      <c r="A72" s="30" t="s">
        <v>25</v>
      </c>
      <c r="B72" s="218">
        <v>2.3872949189999999E-2</v>
      </c>
      <c r="C72" s="218">
        <v>2.3573482779999998E-2</v>
      </c>
      <c r="D72" s="218">
        <v>2.401513777E-2</v>
      </c>
      <c r="E72" s="218">
        <v>2.4538302719999999E-2</v>
      </c>
      <c r="F72" s="218">
        <v>2.5372289950000002E-2</v>
      </c>
      <c r="G72" s="216"/>
      <c r="H72" s="216"/>
      <c r="I72" s="216"/>
    </row>
    <row r="73" spans="1:9" ht="13" outlineLevel="3" x14ac:dyDescent="0.3">
      <c r="A73" s="30" t="s">
        <v>14</v>
      </c>
      <c r="B73" s="218">
        <v>0.20898023264000001</v>
      </c>
      <c r="C73" s="218">
        <v>0.20805992703000001</v>
      </c>
      <c r="D73" s="218">
        <v>0.20953991424999999</v>
      </c>
      <c r="E73" s="218">
        <v>0.21575989604000001</v>
      </c>
      <c r="F73" s="218">
        <v>0.22751998691</v>
      </c>
      <c r="G73" s="216"/>
      <c r="H73" s="216"/>
      <c r="I73" s="216"/>
    </row>
    <row r="74" spans="1:9" ht="13" outlineLevel="3" x14ac:dyDescent="0.3">
      <c r="A74" s="30" t="s">
        <v>29</v>
      </c>
      <c r="B74" s="218">
        <v>5.0846934205799998</v>
      </c>
      <c r="C74" s="218">
        <v>5.0762376290800004</v>
      </c>
      <c r="D74" s="218">
        <v>5.0945019915599996</v>
      </c>
      <c r="E74" s="218">
        <v>5.1091298610699996</v>
      </c>
      <c r="F74" s="218">
        <v>5.2662673070399997</v>
      </c>
      <c r="G74" s="216"/>
      <c r="H74" s="216"/>
      <c r="I74" s="216"/>
    </row>
    <row r="75" spans="1:9" ht="13" outlineLevel="3" x14ac:dyDescent="0.3">
      <c r="A75" s="30" t="s">
        <v>112</v>
      </c>
      <c r="B75" s="218">
        <v>0.20898023264000001</v>
      </c>
      <c r="C75" s="218">
        <v>0.20805992703000001</v>
      </c>
      <c r="D75" s="218">
        <v>0.20953991424999999</v>
      </c>
      <c r="E75" s="218">
        <v>0.21575989604000001</v>
      </c>
      <c r="F75" s="218">
        <v>0.22751998691</v>
      </c>
      <c r="G75" s="216"/>
      <c r="H75" s="216"/>
      <c r="I75" s="216"/>
    </row>
    <row r="76" spans="1:9" ht="13" outlineLevel="3" x14ac:dyDescent="0.3">
      <c r="A76" s="30" t="s">
        <v>51</v>
      </c>
      <c r="B76" s="218">
        <v>0.58744407237999996</v>
      </c>
      <c r="C76" s="218">
        <v>0.58485709050000001</v>
      </c>
      <c r="D76" s="218">
        <v>0.59096369179999997</v>
      </c>
      <c r="E76" s="218">
        <v>0.60877555504000003</v>
      </c>
      <c r="F76" s="218">
        <v>0.64195714243000002</v>
      </c>
      <c r="G76" s="216"/>
      <c r="H76" s="216"/>
      <c r="I76" s="216"/>
    </row>
    <row r="77" spans="1:9" ht="13" outlineLevel="3" x14ac:dyDescent="0.3">
      <c r="A77" s="30" t="s">
        <v>114</v>
      </c>
      <c r="B77" s="218">
        <v>0.10378189140999999</v>
      </c>
      <c r="C77" s="218">
        <v>0.10332485748</v>
      </c>
      <c r="D77" s="218">
        <v>0.10405983548</v>
      </c>
      <c r="E77" s="218">
        <v>0.10703072801000001</v>
      </c>
      <c r="F77" s="218">
        <v>0.11569249378</v>
      </c>
      <c r="G77" s="216"/>
      <c r="H77" s="216"/>
      <c r="I77" s="216"/>
    </row>
    <row r="78" spans="1:9" ht="13" outlineLevel="3" x14ac:dyDescent="0.3">
      <c r="A78" s="30" t="s">
        <v>115</v>
      </c>
      <c r="B78" s="218">
        <v>0.1</v>
      </c>
      <c r="C78" s="218">
        <v>0.1</v>
      </c>
      <c r="D78" s="218">
        <v>0.1</v>
      </c>
      <c r="E78" s="218">
        <v>0.1</v>
      </c>
      <c r="F78" s="218">
        <v>0.1</v>
      </c>
      <c r="G78" s="216"/>
      <c r="H78" s="216"/>
      <c r="I78" s="216"/>
    </row>
    <row r="79" spans="1:9" ht="13" outlineLevel="3" x14ac:dyDescent="0.3">
      <c r="A79" s="30" t="s">
        <v>140</v>
      </c>
      <c r="B79" s="218">
        <v>5.1251526E-4</v>
      </c>
      <c r="C79" s="218">
        <v>5.1251526E-4</v>
      </c>
      <c r="D79" s="218">
        <v>5.1251526E-4</v>
      </c>
      <c r="E79" s="218">
        <v>5.1251526E-4</v>
      </c>
      <c r="F79" s="218">
        <v>5.1251526E-4</v>
      </c>
      <c r="G79" s="216"/>
      <c r="H79" s="216"/>
      <c r="I79" s="216"/>
    </row>
    <row r="80" spans="1:9" ht="13" outlineLevel="3" x14ac:dyDescent="0.3">
      <c r="A80" s="30" t="s">
        <v>224</v>
      </c>
      <c r="B80" s="218">
        <v>0.46506189307000001</v>
      </c>
      <c r="C80" s="218">
        <v>0.46301385692000002</v>
      </c>
      <c r="D80" s="218">
        <v>0.46630740122999997</v>
      </c>
      <c r="E80" s="218">
        <v>0.47516915239000002</v>
      </c>
      <c r="F80" s="218">
        <v>0.50106846230000002</v>
      </c>
      <c r="G80" s="216"/>
      <c r="H80" s="216"/>
      <c r="I80" s="216"/>
    </row>
    <row r="81" spans="1:9" ht="13" outlineLevel="3" x14ac:dyDescent="0.3">
      <c r="A81" s="30" t="s">
        <v>26</v>
      </c>
      <c r="B81" s="218">
        <v>0.84658439538999997</v>
      </c>
      <c r="C81" s="218">
        <v>0.86515433335000003</v>
      </c>
      <c r="D81" s="218">
        <v>0.89153723285999997</v>
      </c>
      <c r="E81" s="218">
        <v>0.88512570184999995</v>
      </c>
      <c r="F81" s="218">
        <v>0.93450536889000002</v>
      </c>
      <c r="G81" s="216"/>
      <c r="H81" s="216"/>
      <c r="I81" s="216"/>
    </row>
    <row r="82" spans="1:9" ht="13" outlineLevel="2" x14ac:dyDescent="0.3">
      <c r="A82" s="140" t="s">
        <v>214</v>
      </c>
      <c r="B82" s="59">
        <f>SUM(B$83:B$83)</f>
        <v>0.60585586000000002</v>
      </c>
      <c r="C82" s="59">
        <f>SUM(C$83:C$83)</f>
        <v>0.60585586000000002</v>
      </c>
      <c r="D82" s="59">
        <f>SUM(D$83:D$83)</f>
        <v>0.60585586000000002</v>
      </c>
      <c r="E82" s="59">
        <f>SUM(E$83:E$83)</f>
        <v>0.60585586000000002</v>
      </c>
      <c r="F82" s="59">
        <f>SUM(F$83:F$83)</f>
        <v>0.60585586000000002</v>
      </c>
      <c r="G82" s="216"/>
      <c r="H82" s="216"/>
      <c r="I82" s="216"/>
    </row>
    <row r="83" spans="1:9" ht="13" outlineLevel="3" x14ac:dyDescent="0.3">
      <c r="A83" s="30" t="s">
        <v>124</v>
      </c>
      <c r="B83" s="218">
        <v>0.60585586000000002</v>
      </c>
      <c r="C83" s="218">
        <v>0.60585586000000002</v>
      </c>
      <c r="D83" s="218">
        <v>0.60585586000000002</v>
      </c>
      <c r="E83" s="218">
        <v>0.60585586000000002</v>
      </c>
      <c r="F83" s="218">
        <v>0.60585586000000002</v>
      </c>
      <c r="G83" s="216"/>
      <c r="H83" s="216"/>
      <c r="I83" s="216"/>
    </row>
    <row r="84" spans="1:9" ht="13" outlineLevel="2" x14ac:dyDescent="0.3">
      <c r="A84" s="140" t="s">
        <v>226</v>
      </c>
      <c r="B84" s="59">
        <f>SUM(B$85:B$90)</f>
        <v>1.4786194744199999</v>
      </c>
      <c r="C84" s="59">
        <f>SUM(C$85:C$90)</f>
        <v>1.4707484937299999</v>
      </c>
      <c r="D84" s="59">
        <f>SUM(D$85:D$90)</f>
        <v>1.45118764899</v>
      </c>
      <c r="E84" s="59">
        <f>SUM(E$85:E$90)</f>
        <v>1.47740488574</v>
      </c>
      <c r="F84" s="59">
        <f>SUM(F$85:F$90)</f>
        <v>1.5544094442800001</v>
      </c>
      <c r="G84" s="216"/>
      <c r="H84" s="216"/>
      <c r="I84" s="216"/>
    </row>
    <row r="85" spans="1:9" ht="13" outlineLevel="3" x14ac:dyDescent="0.3">
      <c r="A85" s="30" t="s">
        <v>63</v>
      </c>
      <c r="B85" s="218">
        <v>0.67918575608999998</v>
      </c>
      <c r="C85" s="218">
        <v>0.67619476282000002</v>
      </c>
      <c r="D85" s="218">
        <v>0.68100472127</v>
      </c>
      <c r="E85" s="218">
        <v>0.70121966208999997</v>
      </c>
      <c r="F85" s="218">
        <v>0.73943995748000002</v>
      </c>
      <c r="G85" s="216"/>
      <c r="H85" s="216"/>
      <c r="I85" s="216"/>
    </row>
    <row r="86" spans="1:9" ht="13" outlineLevel="3" x14ac:dyDescent="0.3">
      <c r="A86" s="30" t="s">
        <v>81</v>
      </c>
      <c r="B86" s="218">
        <v>5.3424960000000002E-5</v>
      </c>
      <c r="C86" s="218">
        <v>5.3189690000000003E-5</v>
      </c>
      <c r="D86" s="218">
        <v>5.3568040000000002E-5</v>
      </c>
      <c r="E86" s="218">
        <v>5.515815E-5</v>
      </c>
      <c r="F86" s="218">
        <v>5.816457E-5</v>
      </c>
      <c r="G86" s="216"/>
      <c r="H86" s="216"/>
      <c r="I86" s="216"/>
    </row>
    <row r="87" spans="1:9" ht="13" outlineLevel="3" x14ac:dyDescent="0.3">
      <c r="A87" s="30" t="s">
        <v>178</v>
      </c>
      <c r="B87" s="218">
        <v>6.7086455600000004E-3</v>
      </c>
      <c r="C87" s="218">
        <v>6.6791020799999998E-3</v>
      </c>
      <c r="D87" s="218">
        <v>6.7266123600000002E-3</v>
      </c>
      <c r="E87" s="218">
        <v>6.9262850900000004E-3</v>
      </c>
      <c r="F87" s="218">
        <v>7.3038053900000002E-3</v>
      </c>
      <c r="G87" s="216"/>
      <c r="H87" s="216"/>
      <c r="I87" s="216"/>
    </row>
    <row r="88" spans="1:9" ht="13" outlineLevel="3" x14ac:dyDescent="0.3">
      <c r="A88" s="30" t="s">
        <v>177</v>
      </c>
      <c r="B88" s="218">
        <v>0.19288559186000001</v>
      </c>
      <c r="C88" s="218">
        <v>0.19203616371000001</v>
      </c>
      <c r="D88" s="218">
        <v>0.18669896827999999</v>
      </c>
      <c r="E88" s="218">
        <v>0.17670815535000001</v>
      </c>
      <c r="F88" s="218">
        <v>0.18633971338999999</v>
      </c>
      <c r="G88" s="216"/>
      <c r="H88" s="216"/>
      <c r="I88" s="216"/>
    </row>
    <row r="89" spans="1:9" ht="13" outlineLevel="3" x14ac:dyDescent="0.3">
      <c r="A89" s="30" t="s">
        <v>49</v>
      </c>
      <c r="B89" s="218">
        <v>0.43278562789000002</v>
      </c>
      <c r="C89" s="218">
        <v>0.43087972970999999</v>
      </c>
      <c r="D89" s="218">
        <v>0.40870868744</v>
      </c>
      <c r="E89" s="218">
        <v>0.42084079411999997</v>
      </c>
      <c r="F89" s="218">
        <v>0.44377891223999999</v>
      </c>
      <c r="G89" s="216"/>
      <c r="H89" s="216"/>
      <c r="I89" s="216"/>
    </row>
    <row r="90" spans="1:9" ht="13" outlineLevel="3" x14ac:dyDescent="0.3">
      <c r="A90" s="30" t="s">
        <v>59</v>
      </c>
      <c r="B90" s="218">
        <v>0.16700042806000001</v>
      </c>
      <c r="C90" s="218">
        <v>0.16490554571999999</v>
      </c>
      <c r="D90" s="218">
        <v>0.16799509160000001</v>
      </c>
      <c r="E90" s="218">
        <v>0.17165483094</v>
      </c>
      <c r="F90" s="218">
        <v>0.17748889121</v>
      </c>
      <c r="G90" s="216"/>
      <c r="H90" s="216"/>
      <c r="I90" s="216"/>
    </row>
    <row r="91" spans="1:9" ht="13" outlineLevel="2" x14ac:dyDescent="0.3">
      <c r="A91" s="140" t="s">
        <v>40</v>
      </c>
      <c r="B91" s="59">
        <f>SUM(B$92:B$92)</f>
        <v>15.219165084</v>
      </c>
      <c r="C91" s="59">
        <f>SUM(C$92:C$92)</f>
        <v>15.219165084</v>
      </c>
      <c r="D91" s="59">
        <f>SUM(D$92:D$92)</f>
        <v>15.219165084</v>
      </c>
      <c r="E91" s="59">
        <f>SUM(E$92:E$92)</f>
        <v>15.219165084</v>
      </c>
      <c r="F91" s="59">
        <f>SUM(F$92:F$92)</f>
        <v>15.219165084</v>
      </c>
      <c r="G91" s="216"/>
      <c r="H91" s="216"/>
      <c r="I91" s="216"/>
    </row>
    <row r="92" spans="1:9" ht="13" outlineLevel="3" x14ac:dyDescent="0.3">
      <c r="A92" s="30" t="s">
        <v>48</v>
      </c>
      <c r="B92" s="218">
        <v>15.219165084</v>
      </c>
      <c r="C92" s="218">
        <v>15.219165084</v>
      </c>
      <c r="D92" s="218">
        <v>15.219165084</v>
      </c>
      <c r="E92" s="218">
        <v>15.219165084</v>
      </c>
      <c r="F92" s="218">
        <v>15.219165084</v>
      </c>
      <c r="G92" s="216"/>
      <c r="H92" s="216"/>
      <c r="I92" s="216"/>
    </row>
    <row r="93" spans="1:9" ht="13" outlineLevel="2" x14ac:dyDescent="0.3">
      <c r="A93" s="140" t="s">
        <v>208</v>
      </c>
      <c r="B93" s="59">
        <f>SUM(B$94:B$94)</f>
        <v>3</v>
      </c>
      <c r="C93" s="59">
        <f>SUM(C$94:C$94)</f>
        <v>3</v>
      </c>
      <c r="D93" s="59">
        <f>SUM(D$94:D$94)</f>
        <v>3</v>
      </c>
      <c r="E93" s="59">
        <f>SUM(E$94:E$94)</f>
        <v>3</v>
      </c>
      <c r="F93" s="59">
        <f>SUM(F$94:F$94)</f>
        <v>3</v>
      </c>
      <c r="G93" s="216"/>
      <c r="H93" s="216"/>
      <c r="I93" s="216"/>
    </row>
    <row r="94" spans="1:9" ht="13" outlineLevel="3" x14ac:dyDescent="0.3">
      <c r="A94" s="30" t="s">
        <v>121</v>
      </c>
      <c r="B94" s="218">
        <v>3</v>
      </c>
      <c r="C94" s="218">
        <v>3</v>
      </c>
      <c r="D94" s="218">
        <v>3</v>
      </c>
      <c r="E94" s="218">
        <v>3</v>
      </c>
      <c r="F94" s="218">
        <v>3</v>
      </c>
      <c r="G94" s="216"/>
      <c r="H94" s="216"/>
      <c r="I94" s="216"/>
    </row>
    <row r="95" spans="1:9" ht="13" outlineLevel="2" x14ac:dyDescent="0.3">
      <c r="A95" s="140" t="s">
        <v>182</v>
      </c>
      <c r="B95" s="59">
        <f>SUM(B$96:B$96)</f>
        <v>4.1161355888799998</v>
      </c>
      <c r="C95" s="59">
        <f>SUM(C$96:C$96)</f>
        <v>4.1151587924199999</v>
      </c>
      <c r="D95" s="59">
        <f>SUM(D$96:D$96)</f>
        <v>4.1315022362200002</v>
      </c>
      <c r="E95" s="59">
        <f>SUM(E$96:E$96)</f>
        <v>4.1936544603700003</v>
      </c>
      <c r="F95" s="59">
        <f>SUM(F$96:F$96)</f>
        <v>4.2801946765499999</v>
      </c>
      <c r="G95" s="216"/>
      <c r="H95" s="216"/>
      <c r="I95" s="216"/>
    </row>
    <row r="96" spans="1:9" ht="13" outlineLevel="3" x14ac:dyDescent="0.3">
      <c r="A96" s="30" t="s">
        <v>151</v>
      </c>
      <c r="B96" s="218">
        <v>4.1161355888799998</v>
      </c>
      <c r="C96" s="218">
        <v>4.1151587924199999</v>
      </c>
      <c r="D96" s="218">
        <v>4.1315022362200002</v>
      </c>
      <c r="E96" s="218">
        <v>4.1936544603700003</v>
      </c>
      <c r="F96" s="218">
        <v>4.2801946765499999</v>
      </c>
      <c r="G96" s="216"/>
      <c r="H96" s="216"/>
      <c r="I96" s="216"/>
    </row>
    <row r="97" spans="1:9" ht="14.5" outlineLevel="1" x14ac:dyDescent="0.35">
      <c r="A97" s="133" t="s">
        <v>15</v>
      </c>
      <c r="B97" s="19">
        <f>B$98+B$105+B$108+B$110+B$112</f>
        <v>5.2131031995800008</v>
      </c>
      <c r="C97" s="19">
        <f>C$98+C$105+C$108+C$110+C$112</f>
        <v>5.20150894988</v>
      </c>
      <c r="D97" s="19">
        <f>D$98+D$105+D$108+D$110+D$112</f>
        <v>4.9666803144300005</v>
      </c>
      <c r="E97" s="19">
        <f>E$98+E$105+E$108+E$110+E$112</f>
        <v>4.7045162405400003</v>
      </c>
      <c r="F97" s="19">
        <f>F$98+F$105+F$108+F$110+F$112</f>
        <v>4.7036015305000003</v>
      </c>
      <c r="G97" s="216"/>
      <c r="H97" s="216"/>
      <c r="I97" s="216"/>
    </row>
    <row r="98" spans="1:9" ht="13" outlineLevel="2" x14ac:dyDescent="0.3">
      <c r="A98" s="140" t="s">
        <v>179</v>
      </c>
      <c r="B98" s="59">
        <f>SUM(B$99:B$104)</f>
        <v>3.2418873771000003</v>
      </c>
      <c r="C98" s="59">
        <f>SUM(C$99:C$104)</f>
        <v>3.2341427346299998</v>
      </c>
      <c r="D98" s="59">
        <f>SUM(D$99:D$104)</f>
        <v>2.9986601518000002</v>
      </c>
      <c r="E98" s="59">
        <f>SUM(E$99:E$104)</f>
        <v>2.73391634054</v>
      </c>
      <c r="F98" s="59">
        <f>SUM(F$99:F$104)</f>
        <v>2.72891306573</v>
      </c>
      <c r="G98" s="216"/>
      <c r="H98" s="216"/>
      <c r="I98" s="216"/>
    </row>
    <row r="99" spans="1:9" ht="13" outlineLevel="3" x14ac:dyDescent="0.3">
      <c r="A99" s="30" t="s">
        <v>64</v>
      </c>
      <c r="B99" s="218">
        <v>0.31347034895999998</v>
      </c>
      <c r="C99" s="218">
        <v>0.31208989054000003</v>
      </c>
      <c r="D99" s="218">
        <v>0.31430987136999999</v>
      </c>
      <c r="E99" s="218">
        <v>0.32363984406000001</v>
      </c>
      <c r="F99" s="218">
        <v>0.34127998037000001</v>
      </c>
      <c r="G99" s="216"/>
      <c r="H99" s="216"/>
      <c r="I99" s="216"/>
    </row>
    <row r="100" spans="1:9" ht="13" outlineLevel="3" x14ac:dyDescent="0.3">
      <c r="A100" s="30" t="s">
        <v>52</v>
      </c>
      <c r="B100" s="218">
        <v>1.0781519687600001</v>
      </c>
      <c r="C100" s="218">
        <v>1.07433851991</v>
      </c>
      <c r="D100" s="218">
        <v>0.95968797809999995</v>
      </c>
      <c r="E100" s="218">
        <v>0.92529025091999995</v>
      </c>
      <c r="F100" s="218">
        <v>0.96994848600000005</v>
      </c>
      <c r="G100" s="216"/>
      <c r="H100" s="216"/>
      <c r="I100" s="216"/>
    </row>
    <row r="101" spans="1:9" ht="13" outlineLevel="3" x14ac:dyDescent="0.3">
      <c r="A101" s="30" t="s">
        <v>98</v>
      </c>
      <c r="B101" s="218">
        <v>0.19232794526999999</v>
      </c>
      <c r="C101" s="218">
        <v>0.19004878142000001</v>
      </c>
      <c r="D101" s="218">
        <v>0.19140065043000001</v>
      </c>
      <c r="E101" s="218">
        <v>0.1970821864</v>
      </c>
      <c r="F101" s="218">
        <v>0.20782424024999999</v>
      </c>
      <c r="G101" s="216"/>
      <c r="H101" s="216"/>
      <c r="I101" s="216"/>
    </row>
    <row r="102" spans="1:9" ht="13" outlineLevel="3" x14ac:dyDescent="0.3">
      <c r="A102" s="30" t="s">
        <v>135</v>
      </c>
      <c r="B102" s="218">
        <v>0.51326692550999997</v>
      </c>
      <c r="C102" s="218">
        <v>0.51326692550999997</v>
      </c>
      <c r="D102" s="218">
        <v>0.51326692550999997</v>
      </c>
      <c r="E102" s="218">
        <v>0.51246445947999997</v>
      </c>
      <c r="F102" s="218">
        <v>0.50137945949999996</v>
      </c>
      <c r="G102" s="216"/>
      <c r="H102" s="216"/>
      <c r="I102" s="216"/>
    </row>
    <row r="103" spans="1:9" ht="13" outlineLevel="3" x14ac:dyDescent="0.3">
      <c r="A103" s="30" t="s">
        <v>151</v>
      </c>
      <c r="B103" s="218">
        <v>1.1443781555999999</v>
      </c>
      <c r="C103" s="218">
        <v>1.14410658425</v>
      </c>
      <c r="D103" s="218">
        <v>1.01970269339</v>
      </c>
      <c r="E103" s="218">
        <v>0.77514756667999996</v>
      </c>
      <c r="F103" s="218">
        <v>0.70818886661000002</v>
      </c>
      <c r="G103" s="216"/>
      <c r="H103" s="216"/>
      <c r="I103" s="216"/>
    </row>
    <row r="104" spans="1:9" ht="13" outlineLevel="3" x14ac:dyDescent="0.3">
      <c r="A104" s="30" t="s">
        <v>146</v>
      </c>
      <c r="B104" s="218">
        <v>2.9203299999999997E-4</v>
      </c>
      <c r="C104" s="218">
        <v>2.9203299999999997E-4</v>
      </c>
      <c r="D104" s="218">
        <v>2.9203299999999997E-4</v>
      </c>
      <c r="E104" s="218">
        <v>2.9203299999999997E-4</v>
      </c>
      <c r="F104" s="218">
        <v>2.9203299999999997E-4</v>
      </c>
      <c r="G104" s="216"/>
      <c r="H104" s="216"/>
      <c r="I104" s="216"/>
    </row>
    <row r="105" spans="1:9" ht="13" outlineLevel="2" x14ac:dyDescent="0.3">
      <c r="A105" s="140" t="s">
        <v>45</v>
      </c>
      <c r="B105" s="59">
        <f>SUM(B$106:B$107)</f>
        <v>0.85779034641999996</v>
      </c>
      <c r="C105" s="59">
        <f>SUM(C$106:C$107)</f>
        <v>0.85764594453999998</v>
      </c>
      <c r="D105" s="59">
        <f>SUM(D$106:D$107)</f>
        <v>0.85787816407999995</v>
      </c>
      <c r="E105" s="59">
        <f>SUM(E$106:E$107)</f>
        <v>0.85885411934</v>
      </c>
      <c r="F105" s="59">
        <f>SUM(F$106:F$107)</f>
        <v>0.86070959184999996</v>
      </c>
      <c r="G105" s="216"/>
      <c r="H105" s="216"/>
      <c r="I105" s="216"/>
    </row>
    <row r="106" spans="1:9" ht="13" outlineLevel="3" x14ac:dyDescent="0.3">
      <c r="A106" s="30" t="s">
        <v>123</v>
      </c>
      <c r="B106" s="218">
        <v>0.82499999999999996</v>
      </c>
      <c r="C106" s="218">
        <v>0.82499999999999996</v>
      </c>
      <c r="D106" s="218">
        <v>0.82499999999999996</v>
      </c>
      <c r="E106" s="218">
        <v>0.82499999999999996</v>
      </c>
      <c r="F106" s="218">
        <v>0.82499999999999996</v>
      </c>
      <c r="G106" s="216"/>
      <c r="H106" s="216"/>
      <c r="I106" s="216"/>
    </row>
    <row r="107" spans="1:9" ht="13" outlineLevel="3" x14ac:dyDescent="0.3">
      <c r="A107" s="30" t="s">
        <v>51</v>
      </c>
      <c r="B107" s="218">
        <v>3.2790346419999998E-2</v>
      </c>
      <c r="C107" s="218">
        <v>3.2645944539999999E-2</v>
      </c>
      <c r="D107" s="218">
        <v>3.2878164080000001E-2</v>
      </c>
      <c r="E107" s="218">
        <v>3.3854119340000002E-2</v>
      </c>
      <c r="F107" s="218">
        <v>3.570959185E-2</v>
      </c>
      <c r="G107" s="216"/>
      <c r="H107" s="216"/>
      <c r="I107" s="216"/>
    </row>
    <row r="108" spans="1:9" ht="13" outlineLevel="2" x14ac:dyDescent="0.3">
      <c r="A108" s="140" t="s">
        <v>226</v>
      </c>
      <c r="B108" s="59">
        <f>SUM(B$109:B$109)</f>
        <v>0.18221230804999999</v>
      </c>
      <c r="C108" s="59">
        <f>SUM(C$109:C$109)</f>
        <v>0.17853230805</v>
      </c>
      <c r="D108" s="59">
        <f>SUM(D$109:D$109)</f>
        <v>0.17853230805</v>
      </c>
      <c r="E108" s="59">
        <f>SUM(E$109:E$109)</f>
        <v>0.17853230805</v>
      </c>
      <c r="F108" s="59">
        <f>SUM(F$109:F$109)</f>
        <v>0.17853230805</v>
      </c>
      <c r="G108" s="216"/>
      <c r="H108" s="216"/>
      <c r="I108" s="216"/>
    </row>
    <row r="109" spans="1:9" ht="13" outlineLevel="3" x14ac:dyDescent="0.3">
      <c r="A109" s="30" t="s">
        <v>156</v>
      </c>
      <c r="B109" s="218">
        <v>0.18221230804999999</v>
      </c>
      <c r="C109" s="218">
        <v>0.17853230805</v>
      </c>
      <c r="D109" s="218">
        <v>0.17853230805</v>
      </c>
      <c r="E109" s="218">
        <v>0.17853230805</v>
      </c>
      <c r="F109" s="218">
        <v>0.17853230805</v>
      </c>
      <c r="G109" s="216"/>
      <c r="H109" s="216"/>
      <c r="I109" s="216"/>
    </row>
    <row r="110" spans="1:9" ht="13" outlineLevel="2" x14ac:dyDescent="0.3">
      <c r="A110" s="140" t="s">
        <v>54</v>
      </c>
      <c r="B110" s="59">
        <f>SUM(B$111:B$111)</f>
        <v>0.82499999999999996</v>
      </c>
      <c r="C110" s="59">
        <f>SUM(C$111:C$111)</f>
        <v>0.82499999999999996</v>
      </c>
      <c r="D110" s="59">
        <f>SUM(D$111:D$111)</f>
        <v>0.82499999999999996</v>
      </c>
      <c r="E110" s="59">
        <f>SUM(E$111:E$111)</f>
        <v>0.82499999999999996</v>
      </c>
      <c r="F110" s="59">
        <f>SUM(F$111:F$111)</f>
        <v>0.82499999999999996</v>
      </c>
      <c r="G110" s="216"/>
      <c r="H110" s="216"/>
      <c r="I110" s="216"/>
    </row>
    <row r="111" spans="1:9" ht="13" outlineLevel="3" x14ac:dyDescent="0.3">
      <c r="A111" s="30" t="s">
        <v>102</v>
      </c>
      <c r="B111" s="218">
        <v>0.82499999999999996</v>
      </c>
      <c r="C111" s="218">
        <v>0.82499999999999996</v>
      </c>
      <c r="D111" s="218">
        <v>0.82499999999999996</v>
      </c>
      <c r="E111" s="218">
        <v>0.82499999999999996</v>
      </c>
      <c r="F111" s="218">
        <v>0.82499999999999996</v>
      </c>
      <c r="G111" s="216"/>
      <c r="H111" s="216"/>
      <c r="I111" s="216"/>
    </row>
    <row r="112" spans="1:9" ht="13" outlineLevel="2" x14ac:dyDescent="0.3">
      <c r="A112" s="140" t="s">
        <v>182</v>
      </c>
      <c r="B112" s="59">
        <f>SUM(B$113:B$113)</f>
        <v>0.10621316801</v>
      </c>
      <c r="C112" s="59">
        <f>SUM(C$113:C$113)</f>
        <v>0.10618796266</v>
      </c>
      <c r="D112" s="59">
        <f>SUM(D$113:D$113)</f>
        <v>0.10660969050000001</v>
      </c>
      <c r="E112" s="59">
        <f>SUM(E$113:E$113)</f>
        <v>0.10821347261</v>
      </c>
      <c r="F112" s="59">
        <f>SUM(F$113:F$113)</f>
        <v>0.11044656487</v>
      </c>
      <c r="G112" s="216"/>
      <c r="H112" s="216"/>
      <c r="I112" s="216"/>
    </row>
    <row r="113" spans="1:9" ht="13" outlineLevel="3" x14ac:dyDescent="0.3">
      <c r="A113" s="30" t="s">
        <v>151</v>
      </c>
      <c r="B113" s="218">
        <v>0.10621316801</v>
      </c>
      <c r="C113" s="218">
        <v>0.10618796266</v>
      </c>
      <c r="D113" s="218">
        <v>0.10660969050000001</v>
      </c>
      <c r="E113" s="218">
        <v>0.10821347261</v>
      </c>
      <c r="F113" s="218">
        <v>0.11044656487</v>
      </c>
      <c r="G113" s="216"/>
      <c r="H113" s="216"/>
      <c r="I113" s="216"/>
    </row>
    <row r="114" spans="1:9" x14ac:dyDescent="0.25">
      <c r="B114" s="171"/>
      <c r="C114" s="171"/>
      <c r="D114" s="171"/>
      <c r="E114" s="171"/>
      <c r="F114" s="171"/>
      <c r="G114" s="216"/>
      <c r="H114" s="216"/>
      <c r="I114" s="216"/>
    </row>
    <row r="115" spans="1:9" x14ac:dyDescent="0.25">
      <c r="B115" s="171"/>
      <c r="C115" s="171"/>
      <c r="D115" s="171"/>
      <c r="E115" s="171"/>
      <c r="F115" s="171"/>
      <c r="G115" s="216"/>
      <c r="H115" s="216"/>
      <c r="I115" s="216"/>
    </row>
    <row r="116" spans="1:9" x14ac:dyDescent="0.25">
      <c r="B116" s="171"/>
      <c r="C116" s="171"/>
      <c r="D116" s="171"/>
      <c r="E116" s="171"/>
      <c r="F116" s="171"/>
      <c r="G116" s="216"/>
      <c r="H116" s="216"/>
      <c r="I116" s="216"/>
    </row>
    <row r="117" spans="1:9" x14ac:dyDescent="0.25">
      <c r="B117" s="171"/>
      <c r="C117" s="171"/>
      <c r="D117" s="171"/>
      <c r="E117" s="171"/>
      <c r="F117" s="171"/>
      <c r="G117" s="216"/>
      <c r="H117" s="216"/>
      <c r="I117" s="216"/>
    </row>
    <row r="118" spans="1:9" x14ac:dyDescent="0.25">
      <c r="B118" s="171"/>
      <c r="C118" s="171"/>
      <c r="D118" s="171"/>
      <c r="E118" s="171"/>
      <c r="F118" s="171"/>
      <c r="G118" s="216"/>
      <c r="H118" s="216"/>
      <c r="I118" s="216"/>
    </row>
    <row r="119" spans="1:9" x14ac:dyDescent="0.25">
      <c r="B119" s="171"/>
      <c r="C119" s="171"/>
      <c r="D119" s="171"/>
      <c r="E119" s="171"/>
      <c r="F119" s="171"/>
      <c r="G119" s="216"/>
      <c r="H119" s="216"/>
      <c r="I119" s="216"/>
    </row>
    <row r="120" spans="1:9" x14ac:dyDescent="0.25">
      <c r="B120" s="171"/>
      <c r="C120" s="171"/>
      <c r="D120" s="171"/>
      <c r="E120" s="171"/>
      <c r="F120" s="171"/>
      <c r="G120" s="216"/>
      <c r="H120" s="216"/>
      <c r="I120" s="216"/>
    </row>
    <row r="121" spans="1:9" x14ac:dyDescent="0.25">
      <c r="B121" s="171"/>
      <c r="C121" s="171"/>
      <c r="D121" s="171"/>
      <c r="E121" s="171"/>
      <c r="F121" s="171"/>
      <c r="G121" s="216"/>
      <c r="H121" s="216"/>
      <c r="I121" s="216"/>
    </row>
    <row r="122" spans="1:9" x14ac:dyDescent="0.25">
      <c r="B122" s="171"/>
      <c r="C122" s="171"/>
      <c r="D122" s="171"/>
      <c r="E122" s="171"/>
      <c r="F122" s="171"/>
      <c r="G122" s="216"/>
      <c r="H122" s="216"/>
      <c r="I122" s="216"/>
    </row>
    <row r="123" spans="1:9" x14ac:dyDescent="0.25">
      <c r="B123" s="171"/>
      <c r="C123" s="171"/>
      <c r="D123" s="171"/>
      <c r="E123" s="171"/>
      <c r="F123" s="171"/>
      <c r="G123" s="216"/>
      <c r="H123" s="216"/>
      <c r="I123" s="216"/>
    </row>
    <row r="124" spans="1:9" x14ac:dyDescent="0.25">
      <c r="B124" s="171"/>
      <c r="C124" s="171"/>
      <c r="D124" s="171"/>
      <c r="E124" s="171"/>
      <c r="F124" s="171"/>
      <c r="G124" s="216"/>
      <c r="H124" s="216"/>
      <c r="I124" s="216"/>
    </row>
    <row r="125" spans="1:9" x14ac:dyDescent="0.25">
      <c r="B125" s="171"/>
      <c r="C125" s="171"/>
      <c r="D125" s="171"/>
      <c r="E125" s="171"/>
      <c r="F125" s="171"/>
      <c r="G125" s="216"/>
      <c r="H125" s="216"/>
      <c r="I125" s="216"/>
    </row>
    <row r="126" spans="1:9" x14ac:dyDescent="0.25">
      <c r="B126" s="171"/>
      <c r="C126" s="171"/>
      <c r="D126" s="171"/>
      <c r="E126" s="171"/>
      <c r="F126" s="171"/>
      <c r="G126" s="216"/>
      <c r="H126" s="216"/>
      <c r="I126" s="216"/>
    </row>
    <row r="127" spans="1:9" x14ac:dyDescent="0.25">
      <c r="B127" s="171"/>
      <c r="C127" s="171"/>
      <c r="D127" s="171"/>
      <c r="E127" s="171"/>
      <c r="F127" s="171"/>
      <c r="G127" s="216"/>
      <c r="H127" s="216"/>
      <c r="I127" s="216"/>
    </row>
    <row r="128" spans="1:9" x14ac:dyDescent="0.25">
      <c r="B128" s="171"/>
      <c r="C128" s="171"/>
      <c r="D128" s="171"/>
      <c r="E128" s="171"/>
      <c r="F128" s="171"/>
      <c r="G128" s="216"/>
      <c r="H128" s="216"/>
      <c r="I128" s="216"/>
    </row>
    <row r="129" spans="2:9" x14ac:dyDescent="0.25">
      <c r="B129" s="171"/>
      <c r="C129" s="171"/>
      <c r="D129" s="171"/>
      <c r="E129" s="171"/>
      <c r="F129" s="171"/>
      <c r="G129" s="216"/>
      <c r="H129" s="216"/>
      <c r="I129" s="216"/>
    </row>
    <row r="130" spans="2:9" x14ac:dyDescent="0.25">
      <c r="B130" s="171"/>
      <c r="C130" s="171"/>
      <c r="D130" s="171"/>
      <c r="E130" s="171"/>
      <c r="F130" s="171"/>
      <c r="G130" s="216"/>
      <c r="H130" s="216"/>
      <c r="I130" s="216"/>
    </row>
    <row r="131" spans="2:9" x14ac:dyDescent="0.25">
      <c r="B131" s="171"/>
      <c r="C131" s="171"/>
      <c r="D131" s="171"/>
      <c r="E131" s="171"/>
      <c r="F131" s="171"/>
      <c r="G131" s="216"/>
      <c r="H131" s="216"/>
      <c r="I131" s="216"/>
    </row>
    <row r="132" spans="2:9" x14ac:dyDescent="0.25">
      <c r="B132" s="171"/>
      <c r="C132" s="171"/>
      <c r="D132" s="171"/>
      <c r="E132" s="171"/>
      <c r="F132" s="171"/>
      <c r="G132" s="216"/>
      <c r="H132" s="216"/>
      <c r="I132" s="216"/>
    </row>
    <row r="133" spans="2:9" x14ac:dyDescent="0.25">
      <c r="B133" s="171"/>
      <c r="C133" s="171"/>
      <c r="D133" s="171"/>
      <c r="E133" s="171"/>
      <c r="F133" s="171"/>
      <c r="G133" s="216"/>
      <c r="H133" s="216"/>
      <c r="I133" s="216"/>
    </row>
    <row r="134" spans="2:9" x14ac:dyDescent="0.25">
      <c r="B134" s="171"/>
      <c r="C134" s="171"/>
      <c r="D134" s="171"/>
      <c r="E134" s="171"/>
      <c r="F134" s="171"/>
      <c r="G134" s="216"/>
      <c r="H134" s="216"/>
      <c r="I134" s="216"/>
    </row>
    <row r="135" spans="2:9" x14ac:dyDescent="0.25">
      <c r="B135" s="171"/>
      <c r="C135" s="171"/>
      <c r="D135" s="171"/>
      <c r="E135" s="171"/>
      <c r="F135" s="171"/>
      <c r="G135" s="216"/>
      <c r="H135" s="216"/>
      <c r="I135" s="216"/>
    </row>
    <row r="136" spans="2:9" x14ac:dyDescent="0.25">
      <c r="B136" s="171"/>
      <c r="C136" s="171"/>
      <c r="D136" s="171"/>
      <c r="E136" s="171"/>
      <c r="F136" s="171"/>
      <c r="G136" s="216"/>
      <c r="H136" s="216"/>
      <c r="I136" s="216"/>
    </row>
    <row r="137" spans="2:9" x14ac:dyDescent="0.25">
      <c r="B137" s="171"/>
      <c r="C137" s="171"/>
      <c r="D137" s="171"/>
      <c r="E137" s="171"/>
      <c r="F137" s="171"/>
      <c r="G137" s="216"/>
      <c r="H137" s="216"/>
      <c r="I137" s="216"/>
    </row>
    <row r="138" spans="2:9" x14ac:dyDescent="0.25">
      <c r="B138" s="171"/>
      <c r="C138" s="171"/>
      <c r="D138" s="171"/>
      <c r="E138" s="171"/>
      <c r="F138" s="171"/>
      <c r="G138" s="216"/>
      <c r="H138" s="216"/>
      <c r="I138" s="216"/>
    </row>
    <row r="139" spans="2:9" x14ac:dyDescent="0.25">
      <c r="B139" s="171"/>
      <c r="C139" s="171"/>
      <c r="D139" s="171"/>
      <c r="E139" s="171"/>
      <c r="F139" s="171"/>
      <c r="G139" s="216"/>
      <c r="H139" s="216"/>
      <c r="I139" s="216"/>
    </row>
    <row r="140" spans="2:9" x14ac:dyDescent="0.25">
      <c r="B140" s="171"/>
      <c r="C140" s="171"/>
      <c r="D140" s="171"/>
      <c r="E140" s="171"/>
      <c r="F140" s="171"/>
      <c r="G140" s="216"/>
      <c r="H140" s="216"/>
      <c r="I140" s="216"/>
    </row>
    <row r="141" spans="2:9" x14ac:dyDescent="0.25">
      <c r="B141" s="171"/>
      <c r="C141" s="171"/>
      <c r="D141" s="171"/>
      <c r="E141" s="171"/>
      <c r="F141" s="171"/>
      <c r="G141" s="216"/>
      <c r="H141" s="216"/>
      <c r="I141" s="216"/>
    </row>
    <row r="142" spans="2:9" x14ac:dyDescent="0.25">
      <c r="B142" s="171"/>
      <c r="C142" s="171"/>
      <c r="D142" s="171"/>
      <c r="E142" s="171"/>
      <c r="F142" s="171"/>
      <c r="G142" s="216"/>
      <c r="H142" s="216"/>
      <c r="I142" s="216"/>
    </row>
    <row r="143" spans="2:9" x14ac:dyDescent="0.25">
      <c r="B143" s="171"/>
      <c r="C143" s="171"/>
      <c r="D143" s="171"/>
      <c r="E143" s="171"/>
      <c r="F143" s="171"/>
      <c r="G143" s="216"/>
      <c r="H143" s="216"/>
      <c r="I143" s="216"/>
    </row>
    <row r="144" spans="2:9" x14ac:dyDescent="0.25">
      <c r="B144" s="171"/>
      <c r="C144" s="171"/>
      <c r="D144" s="171"/>
      <c r="E144" s="171"/>
      <c r="F144" s="171"/>
      <c r="G144" s="216"/>
      <c r="H144" s="216"/>
      <c r="I144" s="216"/>
    </row>
    <row r="145" spans="2:9" x14ac:dyDescent="0.25">
      <c r="B145" s="171"/>
      <c r="C145" s="171"/>
      <c r="D145" s="171"/>
      <c r="E145" s="171"/>
      <c r="F145" s="171"/>
      <c r="G145" s="216"/>
      <c r="H145" s="216"/>
      <c r="I145" s="216"/>
    </row>
    <row r="146" spans="2:9" x14ac:dyDescent="0.25">
      <c r="B146" s="171"/>
      <c r="C146" s="171"/>
      <c r="D146" s="171"/>
      <c r="E146" s="171"/>
      <c r="F146" s="171"/>
      <c r="G146" s="216"/>
      <c r="H146" s="216"/>
      <c r="I146" s="216"/>
    </row>
    <row r="147" spans="2:9" x14ac:dyDescent="0.25">
      <c r="B147" s="171"/>
      <c r="C147" s="171"/>
      <c r="D147" s="171"/>
      <c r="E147" s="171"/>
      <c r="F147" s="171"/>
      <c r="G147" s="216"/>
      <c r="H147" s="216"/>
      <c r="I147" s="216"/>
    </row>
    <row r="148" spans="2:9" x14ac:dyDescent="0.25">
      <c r="B148" s="171"/>
      <c r="C148" s="171"/>
      <c r="D148" s="171"/>
      <c r="E148" s="171"/>
      <c r="F148" s="171"/>
      <c r="G148" s="216"/>
      <c r="H148" s="216"/>
      <c r="I148" s="216"/>
    </row>
    <row r="149" spans="2:9" x14ac:dyDescent="0.25">
      <c r="B149" s="171"/>
      <c r="C149" s="171"/>
      <c r="D149" s="171"/>
      <c r="E149" s="171"/>
      <c r="F149" s="171"/>
      <c r="G149" s="216"/>
      <c r="H149" s="216"/>
      <c r="I149" s="216"/>
    </row>
    <row r="150" spans="2:9" x14ac:dyDescent="0.25">
      <c r="B150" s="171"/>
      <c r="C150" s="171"/>
      <c r="D150" s="171"/>
      <c r="E150" s="171"/>
      <c r="F150" s="171"/>
      <c r="G150" s="216"/>
      <c r="H150" s="216"/>
      <c r="I150" s="216"/>
    </row>
    <row r="151" spans="2:9" x14ac:dyDescent="0.25">
      <c r="B151" s="171"/>
      <c r="C151" s="171"/>
      <c r="D151" s="171"/>
      <c r="E151" s="171"/>
      <c r="F151" s="171"/>
      <c r="G151" s="216"/>
      <c r="H151" s="216"/>
      <c r="I151" s="216"/>
    </row>
    <row r="152" spans="2:9" x14ac:dyDescent="0.25">
      <c r="B152" s="171"/>
      <c r="C152" s="171"/>
      <c r="D152" s="171"/>
      <c r="E152" s="171"/>
      <c r="F152" s="171"/>
      <c r="G152" s="216"/>
      <c r="H152" s="216"/>
      <c r="I152" s="216"/>
    </row>
    <row r="153" spans="2:9" x14ac:dyDescent="0.25">
      <c r="B153" s="171"/>
      <c r="C153" s="171"/>
      <c r="D153" s="171"/>
      <c r="E153" s="171"/>
      <c r="F153" s="171"/>
      <c r="G153" s="216"/>
      <c r="H153" s="216"/>
      <c r="I153" s="216"/>
    </row>
    <row r="154" spans="2:9" x14ac:dyDescent="0.25">
      <c r="B154" s="171"/>
      <c r="C154" s="171"/>
      <c r="D154" s="171"/>
      <c r="E154" s="171"/>
      <c r="F154" s="171"/>
      <c r="G154" s="216"/>
      <c r="H154" s="216"/>
      <c r="I154" s="216"/>
    </row>
    <row r="155" spans="2:9" x14ac:dyDescent="0.25">
      <c r="B155" s="171"/>
      <c r="C155" s="171"/>
      <c r="D155" s="171"/>
      <c r="E155" s="171"/>
      <c r="F155" s="171"/>
      <c r="G155" s="216"/>
      <c r="H155" s="216"/>
      <c r="I155" s="216"/>
    </row>
    <row r="156" spans="2:9" x14ac:dyDescent="0.25">
      <c r="B156" s="171"/>
      <c r="C156" s="171"/>
      <c r="D156" s="171"/>
      <c r="E156" s="171"/>
      <c r="F156" s="171"/>
      <c r="G156" s="216"/>
      <c r="H156" s="216"/>
      <c r="I156" s="216"/>
    </row>
    <row r="157" spans="2:9" x14ac:dyDescent="0.25">
      <c r="B157" s="171"/>
      <c r="C157" s="171"/>
      <c r="D157" s="171"/>
      <c r="E157" s="171"/>
      <c r="F157" s="171"/>
      <c r="G157" s="216"/>
      <c r="H157" s="216"/>
      <c r="I157" s="216"/>
    </row>
    <row r="158" spans="2:9" x14ac:dyDescent="0.25">
      <c r="B158" s="171"/>
      <c r="C158" s="171"/>
      <c r="D158" s="171"/>
      <c r="E158" s="171"/>
      <c r="F158" s="171"/>
      <c r="G158" s="216"/>
      <c r="H158" s="216"/>
      <c r="I158" s="216"/>
    </row>
    <row r="159" spans="2:9" x14ac:dyDescent="0.25">
      <c r="B159" s="171"/>
      <c r="C159" s="171"/>
      <c r="D159" s="171"/>
      <c r="E159" s="171"/>
      <c r="F159" s="171"/>
      <c r="G159" s="216"/>
      <c r="H159" s="216"/>
      <c r="I159" s="216"/>
    </row>
    <row r="160" spans="2:9" x14ac:dyDescent="0.25">
      <c r="B160" s="171"/>
      <c r="C160" s="171"/>
      <c r="D160" s="171"/>
      <c r="E160" s="171"/>
      <c r="F160" s="171"/>
      <c r="G160" s="216"/>
      <c r="H160" s="216"/>
      <c r="I160" s="216"/>
    </row>
    <row r="161" spans="2:9" x14ac:dyDescent="0.25">
      <c r="B161" s="171"/>
      <c r="C161" s="171"/>
      <c r="D161" s="171"/>
      <c r="E161" s="171"/>
      <c r="F161" s="171"/>
      <c r="G161" s="216"/>
      <c r="H161" s="216"/>
      <c r="I161" s="216"/>
    </row>
    <row r="162" spans="2:9" x14ac:dyDescent="0.25">
      <c r="B162" s="171"/>
      <c r="C162" s="171"/>
      <c r="D162" s="171"/>
      <c r="E162" s="171"/>
      <c r="F162" s="171"/>
      <c r="G162" s="216"/>
      <c r="H162" s="216"/>
      <c r="I162" s="216"/>
    </row>
    <row r="163" spans="2:9" x14ac:dyDescent="0.25">
      <c r="B163" s="171"/>
      <c r="C163" s="171"/>
      <c r="D163" s="171"/>
      <c r="E163" s="171"/>
      <c r="F163" s="171"/>
      <c r="G163" s="216"/>
      <c r="H163" s="216"/>
      <c r="I163" s="216"/>
    </row>
    <row r="164" spans="2:9" x14ac:dyDescent="0.25">
      <c r="B164" s="171"/>
      <c r="C164" s="171"/>
      <c r="D164" s="171"/>
      <c r="E164" s="171"/>
      <c r="F164" s="171"/>
      <c r="G164" s="216"/>
      <c r="H164" s="216"/>
      <c r="I164" s="216"/>
    </row>
    <row r="165" spans="2:9" x14ac:dyDescent="0.25">
      <c r="B165" s="171"/>
      <c r="C165" s="171"/>
      <c r="D165" s="171"/>
      <c r="E165" s="171"/>
      <c r="F165" s="171"/>
      <c r="G165" s="216"/>
      <c r="H165" s="216"/>
      <c r="I165" s="216"/>
    </row>
    <row r="166" spans="2:9" x14ac:dyDescent="0.25">
      <c r="B166" s="171"/>
      <c r="C166" s="171"/>
      <c r="D166" s="171"/>
      <c r="E166" s="171"/>
      <c r="F166" s="171"/>
      <c r="G166" s="216"/>
      <c r="H166" s="216"/>
      <c r="I166" s="216"/>
    </row>
    <row r="167" spans="2:9" x14ac:dyDescent="0.25">
      <c r="B167" s="171"/>
      <c r="C167" s="171"/>
      <c r="D167" s="171"/>
      <c r="E167" s="171"/>
      <c r="F167" s="171"/>
      <c r="G167" s="216"/>
      <c r="H167" s="216"/>
      <c r="I167" s="216"/>
    </row>
    <row r="168" spans="2:9" x14ac:dyDescent="0.25">
      <c r="B168" s="171"/>
      <c r="C168" s="171"/>
      <c r="D168" s="171"/>
      <c r="E168" s="171"/>
      <c r="F168" s="171"/>
      <c r="G168" s="216"/>
      <c r="H168" s="216"/>
      <c r="I168" s="216"/>
    </row>
    <row r="169" spans="2:9" x14ac:dyDescent="0.25">
      <c r="B169" s="171"/>
      <c r="C169" s="171"/>
      <c r="D169" s="171"/>
      <c r="E169" s="171"/>
      <c r="F169" s="171"/>
      <c r="G169" s="216"/>
      <c r="H169" s="216"/>
      <c r="I169" s="216"/>
    </row>
    <row r="170" spans="2:9" x14ac:dyDescent="0.25">
      <c r="B170" s="171"/>
      <c r="C170" s="171"/>
      <c r="D170" s="171"/>
      <c r="E170" s="171"/>
      <c r="F170" s="171"/>
      <c r="G170" s="216"/>
      <c r="H170" s="216"/>
      <c r="I170" s="216"/>
    </row>
    <row r="171" spans="2:9" x14ac:dyDescent="0.25">
      <c r="B171" s="171"/>
      <c r="C171" s="171"/>
      <c r="D171" s="171"/>
      <c r="E171" s="171"/>
      <c r="F171" s="171"/>
      <c r="G171" s="216"/>
      <c r="H171" s="216"/>
      <c r="I171" s="216"/>
    </row>
    <row r="172" spans="2:9" x14ac:dyDescent="0.25">
      <c r="B172" s="171"/>
      <c r="C172" s="171"/>
      <c r="D172" s="171"/>
      <c r="E172" s="171"/>
      <c r="F172" s="171"/>
      <c r="G172" s="216"/>
      <c r="H172" s="216"/>
      <c r="I172" s="216"/>
    </row>
    <row r="173" spans="2:9" x14ac:dyDescent="0.25">
      <c r="B173" s="171"/>
      <c r="C173" s="171"/>
      <c r="D173" s="171"/>
      <c r="E173" s="171"/>
      <c r="F173" s="171"/>
      <c r="G173" s="216"/>
      <c r="H173" s="216"/>
      <c r="I173" s="216"/>
    </row>
    <row r="174" spans="2:9" x14ac:dyDescent="0.25">
      <c r="B174" s="171"/>
      <c r="C174" s="171"/>
      <c r="D174" s="171"/>
      <c r="E174" s="171"/>
      <c r="F174" s="171"/>
      <c r="G174" s="216"/>
      <c r="H174" s="216"/>
      <c r="I174" s="216"/>
    </row>
    <row r="175" spans="2:9" x14ac:dyDescent="0.25">
      <c r="B175" s="171"/>
      <c r="C175" s="171"/>
      <c r="D175" s="171"/>
      <c r="E175" s="171"/>
      <c r="F175" s="171"/>
      <c r="G175" s="216"/>
      <c r="H175" s="216"/>
      <c r="I175" s="216"/>
    </row>
    <row r="176" spans="2:9" x14ac:dyDescent="0.25">
      <c r="B176" s="171"/>
      <c r="C176" s="171"/>
      <c r="D176" s="171"/>
      <c r="E176" s="171"/>
      <c r="F176" s="171"/>
      <c r="G176" s="216"/>
      <c r="H176" s="216"/>
      <c r="I176" s="216"/>
    </row>
    <row r="177" spans="2:9" x14ac:dyDescent="0.25">
      <c r="B177" s="171"/>
      <c r="C177" s="171"/>
      <c r="D177" s="171"/>
      <c r="E177" s="171"/>
      <c r="F177" s="171"/>
      <c r="G177" s="216"/>
      <c r="H177" s="216"/>
      <c r="I177" s="216"/>
    </row>
    <row r="178" spans="2:9" x14ac:dyDescent="0.25">
      <c r="B178" s="171"/>
      <c r="C178" s="171"/>
      <c r="D178" s="171"/>
      <c r="E178" s="171"/>
      <c r="F178" s="171"/>
      <c r="G178" s="216"/>
      <c r="H178" s="216"/>
      <c r="I178" s="216"/>
    </row>
    <row r="179" spans="2:9" x14ac:dyDescent="0.25">
      <c r="B179" s="171"/>
      <c r="C179" s="171"/>
      <c r="D179" s="171"/>
      <c r="E179" s="171"/>
      <c r="F179" s="171"/>
      <c r="G179" s="216"/>
      <c r="H179" s="216"/>
      <c r="I179" s="216"/>
    </row>
    <row r="180" spans="2:9" x14ac:dyDescent="0.25">
      <c r="B180" s="171"/>
      <c r="C180" s="171"/>
      <c r="D180" s="171"/>
      <c r="E180" s="171"/>
      <c r="F180" s="171"/>
      <c r="G180" s="216"/>
      <c r="H180" s="216"/>
      <c r="I180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243" customWidth="1"/>
    <col min="2" max="2" width="14.26953125" style="220" customWidth="1"/>
    <col min="3" max="3" width="15.453125" style="220" customWidth="1"/>
    <col min="4" max="4" width="10.26953125" style="251" customWidth="1"/>
    <col min="5" max="16384" width="9.1796875" style="24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tr">
        <f>IF(REPORT_LANG="UKR","(за типом кредитора)","by borrowing market (creditors)")</f>
        <v>(за типом кредитора)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12" customFormat="1" x14ac:dyDescent="0.25">
      <c r="A6" s="239"/>
      <c r="B6" s="233" t="str">
        <f>IF(REPORT_LANG="UKR","дол.США","USD")</f>
        <v>дол.США</v>
      </c>
      <c r="C6" s="233" t="str">
        <f>IF(REPORT_LANG="UKR","грн.","UAH")</f>
        <v>грн.</v>
      </c>
      <c r="D6" s="104" t="s">
        <v>195</v>
      </c>
    </row>
    <row r="7" spans="1:19" s="90" customFormat="1" ht="15.5" x14ac:dyDescent="0.25">
      <c r="A7" s="15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17">
        <f>B$59+B$8</f>
        <v>179.96823843918</v>
      </c>
      <c r="C7" s="117">
        <f>C$59+C$8</f>
        <v>7480.3258402478587</v>
      </c>
      <c r="D7" s="249">
        <f>D$59+D$8</f>
        <v>0.99999700000000002</v>
      </c>
    </row>
    <row r="8" spans="1:19" s="22" customFormat="1" ht="14.5" x14ac:dyDescent="0.25">
      <c r="A8" s="81" t="s">
        <v>50</v>
      </c>
      <c r="B8" s="166">
        <f>B$9+B$44</f>
        <v>45.887492867679988</v>
      </c>
      <c r="C8" s="166">
        <f>C$9+C$44</f>
        <v>1907.299874794119</v>
      </c>
      <c r="D8" s="111">
        <f>D$9+D$44</f>
        <v>0.25497200000000003</v>
      </c>
    </row>
    <row r="9" spans="1:19" s="37" customFormat="1" ht="14.5" outlineLevel="1" x14ac:dyDescent="0.25">
      <c r="A9" s="240" t="s">
        <v>68</v>
      </c>
      <c r="B9" s="142">
        <f>B$10+B$42</f>
        <v>44.020542814219986</v>
      </c>
      <c r="C9" s="142">
        <f>C$10+C$42</f>
        <v>1829.700655909259</v>
      </c>
      <c r="D9" s="68">
        <f>D$10+D$42</f>
        <v>0.24459800000000004</v>
      </c>
    </row>
    <row r="10" spans="1:19" s="190" customFormat="1" ht="14" outlineLevel="2" x14ac:dyDescent="0.25">
      <c r="A10" s="167" t="s">
        <v>200</v>
      </c>
      <c r="B10" s="103">
        <f>SUM(B$11:B$41)</f>
        <v>43.986337957279986</v>
      </c>
      <c r="C10" s="103">
        <f>SUM(C$11:C$41)</f>
        <v>1828.278941292099</v>
      </c>
      <c r="D10" s="1">
        <f>SUM(D$11:D$41)</f>
        <v>0.24440800000000004</v>
      </c>
    </row>
    <row r="11" spans="1:19" outlineLevel="3" x14ac:dyDescent="0.3">
      <c r="A11" s="139" t="s">
        <v>160</v>
      </c>
      <c r="B11" s="94">
        <v>5.2389606708600001</v>
      </c>
      <c r="C11" s="94">
        <v>217.7558285961</v>
      </c>
      <c r="D11" s="44">
        <v>2.911E-2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3">
      <c r="A12" s="30" t="s">
        <v>147</v>
      </c>
      <c r="B12" s="218">
        <v>1.29500371709</v>
      </c>
      <c r="C12" s="218">
        <v>53.826441000000003</v>
      </c>
      <c r="D12" s="15">
        <v>7.1960000000000001E-3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3">
      <c r="A13" s="30" t="s">
        <v>209</v>
      </c>
      <c r="B13" s="218">
        <v>0.42182428840000002</v>
      </c>
      <c r="C13" s="218">
        <v>17.533000000000001</v>
      </c>
      <c r="D13" s="15">
        <v>2.3440000000000002E-3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3">
      <c r="A14" s="30" t="s">
        <v>32</v>
      </c>
      <c r="B14" s="218">
        <v>0.29875391272000001</v>
      </c>
      <c r="C14" s="218">
        <v>12.417616755999999</v>
      </c>
      <c r="D14" s="15">
        <v>1.66E-3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3">
      <c r="A15" s="30" t="s">
        <v>35</v>
      </c>
      <c r="B15" s="218">
        <v>1.20294384415</v>
      </c>
      <c r="C15" s="218">
        <v>50</v>
      </c>
      <c r="D15" s="15">
        <v>6.6839999999999998E-3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3">
      <c r="A16" s="30" t="s">
        <v>87</v>
      </c>
      <c r="B16" s="218">
        <v>0.81078417501</v>
      </c>
      <c r="C16" s="218">
        <v>33.700001</v>
      </c>
      <c r="D16" s="15">
        <v>4.5050000000000003E-3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3">
      <c r="A17" s="30" t="s">
        <v>137</v>
      </c>
      <c r="B17" s="218">
        <v>1.12836132579</v>
      </c>
      <c r="C17" s="218">
        <v>46.9</v>
      </c>
      <c r="D17" s="15">
        <v>6.2700000000000004E-3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3">
      <c r="A18" s="30" t="s">
        <v>201</v>
      </c>
      <c r="B18" s="218">
        <v>5.4253517287499999</v>
      </c>
      <c r="C18" s="218">
        <v>225.503117</v>
      </c>
      <c r="D18" s="15">
        <v>3.0145999999999999E-2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3">
      <c r="A19" s="30" t="s">
        <v>28</v>
      </c>
      <c r="B19" s="218">
        <v>0.29105813345999998</v>
      </c>
      <c r="C19" s="218">
        <v>12.097744</v>
      </c>
      <c r="D19" s="15">
        <v>1.6169999999999999E-3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3">
      <c r="A20" s="30" t="s">
        <v>79</v>
      </c>
      <c r="B20" s="218">
        <v>0.65194128670999996</v>
      </c>
      <c r="C20" s="218">
        <v>27.097743999999999</v>
      </c>
      <c r="D20" s="15">
        <v>3.6229999999999999E-3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3">
      <c r="A21" s="30" t="s">
        <v>172</v>
      </c>
      <c r="B21" s="218">
        <v>1.5601413685500001</v>
      </c>
      <c r="C21" s="218">
        <v>64.846807940000005</v>
      </c>
      <c r="D21" s="15">
        <v>8.6689999999999996E-3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3">
      <c r="A22" s="30" t="s">
        <v>130</v>
      </c>
      <c r="B22" s="218">
        <v>0.29105813345999998</v>
      </c>
      <c r="C22" s="218">
        <v>12.097744</v>
      </c>
      <c r="D22" s="15">
        <v>1.6169999999999999E-3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3">
      <c r="A23" s="30" t="s">
        <v>196</v>
      </c>
      <c r="B23" s="218">
        <v>0.29105813345999998</v>
      </c>
      <c r="C23" s="218">
        <v>12.097744</v>
      </c>
      <c r="D23" s="15">
        <v>1.6169999999999999E-3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3">
      <c r="A24" s="30" t="s">
        <v>225</v>
      </c>
      <c r="B24" s="218">
        <v>6.2862056023699999</v>
      </c>
      <c r="C24" s="218">
        <v>261.28424999999999</v>
      </c>
      <c r="D24" s="15">
        <v>3.4930000000000003E-2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3">
      <c r="A25" s="30" t="s">
        <v>154</v>
      </c>
      <c r="B25" s="218">
        <v>0.29105813345999998</v>
      </c>
      <c r="C25" s="218">
        <v>12.097744</v>
      </c>
      <c r="D25" s="15">
        <v>1.6169999999999999E-3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3">
      <c r="A26" s="30" t="s">
        <v>216</v>
      </c>
      <c r="B26" s="218">
        <v>0.29105813345999998</v>
      </c>
      <c r="C26" s="218">
        <v>12.097744</v>
      </c>
      <c r="D26" s="15">
        <v>1.6169999999999999E-3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3">
      <c r="A27" s="30" t="s">
        <v>39</v>
      </c>
      <c r="B27" s="218">
        <v>0.29105813345999998</v>
      </c>
      <c r="C27" s="218">
        <v>12.097744</v>
      </c>
      <c r="D27" s="15">
        <v>1.6169999999999999E-3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3">
      <c r="A28" s="30" t="s">
        <v>92</v>
      </c>
      <c r="B28" s="218">
        <v>0.29105813345999998</v>
      </c>
      <c r="C28" s="218">
        <v>12.097744</v>
      </c>
      <c r="D28" s="15">
        <v>1.6169999999999999E-3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3">
      <c r="A29" s="30" t="s">
        <v>80</v>
      </c>
      <c r="B29" s="218">
        <v>0.29105813345999998</v>
      </c>
      <c r="C29" s="218">
        <v>12.097744</v>
      </c>
      <c r="D29" s="15">
        <v>1.6169999999999999E-3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3">
      <c r="A30" s="30" t="s">
        <v>131</v>
      </c>
      <c r="B30" s="218">
        <v>0.29105813345999998</v>
      </c>
      <c r="C30" s="218">
        <v>12.097744</v>
      </c>
      <c r="D30" s="15">
        <v>1.6169999999999999E-3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3">
      <c r="A31" s="30" t="s">
        <v>197</v>
      </c>
      <c r="B31" s="218">
        <v>0.29105813345999998</v>
      </c>
      <c r="C31" s="218">
        <v>12.097744</v>
      </c>
      <c r="D31" s="15">
        <v>1.6169999999999999E-3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3">
      <c r="A32" s="30" t="s">
        <v>21</v>
      </c>
      <c r="B32" s="218">
        <v>0.29105813345999998</v>
      </c>
      <c r="C32" s="218">
        <v>12.097744</v>
      </c>
      <c r="D32" s="15">
        <v>1.6169999999999999E-3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3">
      <c r="A33" s="30" t="s">
        <v>75</v>
      </c>
      <c r="B33" s="218">
        <v>0.29105813345999998</v>
      </c>
      <c r="C33" s="218">
        <v>12.097744</v>
      </c>
      <c r="D33" s="15">
        <v>1.6169999999999999E-3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3">
      <c r="A34" s="30" t="s">
        <v>127</v>
      </c>
      <c r="B34" s="218">
        <v>0.29105813345999998</v>
      </c>
      <c r="C34" s="218">
        <v>12.097744</v>
      </c>
      <c r="D34" s="15">
        <v>1.6169999999999999E-3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3">
      <c r="A35" s="30" t="s">
        <v>46</v>
      </c>
      <c r="B35" s="218">
        <v>7.3667026347800002</v>
      </c>
      <c r="C35" s="218">
        <v>306.19478500000002</v>
      </c>
      <c r="D35" s="15">
        <v>4.0932999999999997E-2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3">
      <c r="A36" s="30" t="s">
        <v>93</v>
      </c>
      <c r="B36" s="218">
        <v>6.1854831383200004</v>
      </c>
      <c r="C36" s="218">
        <v>257.09775100000002</v>
      </c>
      <c r="D36" s="15">
        <v>3.4369999999999998E-2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3">
      <c r="A37" s="30" t="s">
        <v>97</v>
      </c>
      <c r="B37" s="218">
        <v>0.6014719221</v>
      </c>
      <c r="C37" s="218">
        <v>25</v>
      </c>
      <c r="D37" s="15">
        <v>3.3419999999999999E-3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3">
      <c r="A38" s="30" t="s">
        <v>158</v>
      </c>
      <c r="B38" s="218">
        <v>1.1083740770699999</v>
      </c>
      <c r="C38" s="218">
        <v>46.069235999999997</v>
      </c>
      <c r="D38" s="15">
        <v>6.1590000000000004E-3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3">
      <c r="A39" s="30" t="s">
        <v>41</v>
      </c>
      <c r="B39" s="218">
        <v>0.42780751455999999</v>
      </c>
      <c r="C39" s="218">
        <v>17.781690999999999</v>
      </c>
      <c r="D39" s="15">
        <v>2.3770000000000002E-3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3">
      <c r="A40" s="30" t="s">
        <v>94</v>
      </c>
      <c r="B40" s="218">
        <v>6.0147192209999999E-2</v>
      </c>
      <c r="C40" s="218">
        <v>2.5</v>
      </c>
      <c r="D40" s="15">
        <v>3.3399999999999999E-4</v>
      </c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3">
      <c r="A41" s="30" t="s">
        <v>148</v>
      </c>
      <c r="B41" s="218">
        <v>0.13232382286</v>
      </c>
      <c r="C41" s="218">
        <v>5.5</v>
      </c>
      <c r="D41" s="15">
        <v>7.3499999999999998E-4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ht="14" outlineLevel="2" x14ac:dyDescent="0.35">
      <c r="A42" s="6" t="s">
        <v>119</v>
      </c>
      <c r="B42" s="161">
        <f>SUM(B$43:B$43)</f>
        <v>3.420485694E-2</v>
      </c>
      <c r="C42" s="161">
        <f>SUM(C$43:C$43)</f>
        <v>1.4217146171599999</v>
      </c>
      <c r="D42" s="200">
        <f>SUM(D$43:D$43)</f>
        <v>1.9000000000000001E-4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3">
      <c r="A43" s="30" t="s">
        <v>31</v>
      </c>
      <c r="B43" s="218">
        <v>3.420485694E-2</v>
      </c>
      <c r="C43" s="218">
        <v>1.4217146171599999</v>
      </c>
      <c r="D43" s="15">
        <v>1.9000000000000001E-4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ht="14.5" outlineLevel="1" x14ac:dyDescent="0.35">
      <c r="A44" s="113" t="s">
        <v>15</v>
      </c>
      <c r="B44" s="247">
        <f>B$45+B$49+B$57</f>
        <v>1.8669500534600001</v>
      </c>
      <c r="C44" s="247">
        <f>C$45+C$49+C$57</f>
        <v>77.599218884859994</v>
      </c>
      <c r="D44" s="24">
        <f>D$45+D$49+D$57</f>
        <v>1.0374E-2</v>
      </c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ht="14" outlineLevel="2" x14ac:dyDescent="0.35">
      <c r="A45" s="6" t="s">
        <v>200</v>
      </c>
      <c r="B45" s="161">
        <f>SUM(B$46:B$48)</f>
        <v>0.10766375314</v>
      </c>
      <c r="C45" s="161">
        <f>SUM(C$46:C$48)</f>
        <v>4.4750116000000002</v>
      </c>
      <c r="D45" s="200">
        <f>SUM(D$46:D$48)</f>
        <v>5.9800000000000001E-4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3">
      <c r="A46" s="30" t="s">
        <v>113</v>
      </c>
      <c r="B46" s="218">
        <v>2.7907999999999998E-7</v>
      </c>
      <c r="C46" s="218">
        <v>1.1600000000000001E-5</v>
      </c>
      <c r="D46" s="15">
        <v>0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outlineLevel="3" x14ac:dyDescent="0.3">
      <c r="A47" s="30" t="s">
        <v>76</v>
      </c>
      <c r="B47" s="218">
        <v>5.954572029E-2</v>
      </c>
      <c r="C47" s="218">
        <v>2.4750000000000001</v>
      </c>
      <c r="D47" s="15">
        <v>3.3100000000000002E-4</v>
      </c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outlineLevel="3" x14ac:dyDescent="0.3">
      <c r="A48" s="30" t="s">
        <v>0</v>
      </c>
      <c r="B48" s="218">
        <v>4.811775377E-2</v>
      </c>
      <c r="C48" s="218">
        <v>2</v>
      </c>
      <c r="D48" s="15">
        <v>2.6699999999999998E-4</v>
      </c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ht="14" outlineLevel="2" x14ac:dyDescent="0.35">
      <c r="A49" s="6" t="s">
        <v>119</v>
      </c>
      <c r="B49" s="161">
        <f>SUM(B$50:B$56)</f>
        <v>1.75926333251</v>
      </c>
      <c r="C49" s="161">
        <f>SUM(C$50:C$56)</f>
        <v>73.123252634859995</v>
      </c>
      <c r="D49" s="200">
        <f>SUM(D$50:D$56)</f>
        <v>9.776E-3</v>
      </c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3">
      <c r="A50" s="30" t="s">
        <v>143</v>
      </c>
      <c r="B50" s="218">
        <v>7.8347823450000006E-2</v>
      </c>
      <c r="C50" s="218">
        <v>3.2565037773799999</v>
      </c>
      <c r="D50" s="15">
        <v>4.35E-4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3">
      <c r="A51" s="30" t="s">
        <v>128</v>
      </c>
      <c r="B51" s="218">
        <v>5.7777777999999998E-3</v>
      </c>
      <c r="C51" s="218">
        <v>0.24015160092000001</v>
      </c>
      <c r="D51" s="15">
        <v>3.1999999999999999E-5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3">
      <c r="A52" s="30" t="s">
        <v>3</v>
      </c>
      <c r="B52" s="218">
        <v>0.45286705316999998</v>
      </c>
      <c r="C52" s="218">
        <v>18.82328320533</v>
      </c>
      <c r="D52" s="15">
        <v>2.516E-3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3">
      <c r="A53" s="30" t="s">
        <v>185</v>
      </c>
      <c r="B53" s="218">
        <v>0.37449313113999999</v>
      </c>
      <c r="C53" s="218">
        <v>15.56569464735</v>
      </c>
      <c r="D53" s="15">
        <v>2.081E-3</v>
      </c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3">
      <c r="A54" s="30" t="s">
        <v>202</v>
      </c>
      <c r="B54" s="218">
        <v>1.6472961370000001E-2</v>
      </c>
      <c r="C54" s="218">
        <v>0.68469369727999996</v>
      </c>
      <c r="D54" s="15">
        <v>9.2E-5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outlineLevel="3" x14ac:dyDescent="0.3">
      <c r="A55" s="30" t="s">
        <v>186</v>
      </c>
      <c r="B55" s="218">
        <v>6.2222222000000004E-3</v>
      </c>
      <c r="C55" s="218">
        <v>0.25862479908000002</v>
      </c>
      <c r="D55" s="15">
        <v>3.4999999999999997E-5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3">
      <c r="A56" s="30" t="s">
        <v>215</v>
      </c>
      <c r="B56" s="218">
        <v>0.82508236337999996</v>
      </c>
      <c r="C56" s="218">
        <v>34.294300907519997</v>
      </c>
      <c r="D56" s="15">
        <v>4.5849999999999997E-3</v>
      </c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ht="14" outlineLevel="2" x14ac:dyDescent="0.35">
      <c r="A57" s="6" t="s">
        <v>141</v>
      </c>
      <c r="B57" s="161">
        <f>SUM(B$58:B$58)</f>
        <v>2.2967810000000001E-5</v>
      </c>
      <c r="C57" s="161">
        <f>SUM(C$58:C$58)</f>
        <v>9.5465000000000003E-4</v>
      </c>
      <c r="D57" s="200">
        <f>SUM(D$58:D$58)</f>
        <v>0</v>
      </c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3">
      <c r="A58" s="30" t="s">
        <v>70</v>
      </c>
      <c r="B58" s="218">
        <v>2.2967810000000001E-5</v>
      </c>
      <c r="C58" s="218">
        <v>9.5465000000000003E-4</v>
      </c>
      <c r="D58" s="15">
        <v>0</v>
      </c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ht="14.5" x14ac:dyDescent="0.35">
      <c r="A59" s="181" t="s">
        <v>62</v>
      </c>
      <c r="B59" s="54">
        <f>B$60+B$97</f>
        <v>134.08074557150002</v>
      </c>
      <c r="C59" s="54">
        <f>C$60+C$97</f>
        <v>5573.0259654537394</v>
      </c>
      <c r="D59" s="76">
        <f>D$60+D$97</f>
        <v>0.74502500000000005</v>
      </c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ht="14.5" outlineLevel="1" x14ac:dyDescent="0.35">
      <c r="A60" s="113" t="s">
        <v>68</v>
      </c>
      <c r="B60" s="247">
        <f>B$61+B$71+B$82+B$84+B$91+B$93+B$95</f>
        <v>129.37714404100001</v>
      </c>
      <c r="C60" s="247">
        <f>C$61+C$71+C$82+C$84+C$91+C$93+C$95</f>
        <v>5377.5221789193092</v>
      </c>
      <c r="D60" s="24">
        <f>D$61+D$71+D$82+D$84+D$91+D$93+D$95</f>
        <v>0.718889</v>
      </c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ht="14" outlineLevel="2" x14ac:dyDescent="0.35">
      <c r="A61" s="6" t="s">
        <v>179</v>
      </c>
      <c r="B61" s="161">
        <f>SUM(B$62:B$70)</f>
        <v>96.6771034227</v>
      </c>
      <c r="C61" s="161">
        <f>SUM(C$62:C$70)</f>
        <v>4018.35480063247</v>
      </c>
      <c r="D61" s="200">
        <f>SUM(D$62:D$70)</f>
        <v>0.53719000000000006</v>
      </c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3">
      <c r="A62" s="30" t="s">
        <v>109</v>
      </c>
      <c r="B62" s="218">
        <v>1.1785836100000001E-2</v>
      </c>
      <c r="C62" s="218">
        <v>0.48987474189000002</v>
      </c>
      <c r="D62" s="15">
        <v>6.4999999999999994E-5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3">
      <c r="A63" s="30" t="s">
        <v>53</v>
      </c>
      <c r="B63" s="218">
        <v>0.13411223988000001</v>
      </c>
      <c r="C63" s="218">
        <v>5.5743350166900001</v>
      </c>
      <c r="D63" s="15">
        <v>7.45E-4</v>
      </c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3">
      <c r="A64" s="30" t="s">
        <v>52</v>
      </c>
      <c r="B64" s="218">
        <v>0.11317423219</v>
      </c>
      <c r="C64" s="218">
        <v>4.7040530083299998</v>
      </c>
      <c r="D64" s="15">
        <v>6.29E-4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3">
      <c r="A65" s="30" t="s">
        <v>98</v>
      </c>
      <c r="B65" s="218">
        <v>3.19671708586</v>
      </c>
      <c r="C65" s="218">
        <v>132.87058665856</v>
      </c>
      <c r="D65" s="15">
        <v>1.7763000000000001E-2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3">
      <c r="A66" s="30" t="s">
        <v>169</v>
      </c>
      <c r="B66" s="218">
        <v>57.115504290970001</v>
      </c>
      <c r="C66" s="218">
        <v>2373.9888012015499</v>
      </c>
      <c r="D66" s="15">
        <v>0.31736399999999998</v>
      </c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3">
      <c r="A67" s="30" t="s">
        <v>69</v>
      </c>
      <c r="B67" s="218">
        <v>5.9282654642499999</v>
      </c>
      <c r="C67" s="218">
        <v>246.40657554193001</v>
      </c>
      <c r="D67" s="15">
        <v>3.2940999999999998E-2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3">
      <c r="A68" s="30" t="s">
        <v>135</v>
      </c>
      <c r="B68" s="218">
        <v>16.124056157599998</v>
      </c>
      <c r="C68" s="218">
        <v>670.19155697368001</v>
      </c>
      <c r="D68" s="15">
        <v>8.9593999999999993E-2</v>
      </c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3" x14ac:dyDescent="0.3">
      <c r="A69" s="30" t="s">
        <v>151</v>
      </c>
      <c r="B69" s="218">
        <v>13.94136982156</v>
      </c>
      <c r="C69" s="218">
        <v>579.46885422315995</v>
      </c>
      <c r="D69" s="15">
        <v>7.7465999999999993E-2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3">
      <c r="A70" s="30" t="s">
        <v>146</v>
      </c>
      <c r="B70" s="218">
        <v>0.11211829429</v>
      </c>
      <c r="C70" s="218">
        <v>4.6601632666799997</v>
      </c>
      <c r="D70" s="15">
        <v>6.2299999999999996E-4</v>
      </c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ht="14" outlineLevel="2" x14ac:dyDescent="0.35">
      <c r="A71" s="6" t="s">
        <v>99</v>
      </c>
      <c r="B71" s="161">
        <f>SUM(B$72:B$81)</f>
        <v>8.0404155534699981</v>
      </c>
      <c r="C71" s="161">
        <f>SUM(C$72:C$81)</f>
        <v>334.19746035537997</v>
      </c>
      <c r="D71" s="200">
        <f>SUM(D$72:D$81)</f>
        <v>4.4677000000000008E-2</v>
      </c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3">
      <c r="A72" s="30" t="s">
        <v>25</v>
      </c>
      <c r="B72" s="218">
        <v>2.5372289950000002E-2</v>
      </c>
      <c r="C72" s="218">
        <v>1.0545916200900001</v>
      </c>
      <c r="D72" s="15">
        <v>1.4100000000000001E-4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3">
      <c r="A73" s="30" t="s">
        <v>14</v>
      </c>
      <c r="B73" s="218">
        <v>0.22751998691</v>
      </c>
      <c r="C73" s="218">
        <v>9.4567999999999994</v>
      </c>
      <c r="D73" s="15">
        <v>1.2639999999999999E-3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3">
      <c r="A74" s="30" t="s">
        <v>29</v>
      </c>
      <c r="B74" s="218">
        <v>5.2662673070399997</v>
      </c>
      <c r="C74" s="218">
        <v>218.89082073695999</v>
      </c>
      <c r="D74" s="15">
        <v>2.9262E-2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3">
      <c r="A75" s="30" t="s">
        <v>112</v>
      </c>
      <c r="B75" s="218">
        <v>0.22751998691</v>
      </c>
      <c r="C75" s="218">
        <v>9.4567999999999994</v>
      </c>
      <c r="D75" s="15">
        <v>1.2639999999999999E-3</v>
      </c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3">
      <c r="A76" s="30" t="s">
        <v>51</v>
      </c>
      <c r="B76" s="218">
        <v>0.64195714243000002</v>
      </c>
      <c r="C76" s="218">
        <v>26.682756037960001</v>
      </c>
      <c r="D76" s="15">
        <v>3.5669999999999999E-3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outlineLevel="3" x14ac:dyDescent="0.3">
      <c r="A77" s="30" t="s">
        <v>114</v>
      </c>
      <c r="B77" s="218">
        <v>0.11569249378</v>
      </c>
      <c r="C77" s="218">
        <v>4.8087237961899998</v>
      </c>
      <c r="D77" s="15">
        <v>6.4300000000000002E-4</v>
      </c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3" x14ac:dyDescent="0.3">
      <c r="A78" s="30" t="s">
        <v>115</v>
      </c>
      <c r="B78" s="218">
        <v>0.1</v>
      </c>
      <c r="C78" s="218">
        <v>4.1564699999999997</v>
      </c>
      <c r="D78" s="15">
        <v>5.5599999999999996E-4</v>
      </c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3">
      <c r="A79" s="30" t="s">
        <v>140</v>
      </c>
      <c r="B79" s="218">
        <v>5.1251526E-4</v>
      </c>
      <c r="C79" s="218">
        <v>2.1302543029999999E-2</v>
      </c>
      <c r="D79" s="15">
        <v>3.0000000000000001E-6</v>
      </c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3">
      <c r="A80" s="30" t="s">
        <v>224</v>
      </c>
      <c r="B80" s="218">
        <v>0.50106846230000002</v>
      </c>
      <c r="C80" s="218">
        <v>20.826760314680001</v>
      </c>
      <c r="D80" s="15">
        <v>2.784E-3</v>
      </c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outlineLevel="3" x14ac:dyDescent="0.3">
      <c r="A81" s="30" t="s">
        <v>26</v>
      </c>
      <c r="B81" s="218">
        <v>0.93450536889000002</v>
      </c>
      <c r="C81" s="218">
        <v>38.842435306470001</v>
      </c>
      <c r="D81" s="15">
        <v>5.1929999999999997E-3</v>
      </c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ht="14" outlineLevel="2" x14ac:dyDescent="0.35">
      <c r="A82" s="6" t="s">
        <v>214</v>
      </c>
      <c r="B82" s="161">
        <f>SUM(B$83:B$83)</f>
        <v>0.60585586000000002</v>
      </c>
      <c r="C82" s="161">
        <f>SUM(C$83:C$83)</f>
        <v>25.182217064140001</v>
      </c>
      <c r="D82" s="200">
        <f>SUM(D$83:D$83)</f>
        <v>3.3660000000000001E-3</v>
      </c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3">
      <c r="A83" s="30" t="s">
        <v>124</v>
      </c>
      <c r="B83" s="218">
        <v>0.60585586000000002</v>
      </c>
      <c r="C83" s="218">
        <v>25.182217064140001</v>
      </c>
      <c r="D83" s="15">
        <v>3.3660000000000001E-3</v>
      </c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ht="14" outlineLevel="2" x14ac:dyDescent="0.35">
      <c r="A84" s="6" t="s">
        <v>226</v>
      </c>
      <c r="B84" s="161">
        <f>SUM(B$85:B$90)</f>
        <v>1.5544094442800001</v>
      </c>
      <c r="C84" s="161">
        <f>SUM(C$85:C$90)</f>
        <v>64.608562228319997</v>
      </c>
      <c r="D84" s="200">
        <f>SUM(D$85:D$90)</f>
        <v>8.6369999999999988E-3</v>
      </c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3">
      <c r="A85" s="30" t="s">
        <v>63</v>
      </c>
      <c r="B85" s="218">
        <v>0.73943995748000002</v>
      </c>
      <c r="C85" s="218">
        <v>30.7346</v>
      </c>
      <c r="D85" s="15">
        <v>4.1089999999999998E-3</v>
      </c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3">
      <c r="A86" s="30" t="s">
        <v>81</v>
      </c>
      <c r="B86" s="218">
        <v>5.816457E-5</v>
      </c>
      <c r="C86" s="218">
        <v>2.4175930900000001E-3</v>
      </c>
      <c r="D86" s="15">
        <v>0</v>
      </c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3" x14ac:dyDescent="0.3">
      <c r="A87" s="30" t="s">
        <v>178</v>
      </c>
      <c r="B87" s="218">
        <v>7.3038053900000002E-3</v>
      </c>
      <c r="C87" s="218">
        <v>0.30358048002999999</v>
      </c>
      <c r="D87" s="15">
        <v>4.1E-5</v>
      </c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3">
      <c r="A88" s="30" t="s">
        <v>177</v>
      </c>
      <c r="B88" s="218">
        <v>0.18633971338999999</v>
      </c>
      <c r="C88" s="218">
        <v>7.7451542852099999</v>
      </c>
      <c r="D88" s="15">
        <v>1.0349999999999999E-3</v>
      </c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3">
      <c r="A89" s="30" t="s">
        <v>49</v>
      </c>
      <c r="B89" s="218">
        <v>0.44377891223999999</v>
      </c>
      <c r="C89" s="218">
        <v>18.445537353599999</v>
      </c>
      <c r="D89" s="15">
        <v>2.4659999999999999E-3</v>
      </c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3">
      <c r="A90" s="30" t="s">
        <v>59</v>
      </c>
      <c r="B90" s="218">
        <v>0.17748889121</v>
      </c>
      <c r="C90" s="218">
        <v>7.3772725163899997</v>
      </c>
      <c r="D90" s="15">
        <v>9.859999999999999E-4</v>
      </c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ht="14" outlineLevel="2" x14ac:dyDescent="0.35">
      <c r="A91" s="6" t="s">
        <v>40</v>
      </c>
      <c r="B91" s="161">
        <f>SUM(B$92:B$92)</f>
        <v>15.219165084</v>
      </c>
      <c r="C91" s="161">
        <f>SUM(C$92:C$92)</f>
        <v>632.58003096693005</v>
      </c>
      <c r="D91" s="200">
        <f>SUM(D$92:D$92)</f>
        <v>8.4566000000000002E-2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outlineLevel="3" x14ac:dyDescent="0.3">
      <c r="A92" s="30" t="s">
        <v>48</v>
      </c>
      <c r="B92" s="218">
        <v>15.219165084</v>
      </c>
      <c r="C92" s="218">
        <v>632.58003096693005</v>
      </c>
      <c r="D92" s="15">
        <v>8.4566000000000002E-2</v>
      </c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ht="14" outlineLevel="2" x14ac:dyDescent="0.35">
      <c r="A93" s="6" t="s">
        <v>208</v>
      </c>
      <c r="B93" s="161">
        <f>SUM(B$94:B$94)</f>
        <v>3</v>
      </c>
      <c r="C93" s="161">
        <f>SUM(C$94:C$94)</f>
        <v>124.69410000000001</v>
      </c>
      <c r="D93" s="200">
        <f>SUM(D$94:D$94)</f>
        <v>1.6670000000000001E-2</v>
      </c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3">
      <c r="A94" s="30" t="s">
        <v>121</v>
      </c>
      <c r="B94" s="218">
        <v>3</v>
      </c>
      <c r="C94" s="218">
        <v>124.69410000000001</v>
      </c>
      <c r="D94" s="15">
        <v>1.6670000000000001E-2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ht="14" outlineLevel="2" x14ac:dyDescent="0.35">
      <c r="A95" s="6" t="s">
        <v>182</v>
      </c>
      <c r="B95" s="161">
        <f>SUM(B$96:B$96)</f>
        <v>4.2801946765499999</v>
      </c>
      <c r="C95" s="161">
        <f>SUM(C$96:C$96)</f>
        <v>177.90500767207001</v>
      </c>
      <c r="D95" s="200">
        <f>SUM(D$96:D$96)</f>
        <v>2.3782999999999999E-2</v>
      </c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3">
      <c r="A96" s="30" t="s">
        <v>151</v>
      </c>
      <c r="B96" s="218">
        <v>4.2801946765499999</v>
      </c>
      <c r="C96" s="218">
        <v>177.90500767207001</v>
      </c>
      <c r="D96" s="15">
        <v>2.3782999999999999E-2</v>
      </c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ht="14.5" outlineLevel="1" x14ac:dyDescent="0.35">
      <c r="A97" s="113" t="s">
        <v>15</v>
      </c>
      <c r="B97" s="247">
        <f>B$98+B$105+B$108+B$110+B$112</f>
        <v>4.7036015305000003</v>
      </c>
      <c r="C97" s="247">
        <f>C$98+C$105+C$108+C$110+C$112</f>
        <v>195.50378653443002</v>
      </c>
      <c r="D97" s="24">
        <f>D$98+D$105+D$108+D$110+D$112</f>
        <v>2.6136000000000003E-2</v>
      </c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ht="14" outlineLevel="2" x14ac:dyDescent="0.35">
      <c r="A98" s="6" t="s">
        <v>179</v>
      </c>
      <c r="B98" s="161">
        <f>SUM(B$99:B$104)</f>
        <v>2.72891306573</v>
      </c>
      <c r="C98" s="161">
        <f>SUM(C$99:C$104)</f>
        <v>113.42645290298</v>
      </c>
      <c r="D98" s="200">
        <f>SUM(D$99:D$104)</f>
        <v>1.5164000000000002E-2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3">
      <c r="A99" s="30" t="s">
        <v>64</v>
      </c>
      <c r="B99" s="218">
        <v>0.34127998037000001</v>
      </c>
      <c r="C99" s="218">
        <v>14.1852</v>
      </c>
      <c r="D99" s="15">
        <v>1.8959999999999999E-3</v>
      </c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3">
      <c r="A100" s="30" t="s">
        <v>52</v>
      </c>
      <c r="B100" s="218">
        <v>0.96994848600000005</v>
      </c>
      <c r="C100" s="218">
        <v>40.315617836000001</v>
      </c>
      <c r="D100" s="15">
        <v>5.3899999999999998E-3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3">
      <c r="A101" s="30" t="s">
        <v>98</v>
      </c>
      <c r="B101" s="218">
        <v>0.20782424024999999</v>
      </c>
      <c r="C101" s="218">
        <v>8.6381521986000003</v>
      </c>
      <c r="D101" s="15">
        <v>1.155E-3</v>
      </c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3">
      <c r="A102" s="30" t="s">
        <v>135</v>
      </c>
      <c r="B102" s="218">
        <v>0.50137945949999996</v>
      </c>
      <c r="C102" s="218">
        <v>20.839686820280001</v>
      </c>
      <c r="D102" s="15">
        <v>2.7859999999999998E-3</v>
      </c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3">
      <c r="A103" s="30" t="s">
        <v>151</v>
      </c>
      <c r="B103" s="218">
        <v>0.70818886661000002</v>
      </c>
      <c r="C103" s="218">
        <v>29.435657784060002</v>
      </c>
      <c r="D103" s="15">
        <v>3.9350000000000001E-3</v>
      </c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3" x14ac:dyDescent="0.3">
      <c r="A104" s="30" t="s">
        <v>146</v>
      </c>
      <c r="B104" s="218">
        <v>2.9203299999999997E-4</v>
      </c>
      <c r="C104" s="218">
        <v>1.2138264039999999E-2</v>
      </c>
      <c r="D104" s="15">
        <v>1.9999999999999999E-6</v>
      </c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ht="14" outlineLevel="2" x14ac:dyDescent="0.35">
      <c r="A105" s="6" t="s">
        <v>45</v>
      </c>
      <c r="B105" s="161">
        <f>SUM(B$106:B$107)</f>
        <v>0.86070959184999996</v>
      </c>
      <c r="C105" s="161">
        <f>SUM(C$106:C$107)</f>
        <v>35.775135972359998</v>
      </c>
      <c r="D105" s="200">
        <f>SUM(D$106:D$107)</f>
        <v>4.7820000000000007E-3</v>
      </c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3" x14ac:dyDescent="0.3">
      <c r="A106" s="30" t="s">
        <v>123</v>
      </c>
      <c r="B106" s="218">
        <v>0.82499999999999996</v>
      </c>
      <c r="C106" s="218">
        <v>34.290877500000001</v>
      </c>
      <c r="D106" s="15">
        <v>4.5840000000000004E-3</v>
      </c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3">
      <c r="A107" s="30" t="s">
        <v>51</v>
      </c>
      <c r="B107" s="218">
        <v>3.570959185E-2</v>
      </c>
      <c r="C107" s="218">
        <v>1.4842584723600001</v>
      </c>
      <c r="D107" s="15">
        <v>1.9799999999999999E-4</v>
      </c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ht="14" outlineLevel="2" x14ac:dyDescent="0.35">
      <c r="A108" s="6" t="s">
        <v>226</v>
      </c>
      <c r="B108" s="161">
        <f>SUM(B$109:B$109)</f>
        <v>0.17853230805</v>
      </c>
      <c r="C108" s="161">
        <f>SUM(C$109:C$109)</f>
        <v>7.4206418244099996</v>
      </c>
      <c r="D108" s="200">
        <f>SUM(D$109:D$109)</f>
        <v>9.9200000000000004E-4</v>
      </c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3" x14ac:dyDescent="0.3">
      <c r="A109" s="30" t="s">
        <v>156</v>
      </c>
      <c r="B109" s="218">
        <v>0.17853230805</v>
      </c>
      <c r="C109" s="218">
        <v>7.4206418244099996</v>
      </c>
      <c r="D109" s="15">
        <v>9.9200000000000004E-4</v>
      </c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ht="14" outlineLevel="2" x14ac:dyDescent="0.35">
      <c r="A110" s="6" t="s">
        <v>54</v>
      </c>
      <c r="B110" s="161">
        <f>SUM(B$111:B$111)</f>
        <v>0.82499999999999996</v>
      </c>
      <c r="C110" s="161">
        <f>SUM(C$111:C$111)</f>
        <v>34.290877500000001</v>
      </c>
      <c r="D110" s="200">
        <f>SUM(D$111:D$111)</f>
        <v>4.5840000000000004E-3</v>
      </c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outlineLevel="3" x14ac:dyDescent="0.3">
      <c r="A111" s="30" t="s">
        <v>102</v>
      </c>
      <c r="B111" s="218">
        <v>0.82499999999999996</v>
      </c>
      <c r="C111" s="218">
        <v>34.290877500000001</v>
      </c>
      <c r="D111" s="15">
        <v>4.5840000000000004E-3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ht="14" outlineLevel="2" x14ac:dyDescent="0.35">
      <c r="A112" s="6" t="s">
        <v>182</v>
      </c>
      <c r="B112" s="161">
        <f>SUM(B$113:B$113)</f>
        <v>0.11044656487</v>
      </c>
      <c r="C112" s="161">
        <f>SUM(C$113:C$113)</f>
        <v>4.5906783346799998</v>
      </c>
      <c r="D112" s="200">
        <f>SUM(D$113:D$113)</f>
        <v>6.1399999999999996E-4</v>
      </c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3">
      <c r="A113" s="30" t="s">
        <v>151</v>
      </c>
      <c r="B113" s="218">
        <v>0.11044656487</v>
      </c>
      <c r="C113" s="218">
        <v>4.5906783346799998</v>
      </c>
      <c r="D113" s="15">
        <v>6.1399999999999996E-4</v>
      </c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243" customWidth="1"/>
    <col min="2" max="2" width="14.26953125" style="220" customWidth="1"/>
    <col min="3" max="3" width="15.453125" style="220" customWidth="1"/>
    <col min="4" max="4" width="10.26953125" style="251" customWidth="1"/>
    <col min="5" max="16384" width="9.1796875" style="24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">
        <v>170</v>
      </c>
      <c r="B3" s="259"/>
      <c r="C3" s="259"/>
      <c r="D3" s="259"/>
    </row>
    <row r="4" spans="1:19" x14ac:dyDescent="0.3">
      <c r="B4" s="205"/>
      <c r="C4" s="205"/>
      <c r="D4" s="23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B5" s="188"/>
      <c r="C5" s="188"/>
      <c r="D5" s="234" t="str">
        <f>VALVAL</f>
        <v>млрд. одиниць</v>
      </c>
    </row>
    <row r="6" spans="1:19" s="12" customFormat="1" x14ac:dyDescent="0.25">
      <c r="A6" s="239"/>
      <c r="B6" s="83" t="s">
        <v>171</v>
      </c>
      <c r="C6" s="83" t="s">
        <v>174</v>
      </c>
      <c r="D6" s="104" t="s">
        <v>195</v>
      </c>
    </row>
    <row r="7" spans="1:19" s="90" customFormat="1" ht="15.5" x14ac:dyDescent="0.25">
      <c r="A7" s="57" t="s">
        <v>155</v>
      </c>
      <c r="B7" s="49">
        <f>SUM(B8:B46)</f>
        <v>179.96823843918003</v>
      </c>
      <c r="C7" s="49">
        <f>SUM(C8:C46)</f>
        <v>7480.3258402478596</v>
      </c>
      <c r="D7" s="73">
        <f>SUM(D8:D46)</f>
        <v>1</v>
      </c>
    </row>
    <row r="8" spans="1:19" s="22" customFormat="1" x14ac:dyDescent="0.25">
      <c r="A8" s="174" t="s">
        <v>84</v>
      </c>
      <c r="B8" s="122">
        <v>44.094001710420002</v>
      </c>
      <c r="C8" s="122">
        <v>1832.7539528921</v>
      </c>
      <c r="D8" s="145">
        <v>0.24501000000000001</v>
      </c>
    </row>
    <row r="9" spans="1:19" s="37" customFormat="1" x14ac:dyDescent="0.25">
      <c r="A9" s="174" t="s">
        <v>181</v>
      </c>
      <c r="B9" s="122">
        <v>1.79346818945</v>
      </c>
      <c r="C9" s="122">
        <v>74.544967252020001</v>
      </c>
      <c r="D9" s="145">
        <v>9.9649999999999999E-3</v>
      </c>
    </row>
    <row r="10" spans="1:19" s="190" customFormat="1" x14ac:dyDescent="0.25">
      <c r="A10" s="45" t="s">
        <v>118</v>
      </c>
      <c r="B10" s="39">
        <v>2.2967810000000001E-5</v>
      </c>
      <c r="C10" s="39">
        <v>9.5465000000000003E-4</v>
      </c>
      <c r="D10" s="67">
        <v>0</v>
      </c>
    </row>
    <row r="11" spans="1:19" x14ac:dyDescent="0.3">
      <c r="A11" s="140" t="s">
        <v>161</v>
      </c>
      <c r="B11" s="59">
        <v>19.044165083999999</v>
      </c>
      <c r="C11" s="59">
        <v>791.56500846692995</v>
      </c>
      <c r="D11" s="80">
        <v>0.10582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A12" s="140" t="s">
        <v>13</v>
      </c>
      <c r="B12" s="59">
        <v>1.7329417523299999</v>
      </c>
      <c r="C12" s="59">
        <v>72.029204052729995</v>
      </c>
      <c r="D12" s="80">
        <v>9.6290000000000004E-3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A13" s="140" t="s">
        <v>173</v>
      </c>
      <c r="B13" s="59">
        <v>99.406016488429998</v>
      </c>
      <c r="C13" s="59">
        <v>4131.7812535354497</v>
      </c>
      <c r="D13" s="80">
        <v>0.55235299999999998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A14" s="140" t="s">
        <v>129</v>
      </c>
      <c r="B14" s="59">
        <v>9.5069810053200001</v>
      </c>
      <c r="C14" s="59">
        <v>395.15481339188</v>
      </c>
      <c r="D14" s="80">
        <v>5.2825999999999998E-2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A15" s="140" t="s">
        <v>190</v>
      </c>
      <c r="B15" s="59">
        <v>4.39064124142</v>
      </c>
      <c r="C15" s="59">
        <v>182.49568600674999</v>
      </c>
      <c r="D15" s="80">
        <v>2.4396999999999999E-2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05"/>
      <c r="C16" s="205"/>
      <c r="D16" s="235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3"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3"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3"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3">
      <c r="B20" s="205"/>
      <c r="C20" s="205"/>
      <c r="D20" s="235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3">
      <c r="B21" s="205"/>
      <c r="C21" s="205"/>
      <c r="D21" s="235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3">
      <c r="B22" s="205"/>
      <c r="C22" s="205"/>
      <c r="D22" s="235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3">
      <c r="B23" s="205"/>
      <c r="C23" s="205"/>
      <c r="D23" s="235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3">
      <c r="B24" s="205"/>
      <c r="C24" s="205"/>
      <c r="D24" s="235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3">
      <c r="B25" s="205"/>
      <c r="C25" s="205"/>
      <c r="D25" s="235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243" customWidth="1"/>
    <col min="2" max="2" width="14.26953125" style="220" customWidth="1"/>
    <col min="3" max="3" width="15.453125" style="220" customWidth="1"/>
    <col min="4" max="4" width="10.26953125" style="251" customWidth="1"/>
    <col min="5" max="16384" width="9.1796875" style="243"/>
  </cols>
  <sheetData>
    <row r="1" spans="1:19" x14ac:dyDescent="0.3">
      <c r="A1" s="266" t="str">
        <f>"Державний борг України за станом на " &amp; TEXT(DREPORTDATE,"dd.MM.yyyy")</f>
        <v>Державний борг України за станом на 30.04.2025</v>
      </c>
      <c r="B1" s="267"/>
      <c r="C1" s="267"/>
      <c r="D1" s="267"/>
    </row>
    <row r="2" spans="1:19" x14ac:dyDescent="0.3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30.04.2025</v>
      </c>
      <c r="B2" s="267"/>
      <c r="C2" s="267"/>
      <c r="D2" s="267"/>
    </row>
    <row r="3" spans="1:19" ht="18.5" x14ac:dyDescent="0.45">
      <c r="A3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3" s="257"/>
      <c r="C3" s="257"/>
      <c r="D3" s="257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ht="18.5" x14ac:dyDescent="0.45">
      <c r="A4" s="259" t="s">
        <v>170</v>
      </c>
      <c r="B4" s="259"/>
      <c r="C4" s="259"/>
      <c r="D4" s="259"/>
    </row>
    <row r="5" spans="1:19" x14ac:dyDescent="0.3">
      <c r="B5" s="205"/>
      <c r="C5" s="205"/>
      <c r="D5" s="235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</row>
    <row r="6" spans="1:19" s="234" customFormat="1" x14ac:dyDescent="0.3">
      <c r="B6" s="188"/>
      <c r="C6" s="188"/>
      <c r="D6" s="234" t="str">
        <f>VALVAL</f>
        <v>млрд. одиниць</v>
      </c>
    </row>
    <row r="7" spans="1:19" s="12" customFormat="1" x14ac:dyDescent="0.25">
      <c r="A7" s="239"/>
      <c r="B7" s="83" t="s">
        <v>171</v>
      </c>
      <c r="C7" s="83" t="s">
        <v>174</v>
      </c>
      <c r="D7" s="104" t="s">
        <v>195</v>
      </c>
    </row>
    <row r="8" spans="1:19" s="90" customFormat="1" ht="14.5" x14ac:dyDescent="0.25">
      <c r="A8" s="178" t="s">
        <v>155</v>
      </c>
      <c r="B8" s="236">
        <f>B$9+B$17</f>
        <v>179.96823843918</v>
      </c>
      <c r="C8" s="236">
        <f>C$9+C$17</f>
        <v>7480.3258402478587</v>
      </c>
      <c r="D8" s="138">
        <f>D$9+D$17</f>
        <v>0.99999900000000008</v>
      </c>
    </row>
    <row r="9" spans="1:19" s="22" customFormat="1" ht="14.5" x14ac:dyDescent="0.25">
      <c r="A9" s="159" t="s">
        <v>68</v>
      </c>
      <c r="B9" s="196">
        <f>SUM(B$10:B$16)</f>
        <v>173.39768685522</v>
      </c>
      <c r="C9" s="196">
        <f>SUM(C$10:C$16)</f>
        <v>7207.2228348285689</v>
      </c>
      <c r="D9" s="222">
        <f>SUM(D$10:D$16)</f>
        <v>0.96349000000000007</v>
      </c>
    </row>
    <row r="10" spans="1:19" s="37" customFormat="1" outlineLevel="1" x14ac:dyDescent="0.25">
      <c r="A10" s="174" t="s">
        <v>84</v>
      </c>
      <c r="B10" s="122">
        <v>43.98633795728</v>
      </c>
      <c r="C10" s="122">
        <v>1828.2789412920999</v>
      </c>
      <c r="D10" s="145">
        <v>0.24441199999999999</v>
      </c>
    </row>
    <row r="11" spans="1:19" s="190" customFormat="1" outlineLevel="1" x14ac:dyDescent="0.25">
      <c r="A11" s="45" t="s">
        <v>181</v>
      </c>
      <c r="B11" s="39">
        <v>3.420485694E-2</v>
      </c>
      <c r="C11" s="39">
        <v>1.4217146171599999</v>
      </c>
      <c r="D11" s="67">
        <v>1.9000000000000001E-4</v>
      </c>
    </row>
    <row r="12" spans="1:19" outlineLevel="1" x14ac:dyDescent="0.3">
      <c r="A12" s="140" t="s">
        <v>161</v>
      </c>
      <c r="B12" s="59">
        <v>18.219165084</v>
      </c>
      <c r="C12" s="59">
        <v>757.27413096692999</v>
      </c>
      <c r="D12" s="80">
        <v>0.10123500000000001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1" x14ac:dyDescent="0.3">
      <c r="A13" s="140" t="s">
        <v>13</v>
      </c>
      <c r="B13" s="59">
        <v>1.5544094442800001</v>
      </c>
      <c r="C13" s="59">
        <v>64.608562228319997</v>
      </c>
      <c r="D13" s="80">
        <v>8.6370000000000006E-3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1" x14ac:dyDescent="0.3">
      <c r="A14" s="140" t="s">
        <v>173</v>
      </c>
      <c r="B14" s="59">
        <v>96.6771034227</v>
      </c>
      <c r="C14" s="59">
        <v>4018.35480063247</v>
      </c>
      <c r="D14" s="80">
        <v>0.53718999999999995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1" x14ac:dyDescent="0.3">
      <c r="A15" s="140" t="s">
        <v>129</v>
      </c>
      <c r="B15" s="59">
        <v>8.6462714134700001</v>
      </c>
      <c r="C15" s="59">
        <v>359.37967741952002</v>
      </c>
      <c r="D15" s="80">
        <v>4.8043000000000002E-2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1" x14ac:dyDescent="0.3">
      <c r="A16" s="140" t="s">
        <v>190</v>
      </c>
      <c r="B16" s="59">
        <v>4.2801946765499999</v>
      </c>
      <c r="C16" s="59">
        <v>177.90500767207001</v>
      </c>
      <c r="D16" s="80">
        <v>2.3782999999999999E-2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ht="14.5" x14ac:dyDescent="0.35">
      <c r="A17" s="120" t="s">
        <v>15</v>
      </c>
      <c r="B17" s="217">
        <f>SUM(B$18:B$25)</f>
        <v>6.5705515839600004</v>
      </c>
      <c r="C17" s="217">
        <f>SUM(C$18:C$25)</f>
        <v>273.10300541928996</v>
      </c>
      <c r="D17" s="14">
        <f>SUM(D$18:D$25)</f>
        <v>3.6509E-2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1" x14ac:dyDescent="0.3">
      <c r="A18" s="140" t="s">
        <v>84</v>
      </c>
      <c r="B18" s="59">
        <v>0.10766375314</v>
      </c>
      <c r="C18" s="59">
        <v>4.4750116000000002</v>
      </c>
      <c r="D18" s="80">
        <v>5.9800000000000001E-4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1" x14ac:dyDescent="0.3">
      <c r="A19" s="140" t="s">
        <v>181</v>
      </c>
      <c r="B19" s="59">
        <v>1.75926333251</v>
      </c>
      <c r="C19" s="59">
        <v>73.123252634859995</v>
      </c>
      <c r="D19" s="80">
        <v>9.7750000000000007E-3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1" x14ac:dyDescent="0.3">
      <c r="A20" s="140" t="s">
        <v>118</v>
      </c>
      <c r="B20" s="59">
        <v>2.2967810000000001E-5</v>
      </c>
      <c r="C20" s="59">
        <v>9.5465000000000003E-4</v>
      </c>
      <c r="D20" s="80">
        <v>0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1" x14ac:dyDescent="0.3">
      <c r="A21" s="140" t="s">
        <v>161</v>
      </c>
      <c r="B21" s="59">
        <v>0.82499999999999996</v>
      </c>
      <c r="C21" s="59">
        <v>34.290877500000001</v>
      </c>
      <c r="D21" s="80">
        <v>4.5840000000000004E-3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1" x14ac:dyDescent="0.3">
      <c r="A22" s="140" t="s">
        <v>13</v>
      </c>
      <c r="B22" s="59">
        <v>0.17853230805</v>
      </c>
      <c r="C22" s="59">
        <v>7.4206418244099996</v>
      </c>
      <c r="D22" s="80">
        <v>9.9200000000000004E-4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1" x14ac:dyDescent="0.3">
      <c r="A23" s="140" t="s">
        <v>173</v>
      </c>
      <c r="B23" s="59">
        <v>2.72891306573</v>
      </c>
      <c r="C23" s="59">
        <v>113.42645290298</v>
      </c>
      <c r="D23" s="80">
        <v>1.5162999999999999E-2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1" x14ac:dyDescent="0.3">
      <c r="A24" s="140" t="s">
        <v>129</v>
      </c>
      <c r="B24" s="59">
        <v>0.86070959184999996</v>
      </c>
      <c r="C24" s="59">
        <v>35.775135972359998</v>
      </c>
      <c r="D24" s="80">
        <v>4.7829999999999999E-3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1" x14ac:dyDescent="0.3">
      <c r="A25" s="140" t="s">
        <v>190</v>
      </c>
      <c r="B25" s="59">
        <v>0.11044656487</v>
      </c>
      <c r="C25" s="59">
        <v>4.5906783346799998</v>
      </c>
      <c r="D25" s="80">
        <v>6.1399999999999996E-4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243" bestFit="1" customWidth="1"/>
    <col min="2" max="3" width="13.54296875" style="243" bestFit="1" customWidth="1"/>
    <col min="4" max="4" width="14" style="243" bestFit="1" customWidth="1"/>
    <col min="5" max="7" width="14.54296875" style="243" bestFit="1" customWidth="1"/>
    <col min="8" max="16384" width="9.1796875" style="243"/>
  </cols>
  <sheetData>
    <row r="2" spans="1:19" ht="18.5" x14ac:dyDescent="0.45">
      <c r="A2" s="255" t="s">
        <v>206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A4" s="99" t="str">
        <f>$A$2 &amp; " (" &amp;G4 &amp; ")"</f>
        <v>Державний та гарантований державою борг України за останні 5 років (млрд. грн)</v>
      </c>
      <c r="G4" s="234" t="str">
        <f>VALUAH</f>
        <v>млрд. грн</v>
      </c>
    </row>
    <row r="5" spans="1:19" s="12" customFormat="1" x14ac:dyDescent="0.25">
      <c r="A5" s="239"/>
      <c r="B5" s="32">
        <v>44196</v>
      </c>
      <c r="C5" s="32">
        <v>44561</v>
      </c>
      <c r="D5" s="32">
        <v>44926</v>
      </c>
      <c r="E5" s="32">
        <v>45291</v>
      </c>
      <c r="F5" s="32">
        <v>45657</v>
      </c>
      <c r="G5" s="32">
        <v>45777</v>
      </c>
    </row>
    <row r="6" spans="1:19" s="90" customFormat="1" x14ac:dyDescent="0.25">
      <c r="A6" s="208" t="s">
        <v>155</v>
      </c>
      <c r="B6" s="42">
        <f t="shared" ref="B6:G6" si="0">SUM(B$7+ B$8)</f>
        <v>2551.8817252042099</v>
      </c>
      <c r="C6" s="42">
        <f t="shared" si="0"/>
        <v>2672.0600203157701</v>
      </c>
      <c r="D6" s="42">
        <f t="shared" si="0"/>
        <v>4075.5678381492698</v>
      </c>
      <c r="E6" s="42">
        <f t="shared" si="0"/>
        <v>5519.6354586101497</v>
      </c>
      <c r="F6" s="42">
        <f t="shared" si="0"/>
        <v>6980.98588524559</v>
      </c>
      <c r="G6" s="42">
        <f t="shared" si="0"/>
        <v>7480.3258402478605</v>
      </c>
    </row>
    <row r="7" spans="1:19" s="11" customFormat="1" x14ac:dyDescent="0.25">
      <c r="A7" s="250" t="s">
        <v>50</v>
      </c>
      <c r="B7" s="20">
        <v>1032.9472373433</v>
      </c>
      <c r="C7" s="20">
        <v>1111.59786125906</v>
      </c>
      <c r="D7" s="20">
        <v>1461.888183668</v>
      </c>
      <c r="E7" s="20">
        <v>1656.49630379928</v>
      </c>
      <c r="F7" s="20">
        <v>1932.48958136344</v>
      </c>
      <c r="G7" s="20">
        <v>1907.2998747941199</v>
      </c>
    </row>
    <row r="8" spans="1:19" s="11" customFormat="1" x14ac:dyDescent="0.25">
      <c r="A8" s="250" t="s">
        <v>62</v>
      </c>
      <c r="B8" s="20">
        <v>1518.9344878609099</v>
      </c>
      <c r="C8" s="20">
        <v>1560.4621590567101</v>
      </c>
      <c r="D8" s="20">
        <v>2613.6796544812701</v>
      </c>
      <c r="E8" s="20">
        <v>3863.13915481087</v>
      </c>
      <c r="F8" s="20">
        <v>5048.4963038821497</v>
      </c>
      <c r="G8" s="20">
        <v>5573.0259654537404</v>
      </c>
    </row>
    <row r="9" spans="1:19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3">
      <c r="A10" s="99" t="str">
        <f>$A$2 &amp; " (" &amp;G10 &amp; ")"</f>
        <v>Державний та гарантований державою борг України за останні 5 років (млрд. дол. США)</v>
      </c>
      <c r="B10" s="231"/>
      <c r="C10" s="231"/>
      <c r="D10" s="231"/>
      <c r="E10" s="231"/>
      <c r="F10" s="231"/>
      <c r="G10" s="234" t="str">
        <f>VALUSD</f>
        <v>млрд. дол. США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132" customFormat="1" x14ac:dyDescent="0.3">
      <c r="A11" s="239"/>
      <c r="B11" s="32">
        <v>44196</v>
      </c>
      <c r="C11" s="32">
        <v>44561</v>
      </c>
      <c r="D11" s="32">
        <v>44926</v>
      </c>
      <c r="E11" s="32">
        <v>45291</v>
      </c>
      <c r="F11" s="32">
        <v>45657</v>
      </c>
      <c r="G11" s="32">
        <v>45777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203" customFormat="1" x14ac:dyDescent="0.3">
      <c r="A12" s="208" t="s">
        <v>155</v>
      </c>
      <c r="B12" s="42">
        <f t="shared" ref="B12:G12" si="1">SUM(B$13+ B$14)</f>
        <v>90.253504035259994</v>
      </c>
      <c r="C12" s="42">
        <f t="shared" si="1"/>
        <v>97.955877598960001</v>
      </c>
      <c r="D12" s="42">
        <f t="shared" si="1"/>
        <v>111.44992803011999</v>
      </c>
      <c r="E12" s="42">
        <f t="shared" si="1"/>
        <v>145.32087120896</v>
      </c>
      <c r="F12" s="42">
        <f t="shared" si="1"/>
        <v>166.05975130834</v>
      </c>
      <c r="G12" s="42">
        <f t="shared" si="1"/>
        <v>179.96823843918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</row>
    <row r="13" spans="1:19" s="131" customFormat="1" x14ac:dyDescent="0.3">
      <c r="A13" s="137" t="s">
        <v>50</v>
      </c>
      <c r="B13" s="165">
        <v>36.532691438050001</v>
      </c>
      <c r="C13" s="165">
        <v>40.750410997160003</v>
      </c>
      <c r="D13" s="165">
        <v>39.976596962419997</v>
      </c>
      <c r="E13" s="165">
        <v>43.612207332799997</v>
      </c>
      <c r="F13" s="165">
        <v>45.968971226080001</v>
      </c>
      <c r="G13" s="165">
        <v>45.887492867680002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1" customFormat="1" x14ac:dyDescent="0.3">
      <c r="A14" s="137" t="s">
        <v>62</v>
      </c>
      <c r="B14" s="165">
        <v>53.720812597209999</v>
      </c>
      <c r="C14" s="165">
        <v>57.205466601799998</v>
      </c>
      <c r="D14" s="165">
        <v>71.473331067700002</v>
      </c>
      <c r="E14" s="165">
        <v>101.70866387616</v>
      </c>
      <c r="F14" s="165">
        <v>120.09078008226</v>
      </c>
      <c r="G14" s="165">
        <v>134.08074557149999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77" customFormat="1" x14ac:dyDescent="0.3">
      <c r="G16" s="5" t="s">
        <v>195</v>
      </c>
    </row>
    <row r="17" spans="1:19" s="132" customFormat="1" x14ac:dyDescent="0.3">
      <c r="A17" s="239"/>
      <c r="B17" s="32">
        <v>44196</v>
      </c>
      <c r="C17" s="32">
        <v>44561</v>
      </c>
      <c r="D17" s="32">
        <v>44926</v>
      </c>
      <c r="E17" s="32">
        <v>45291</v>
      </c>
      <c r="F17" s="32">
        <v>45657</v>
      </c>
      <c r="G17" s="32">
        <v>45777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03" customFormat="1" x14ac:dyDescent="0.3">
      <c r="A18" s="208" t="s">
        <v>155</v>
      </c>
      <c r="B18" s="42">
        <f t="shared" ref="B18:G18" si="2">SUM(B$19+ B$20)</f>
        <v>1</v>
      </c>
      <c r="C18" s="42">
        <f t="shared" si="2"/>
        <v>1</v>
      </c>
      <c r="D18" s="42">
        <f t="shared" si="2"/>
        <v>1</v>
      </c>
      <c r="E18" s="42">
        <f t="shared" si="2"/>
        <v>1</v>
      </c>
      <c r="F18" s="42">
        <f t="shared" si="2"/>
        <v>1</v>
      </c>
      <c r="G18" s="42">
        <f t="shared" si="2"/>
        <v>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9" s="131" customFormat="1" x14ac:dyDescent="0.3">
      <c r="A19" s="137" t="s">
        <v>50</v>
      </c>
      <c r="B19" s="187">
        <v>0.404779</v>
      </c>
      <c r="C19" s="187">
        <v>0.41600799999999999</v>
      </c>
      <c r="D19" s="187">
        <v>0.35869600000000001</v>
      </c>
      <c r="E19" s="187">
        <v>0.30010999999999999</v>
      </c>
      <c r="F19" s="187">
        <v>0.27682200000000001</v>
      </c>
      <c r="G19" s="187">
        <v>0.25497599999999998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1" customFormat="1" x14ac:dyDescent="0.3">
      <c r="A20" s="137" t="s">
        <v>62</v>
      </c>
      <c r="B20" s="187">
        <v>0.595221</v>
      </c>
      <c r="C20" s="187">
        <v>0.58399199999999996</v>
      </c>
      <c r="D20" s="187">
        <v>0.64130399999999999</v>
      </c>
      <c r="E20" s="187">
        <v>0.69989000000000001</v>
      </c>
      <c r="F20" s="187">
        <v>0.72317799999999999</v>
      </c>
      <c r="G20" s="187">
        <v>0.74502400000000002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 x14ac:dyDescent="0.3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77" customFormat="1" x14ac:dyDescent="0.3"/>
    <row r="26" spans="1:19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243" bestFit="1" customWidth="1"/>
    <col min="2" max="7" width="11.7265625" style="243" customWidth="1"/>
    <col min="8" max="16384" width="9.1796875" style="243"/>
  </cols>
  <sheetData>
    <row r="2" spans="1:19" ht="18.5" x14ac:dyDescent="0.45">
      <c r="A2" s="255" t="s">
        <v>206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4" spans="1:19" s="234" customFormat="1" x14ac:dyDescent="0.3">
      <c r="G4" s="5" t="s">
        <v>105</v>
      </c>
    </row>
    <row r="5" spans="1:19" s="12" customFormat="1" x14ac:dyDescent="0.25">
      <c r="A5" s="52"/>
      <c r="B5" s="32">
        <f>YT_ALL!B5</f>
        <v>44196</v>
      </c>
      <c r="C5" s="32">
        <f>YT_ALL!C5</f>
        <v>44561</v>
      </c>
      <c r="D5" s="32">
        <f>YT_ALL!D5</f>
        <v>44926</v>
      </c>
      <c r="E5" s="32">
        <f>YT_ALL!E5</f>
        <v>45291</v>
      </c>
      <c r="F5" s="32">
        <f>YT_ALL!F5</f>
        <v>45657</v>
      </c>
      <c r="G5" s="32">
        <f>YT_ALL!G5</f>
        <v>45777</v>
      </c>
    </row>
    <row r="6" spans="1:19" s="90" customFormat="1" x14ac:dyDescent="0.25">
      <c r="A6" s="208" t="s">
        <v>155</v>
      </c>
      <c r="B6" s="42">
        <f t="shared" ref="B6:G6" si="0">SUM(B$7+ B$8)</f>
        <v>2551.8817252042099</v>
      </c>
      <c r="C6" s="42">
        <f t="shared" si="0"/>
        <v>2672.0600203157701</v>
      </c>
      <c r="D6" s="42">
        <f t="shared" si="0"/>
        <v>4075.5678381492698</v>
      </c>
      <c r="E6" s="42">
        <f t="shared" si="0"/>
        <v>5519.6354586101497</v>
      </c>
      <c r="F6" s="42">
        <f t="shared" si="0"/>
        <v>6980.98588524559</v>
      </c>
      <c r="G6" s="42">
        <f t="shared" si="0"/>
        <v>7480.3258402478605</v>
      </c>
    </row>
    <row r="7" spans="1:19" s="11" customFormat="1" x14ac:dyDescent="0.25">
      <c r="A7" s="26" t="str">
        <f>YT_ALL!A7</f>
        <v>Внутрішній борг</v>
      </c>
      <c r="B7" s="20">
        <f>YT_ALL!B7/DMLMLR</f>
        <v>1032.9472373433</v>
      </c>
      <c r="C7" s="20">
        <f>YT_ALL!C7/DMLMLR</f>
        <v>1111.59786125906</v>
      </c>
      <c r="D7" s="20">
        <f>YT_ALL!D7/DMLMLR</f>
        <v>1461.888183668</v>
      </c>
      <c r="E7" s="20">
        <f>YT_ALL!E7/DMLMLR</f>
        <v>1656.49630379928</v>
      </c>
      <c r="F7" s="20">
        <f>YT_ALL!F7/DMLMLR</f>
        <v>1932.48958136344</v>
      </c>
      <c r="G7" s="20">
        <f>YT_ALL!G7/DMLMLR</f>
        <v>1907.2998747941199</v>
      </c>
    </row>
    <row r="8" spans="1:19" s="11" customFormat="1" x14ac:dyDescent="0.25">
      <c r="A8" s="26" t="str">
        <f>YT_ALL!A8</f>
        <v>Зовнішній борг</v>
      </c>
      <c r="B8" s="20">
        <f>YT_ALL!B8/DMLMLR</f>
        <v>1518.9344878609099</v>
      </c>
      <c r="C8" s="20">
        <f>YT_ALL!C8/DMLMLR</f>
        <v>1560.4621590567101</v>
      </c>
      <c r="D8" s="20">
        <f>YT_ALL!D8/DMLMLR</f>
        <v>2613.6796544812701</v>
      </c>
      <c r="E8" s="20">
        <f>YT_ALL!E8/DMLMLR</f>
        <v>3863.13915481087</v>
      </c>
      <c r="F8" s="20">
        <f>YT_ALL!F8/DMLMLR</f>
        <v>5048.4963038821497</v>
      </c>
      <c r="G8" s="20">
        <f>YT_ALL!G8/DMLMLR</f>
        <v>5573.0259654537404</v>
      </c>
    </row>
    <row r="9" spans="1:19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3">
      <c r="B10" s="231"/>
      <c r="C10" s="231"/>
      <c r="D10" s="231"/>
      <c r="E10" s="231"/>
      <c r="F10" s="231"/>
      <c r="G10" s="5" t="s">
        <v>101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132" customFormat="1" x14ac:dyDescent="0.3">
      <c r="A11" s="157"/>
      <c r="B11" s="32">
        <f>YT_ALL!B11</f>
        <v>44196</v>
      </c>
      <c r="C11" s="32">
        <f>YT_ALL!C11</f>
        <v>44561</v>
      </c>
      <c r="D11" s="32">
        <f>YT_ALL!D11</f>
        <v>44926</v>
      </c>
      <c r="E11" s="32">
        <f>YT_ALL!E11</f>
        <v>45291</v>
      </c>
      <c r="F11" s="32">
        <f>YT_ALL!F11</f>
        <v>45657</v>
      </c>
      <c r="G11" s="32">
        <f>YT_ALL!G11</f>
        <v>45777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203" customFormat="1" x14ac:dyDescent="0.3">
      <c r="A12" s="208" t="s">
        <v>155</v>
      </c>
      <c r="B12" s="42">
        <f t="shared" ref="B12:G12" si="1">SUM(B$13+ B$14)</f>
        <v>90.253504035259994</v>
      </c>
      <c r="C12" s="42">
        <f t="shared" si="1"/>
        <v>97.955877598960001</v>
      </c>
      <c r="D12" s="42">
        <f t="shared" si="1"/>
        <v>111.44992803011999</v>
      </c>
      <c r="E12" s="42">
        <f t="shared" si="1"/>
        <v>145.32087120896</v>
      </c>
      <c r="F12" s="42">
        <f t="shared" si="1"/>
        <v>166.05975130834</v>
      </c>
      <c r="G12" s="42">
        <f t="shared" si="1"/>
        <v>179.96823843918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</row>
    <row r="13" spans="1:19" s="131" customFormat="1" x14ac:dyDescent="0.3">
      <c r="A13" s="26" t="str">
        <f>YT_ALL!A13</f>
        <v>Внутрішній борг</v>
      </c>
      <c r="B13" s="20">
        <f>YT_ALL!B13/DMLMLR</f>
        <v>36.532691438050001</v>
      </c>
      <c r="C13" s="20">
        <f>YT_ALL!C13/DMLMLR</f>
        <v>40.750410997160003</v>
      </c>
      <c r="D13" s="20">
        <f>YT_ALL!D13/DMLMLR</f>
        <v>39.976596962419997</v>
      </c>
      <c r="E13" s="20">
        <f>YT_ALL!E13/DMLMLR</f>
        <v>43.612207332799997</v>
      </c>
      <c r="F13" s="20">
        <f>YT_ALL!F13/DMLMLR</f>
        <v>45.968971226080001</v>
      </c>
      <c r="G13" s="20">
        <f>YT_ALL!G13/DMLMLR</f>
        <v>45.887492867680002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1" customFormat="1" x14ac:dyDescent="0.3">
      <c r="A14" s="26" t="str">
        <f>YT_ALL!A14</f>
        <v>Зовнішній борг</v>
      </c>
      <c r="B14" s="20">
        <f>YT_ALL!B14/DMLMLR</f>
        <v>53.720812597209999</v>
      </c>
      <c r="C14" s="20">
        <f>YT_ALL!C14/DMLMLR</f>
        <v>57.205466601799998</v>
      </c>
      <c r="D14" s="20">
        <f>YT_ALL!D14/DMLMLR</f>
        <v>71.473331067700002</v>
      </c>
      <c r="E14" s="20">
        <f>YT_ALL!E14/DMLMLR</f>
        <v>101.70866387616</v>
      </c>
      <c r="F14" s="20">
        <f>YT_ALL!F14/DMLMLR</f>
        <v>120.09078008226</v>
      </c>
      <c r="G14" s="20">
        <f>YT_ALL!G14/DMLMLR</f>
        <v>134.08074557149999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77" customFormat="1" x14ac:dyDescent="0.3">
      <c r="G16" s="5" t="s">
        <v>195</v>
      </c>
    </row>
    <row r="17" spans="1:19" s="132" customFormat="1" x14ac:dyDescent="0.3">
      <c r="A17" s="157"/>
      <c r="B17" s="32">
        <f>YT_ALL!B17</f>
        <v>44196</v>
      </c>
      <c r="C17" s="32">
        <f>YT_ALL!C17</f>
        <v>44561</v>
      </c>
      <c r="D17" s="32">
        <f>YT_ALL!D17</f>
        <v>44926</v>
      </c>
      <c r="E17" s="32">
        <f>YT_ALL!E17</f>
        <v>45291</v>
      </c>
      <c r="F17" s="32">
        <f>YT_ALL!F17</f>
        <v>45657</v>
      </c>
      <c r="G17" s="32">
        <f>YT_ALL!G17</f>
        <v>45777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03" customFormat="1" x14ac:dyDescent="0.3">
      <c r="A18" s="208" t="s">
        <v>155</v>
      </c>
      <c r="B18" s="42">
        <f t="shared" ref="B18:G18" si="2">SUM(B$19+ B$20)</f>
        <v>1</v>
      </c>
      <c r="C18" s="42">
        <f t="shared" si="2"/>
        <v>1</v>
      </c>
      <c r="D18" s="42">
        <f t="shared" si="2"/>
        <v>1</v>
      </c>
      <c r="E18" s="42">
        <f t="shared" si="2"/>
        <v>1</v>
      </c>
      <c r="F18" s="42">
        <f t="shared" si="2"/>
        <v>1</v>
      </c>
      <c r="G18" s="42">
        <f t="shared" si="2"/>
        <v>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9" s="131" customFormat="1" x14ac:dyDescent="0.3">
      <c r="A19" s="26" t="str">
        <f>YT_ALL!A19</f>
        <v>Внутрішній борг</v>
      </c>
      <c r="B19" s="65">
        <f>YT_ALL!B19</f>
        <v>0.404779</v>
      </c>
      <c r="C19" s="65">
        <f>YT_ALL!C19</f>
        <v>0.41600799999999999</v>
      </c>
      <c r="D19" s="65">
        <f>YT_ALL!D19</f>
        <v>0.35869600000000001</v>
      </c>
      <c r="E19" s="65">
        <f>YT_ALL!E19</f>
        <v>0.30010999999999999</v>
      </c>
      <c r="F19" s="65">
        <f>YT_ALL!F19</f>
        <v>0.27682200000000001</v>
      </c>
      <c r="G19" s="65">
        <f>YT_ALL!G19</f>
        <v>0.25497599999999998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1" customFormat="1" x14ac:dyDescent="0.3">
      <c r="A20" s="26" t="str">
        <f>YT_ALL!A20</f>
        <v>Зовнішній борг</v>
      </c>
      <c r="B20" s="65">
        <f>YT_ALL!B20</f>
        <v>0.595221</v>
      </c>
      <c r="C20" s="65">
        <f>YT_ALL!C20</f>
        <v>0.58399199999999996</v>
      </c>
      <c r="D20" s="65">
        <f>YT_ALL!D20</f>
        <v>0.64130399999999999</v>
      </c>
      <c r="E20" s="65">
        <f>YT_ALL!E20</f>
        <v>0.69989000000000001</v>
      </c>
      <c r="F20" s="65">
        <f>YT_ALL!F20</f>
        <v>0.72317799999999999</v>
      </c>
      <c r="G20" s="65">
        <f>YT_ALL!G20</f>
        <v>0.74502400000000002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 x14ac:dyDescent="0.3">
      <c r="A21" s="144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77" customFormat="1" x14ac:dyDescent="0.3"/>
    <row r="26" spans="1:19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243" bestFit="1" customWidth="1"/>
    <col min="2" max="7" width="11.7265625" style="243" customWidth="1"/>
    <col min="8" max="16384" width="9.1796875" style="243"/>
  </cols>
  <sheetData>
    <row r="2" spans="1:19" ht="18.5" x14ac:dyDescent="0.45">
      <c r="A2" s="255" t="s">
        <v>206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4" spans="1:19" s="234" customFormat="1" x14ac:dyDescent="0.3">
      <c r="G4" s="5" t="s">
        <v>105</v>
      </c>
    </row>
    <row r="5" spans="1:19" s="12" customFormat="1" x14ac:dyDescent="0.25">
      <c r="A5" s="52"/>
      <c r="B5" s="32">
        <f>YT_ALL!B5</f>
        <v>44196</v>
      </c>
      <c r="C5" s="32">
        <f>YT_ALL!C5</f>
        <v>44561</v>
      </c>
      <c r="D5" s="32">
        <f>YT_ALL!D5</f>
        <v>44926</v>
      </c>
      <c r="E5" s="32">
        <f>YT_ALL!E5</f>
        <v>45291</v>
      </c>
      <c r="F5" s="32">
        <f>YT_ALL!F5</f>
        <v>45657</v>
      </c>
      <c r="G5" s="32">
        <f>YT_ALL!G5</f>
        <v>45777</v>
      </c>
    </row>
    <row r="6" spans="1:19" s="90" customFormat="1" x14ac:dyDescent="0.25">
      <c r="A6" s="208" t="s">
        <v>155</v>
      </c>
      <c r="B6" s="42">
        <f t="shared" ref="B6:G6" si="0">SUM(B$7+ B$8)</f>
        <v>2551.8817252042099</v>
      </c>
      <c r="C6" s="42">
        <f t="shared" si="0"/>
        <v>2672.0600203157701</v>
      </c>
      <c r="D6" s="42">
        <f t="shared" si="0"/>
        <v>4075.5678381492698</v>
      </c>
      <c r="E6" s="42">
        <f t="shared" si="0"/>
        <v>5519.6354586101497</v>
      </c>
      <c r="F6" s="42">
        <f t="shared" si="0"/>
        <v>6980.98588524559</v>
      </c>
      <c r="G6" s="42">
        <f t="shared" si="0"/>
        <v>7480.3258402478596</v>
      </c>
    </row>
    <row r="7" spans="1:19" s="11" customFormat="1" x14ac:dyDescent="0.25">
      <c r="A7" s="26" t="str">
        <f>YK_ALL!A7</f>
        <v>Державний борг</v>
      </c>
      <c r="B7" s="20">
        <f>YK_ALL!B7/DMLMLR</f>
        <v>2259.2315015926201</v>
      </c>
      <c r="C7" s="20">
        <f>YK_ALL!C7/DMLMLR</f>
        <v>2362.7201507571899</v>
      </c>
      <c r="D7" s="20">
        <f>YK_ALL!D7/DMLMLR</f>
        <v>3715.1336317660898</v>
      </c>
      <c r="E7" s="20">
        <f>YK_ALL!E7/DMLMLR</f>
        <v>5188.0907415274296</v>
      </c>
      <c r="F7" s="20">
        <f>YK_ALL!F7/DMLMLR</f>
        <v>6692.4747759279799</v>
      </c>
      <c r="G7" s="20">
        <f>YK_ALL!G7/DMLMLR</f>
        <v>7207.2228348285698</v>
      </c>
    </row>
    <row r="8" spans="1:19" s="11" customFormat="1" x14ac:dyDescent="0.25">
      <c r="A8" s="26" t="str">
        <f>YK_ALL!A8</f>
        <v>Гарантований державою борг</v>
      </c>
      <c r="B8" s="20">
        <f>YK_ALL!B8/DMLMLR</f>
        <v>292.65022361158998</v>
      </c>
      <c r="C8" s="20">
        <f>YK_ALL!C8/DMLMLR</f>
        <v>309.33986955858001</v>
      </c>
      <c r="D8" s="20">
        <f>YK_ALL!D8/DMLMLR</f>
        <v>360.43420638318003</v>
      </c>
      <c r="E8" s="20">
        <f>YK_ALL!E8/DMLMLR</f>
        <v>331.54471708272001</v>
      </c>
      <c r="F8" s="20">
        <f>YK_ALL!F8/DMLMLR</f>
        <v>288.51110931761002</v>
      </c>
      <c r="G8" s="20">
        <f>YK_ALL!G8/DMLMLR</f>
        <v>273.10300541929001</v>
      </c>
    </row>
    <row r="9" spans="1:19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3">
      <c r="B10" s="231"/>
      <c r="C10" s="231"/>
      <c r="D10" s="231"/>
      <c r="E10" s="231"/>
      <c r="F10" s="231"/>
      <c r="G10" s="5" t="s">
        <v>101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132" customFormat="1" x14ac:dyDescent="0.3">
      <c r="A11" s="157"/>
      <c r="B11" s="32">
        <f>YT_ALL!B11</f>
        <v>44196</v>
      </c>
      <c r="C11" s="32">
        <f>YT_ALL!C11</f>
        <v>44561</v>
      </c>
      <c r="D11" s="32">
        <f>YT_ALL!D11</f>
        <v>44926</v>
      </c>
      <c r="E11" s="32">
        <f>YT_ALL!E11</f>
        <v>45291</v>
      </c>
      <c r="F11" s="32">
        <f>YT_ALL!F11</f>
        <v>45657</v>
      </c>
      <c r="G11" s="32">
        <f>YT_ALL!G11</f>
        <v>45777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203" customFormat="1" x14ac:dyDescent="0.3">
      <c r="A12" s="208" t="s">
        <v>155</v>
      </c>
      <c r="B12" s="42">
        <f t="shared" ref="B12:G12" si="1">SUM(B$13+ B$14)</f>
        <v>90.253504035260008</v>
      </c>
      <c r="C12" s="42">
        <f t="shared" si="1"/>
        <v>97.955877598960001</v>
      </c>
      <c r="D12" s="42">
        <f t="shared" si="1"/>
        <v>111.44992803012001</v>
      </c>
      <c r="E12" s="42">
        <f t="shared" si="1"/>
        <v>145.32087120896</v>
      </c>
      <c r="F12" s="42">
        <f t="shared" si="1"/>
        <v>166.05975130834</v>
      </c>
      <c r="G12" s="42">
        <f t="shared" si="1"/>
        <v>179.96823843918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</row>
    <row r="13" spans="1:19" s="131" customFormat="1" x14ac:dyDescent="0.3">
      <c r="A13" s="26" t="str">
        <f>YK_ALL!A13</f>
        <v>Державний борг</v>
      </c>
      <c r="B13" s="20">
        <f>YK_ALL!B13/DMLMLR</f>
        <v>79.903217077660003</v>
      </c>
      <c r="C13" s="20">
        <f>YK_ALL!C13/DMLMLR</f>
        <v>86.615691312519999</v>
      </c>
      <c r="D13" s="20">
        <f>YK_ALL!D13/DMLMLR</f>
        <v>101.59354286955001</v>
      </c>
      <c r="E13" s="20">
        <f>YK_ALL!E13/DMLMLR</f>
        <v>136.59196737241001</v>
      </c>
      <c r="F13" s="20">
        <f>YK_ALL!F13/DMLMLR</f>
        <v>159.19681191121001</v>
      </c>
      <c r="G13" s="20">
        <f>YK_ALL!G13/DMLMLR</f>
        <v>173.39768685522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1" customFormat="1" x14ac:dyDescent="0.3">
      <c r="A14" s="26" t="str">
        <f>YK_ALL!A14</f>
        <v>Гарантований державою борг</v>
      </c>
      <c r="B14" s="20">
        <f>YK_ALL!B14/DMLMLR</f>
        <v>10.3502869576</v>
      </c>
      <c r="C14" s="20">
        <f>YK_ALL!C14/DMLMLR</f>
        <v>11.34018628644</v>
      </c>
      <c r="D14" s="20">
        <f>YK_ALL!D14/DMLMLR</f>
        <v>9.8563851605699995</v>
      </c>
      <c r="E14" s="20">
        <f>YK_ALL!E14/DMLMLR</f>
        <v>8.7289038365499998</v>
      </c>
      <c r="F14" s="20">
        <f>YK_ALL!F14/DMLMLR</f>
        <v>6.8629393971299999</v>
      </c>
      <c r="G14" s="20">
        <f>YK_ALL!G14/DMLMLR</f>
        <v>6.5705515839600004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77" customFormat="1" x14ac:dyDescent="0.3">
      <c r="G16" s="5" t="s">
        <v>195</v>
      </c>
    </row>
    <row r="17" spans="1:19" s="132" customFormat="1" x14ac:dyDescent="0.3">
      <c r="A17" s="157"/>
      <c r="B17" s="32">
        <f>YT_ALL!B17</f>
        <v>44196</v>
      </c>
      <c r="C17" s="32">
        <f>YT_ALL!C17</f>
        <v>44561</v>
      </c>
      <c r="D17" s="32">
        <f>YT_ALL!D17</f>
        <v>44926</v>
      </c>
      <c r="E17" s="32">
        <f>YT_ALL!E17</f>
        <v>45291</v>
      </c>
      <c r="F17" s="32">
        <f>YT_ALL!F17</f>
        <v>45657</v>
      </c>
      <c r="G17" s="32">
        <f>YT_ALL!G17</f>
        <v>45777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03" customFormat="1" x14ac:dyDescent="0.3">
      <c r="A18" s="208" t="s">
        <v>155</v>
      </c>
      <c r="B18" s="42">
        <f t="shared" ref="B18:G18" si="2">SUM(B$19+ B$20)</f>
        <v>1</v>
      </c>
      <c r="C18" s="42">
        <f t="shared" si="2"/>
        <v>1</v>
      </c>
      <c r="D18" s="42">
        <f t="shared" si="2"/>
        <v>1</v>
      </c>
      <c r="E18" s="42">
        <f t="shared" si="2"/>
        <v>1</v>
      </c>
      <c r="F18" s="42">
        <f t="shared" si="2"/>
        <v>1</v>
      </c>
      <c r="G18" s="42">
        <f t="shared" si="2"/>
        <v>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9" s="131" customFormat="1" x14ac:dyDescent="0.3">
      <c r="A19" s="26" t="str">
        <f>YK_ALL!A19</f>
        <v>Державний борг</v>
      </c>
      <c r="B19" s="20">
        <f>YK_ALL!B19</f>
        <v>0.88532</v>
      </c>
      <c r="C19" s="20">
        <f>YK_ALL!C19</f>
        <v>0.88423200000000002</v>
      </c>
      <c r="D19" s="20">
        <f>YK_ALL!D19</f>
        <v>0.91156199999999998</v>
      </c>
      <c r="E19" s="20">
        <f>YK_ALL!E19</f>
        <v>0.93993400000000005</v>
      </c>
      <c r="F19" s="20">
        <f>YK_ALL!F19</f>
        <v>0.95867199999999997</v>
      </c>
      <c r="G19" s="20">
        <f>YK_ALL!G19</f>
        <v>0.96348999999999996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1" customFormat="1" x14ac:dyDescent="0.3">
      <c r="A20" s="26" t="str">
        <f>YK_ALL!A20</f>
        <v>Гарантований державою борг</v>
      </c>
      <c r="B20" s="20">
        <f>YK_ALL!B20</f>
        <v>0.11468</v>
      </c>
      <c r="C20" s="20">
        <f>YK_ALL!C20</f>
        <v>0.115768</v>
      </c>
      <c r="D20" s="20">
        <f>YK_ALL!D20</f>
        <v>8.8438000000000003E-2</v>
      </c>
      <c r="E20" s="20">
        <f>YK_ALL!E20</f>
        <v>6.0066000000000001E-2</v>
      </c>
      <c r="F20" s="20">
        <f>YK_ALL!F20</f>
        <v>4.1327999999999997E-2</v>
      </c>
      <c r="G20" s="20">
        <f>YK_ALL!G20</f>
        <v>3.6510000000000001E-2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 x14ac:dyDescent="0.3">
      <c r="A21" s="144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77" customFormat="1" x14ac:dyDescent="0.3"/>
    <row r="26" spans="1:19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243" bestFit="1" customWidth="1"/>
    <col min="2" max="3" width="13.54296875" style="243" bestFit="1" customWidth="1"/>
    <col min="4" max="4" width="14" style="243" bestFit="1" customWidth="1"/>
    <col min="5" max="7" width="14.54296875" style="243" bestFit="1" customWidth="1"/>
    <col min="8" max="16384" width="9.1796875" style="243"/>
  </cols>
  <sheetData>
    <row r="2" spans="1:19" ht="18.5" x14ac:dyDescent="0.45">
      <c r="A2" s="255" t="s">
        <v>206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G4" s="234" t="str">
        <f>VALUAH</f>
        <v>млрд. грн</v>
      </c>
    </row>
    <row r="5" spans="1:19" s="12" customFormat="1" x14ac:dyDescent="0.25">
      <c r="A5" s="239"/>
      <c r="B5" s="32">
        <v>44196</v>
      </c>
      <c r="C5" s="32">
        <v>44561</v>
      </c>
      <c r="D5" s="32">
        <v>44926</v>
      </c>
      <c r="E5" s="32">
        <v>45291</v>
      </c>
      <c r="F5" s="32">
        <v>45657</v>
      </c>
      <c r="G5" s="32">
        <v>45777</v>
      </c>
    </row>
    <row r="6" spans="1:19" s="90" customFormat="1" x14ac:dyDescent="0.25">
      <c r="A6" s="208" t="s">
        <v>155</v>
      </c>
      <c r="B6" s="42">
        <f t="shared" ref="B6:G6" si="0">SUM(B$7+ B$8)</f>
        <v>2551.8817252042099</v>
      </c>
      <c r="C6" s="42">
        <f t="shared" si="0"/>
        <v>2672.0600203157701</v>
      </c>
      <c r="D6" s="42">
        <f t="shared" si="0"/>
        <v>4075.5678381492698</v>
      </c>
      <c r="E6" s="42">
        <f t="shared" si="0"/>
        <v>5519.6354586101497</v>
      </c>
      <c r="F6" s="42">
        <f t="shared" si="0"/>
        <v>6980.98588524559</v>
      </c>
      <c r="G6" s="42">
        <f t="shared" si="0"/>
        <v>7480.3258402478596</v>
      </c>
    </row>
    <row r="7" spans="1:19" s="11" customFormat="1" x14ac:dyDescent="0.25">
      <c r="A7" s="250" t="s">
        <v>68</v>
      </c>
      <c r="B7" s="20">
        <v>2259.2315015926201</v>
      </c>
      <c r="C7" s="20">
        <v>2362.7201507571899</v>
      </c>
      <c r="D7" s="20">
        <v>3715.1336317660898</v>
      </c>
      <c r="E7" s="20">
        <v>5188.0907415274296</v>
      </c>
      <c r="F7" s="20">
        <v>6692.4747759279799</v>
      </c>
      <c r="G7" s="20">
        <v>7207.2228348285698</v>
      </c>
    </row>
    <row r="8" spans="1:19" s="11" customFormat="1" x14ac:dyDescent="0.25">
      <c r="A8" s="250" t="s">
        <v>15</v>
      </c>
      <c r="B8" s="20">
        <v>292.65022361158998</v>
      </c>
      <c r="C8" s="20">
        <v>309.33986955858001</v>
      </c>
      <c r="D8" s="20">
        <v>360.43420638318003</v>
      </c>
      <c r="E8" s="20">
        <v>331.54471708272001</v>
      </c>
      <c r="F8" s="20">
        <v>288.51110931761002</v>
      </c>
      <c r="G8" s="20">
        <v>273.10300541929001</v>
      </c>
    </row>
    <row r="9" spans="1:19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3">
      <c r="B10" s="231"/>
      <c r="C10" s="231"/>
      <c r="D10" s="231"/>
      <c r="E10" s="231"/>
      <c r="F10" s="231"/>
      <c r="G10" s="234" t="str">
        <f>VALUSD</f>
        <v>млрд. дол. США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132" customFormat="1" x14ac:dyDescent="0.3">
      <c r="A11" s="239"/>
      <c r="B11" s="32">
        <v>44196</v>
      </c>
      <c r="C11" s="32">
        <v>44561</v>
      </c>
      <c r="D11" s="32">
        <v>44926</v>
      </c>
      <c r="E11" s="32">
        <v>45291</v>
      </c>
      <c r="F11" s="32">
        <v>45657</v>
      </c>
      <c r="G11" s="32">
        <v>45777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203" customFormat="1" x14ac:dyDescent="0.3">
      <c r="A12" s="208" t="s">
        <v>155</v>
      </c>
      <c r="B12" s="42">
        <f t="shared" ref="B12:G12" si="1">SUM(B$13+ B$14)</f>
        <v>90.253504035260008</v>
      </c>
      <c r="C12" s="42">
        <f t="shared" si="1"/>
        <v>97.955877598960001</v>
      </c>
      <c r="D12" s="42">
        <f t="shared" si="1"/>
        <v>111.44992803012001</v>
      </c>
      <c r="E12" s="42">
        <f t="shared" si="1"/>
        <v>145.32087120896</v>
      </c>
      <c r="F12" s="42">
        <f t="shared" si="1"/>
        <v>166.05975130834</v>
      </c>
      <c r="G12" s="42">
        <f t="shared" si="1"/>
        <v>179.96823843918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</row>
    <row r="13" spans="1:19" s="131" customFormat="1" x14ac:dyDescent="0.3">
      <c r="A13" s="250" t="s">
        <v>68</v>
      </c>
      <c r="B13" s="165">
        <v>79.903217077660003</v>
      </c>
      <c r="C13" s="165">
        <v>86.615691312519999</v>
      </c>
      <c r="D13" s="165">
        <v>101.59354286955001</v>
      </c>
      <c r="E13" s="165">
        <v>136.59196737241001</v>
      </c>
      <c r="F13" s="165">
        <v>159.19681191121001</v>
      </c>
      <c r="G13" s="165">
        <v>173.39768685522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9" s="131" customFormat="1" x14ac:dyDescent="0.3">
      <c r="A14" s="250" t="s">
        <v>15</v>
      </c>
      <c r="B14" s="165">
        <v>10.3502869576</v>
      </c>
      <c r="C14" s="165">
        <v>11.34018628644</v>
      </c>
      <c r="D14" s="165">
        <v>9.8563851605699995</v>
      </c>
      <c r="E14" s="165">
        <v>8.7289038365499998</v>
      </c>
      <c r="F14" s="165">
        <v>6.8629393971299999</v>
      </c>
      <c r="G14" s="165">
        <v>6.5705515839600004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77" customFormat="1" x14ac:dyDescent="0.3">
      <c r="G16" s="5" t="s">
        <v>195</v>
      </c>
    </row>
    <row r="17" spans="1:19" s="132" customFormat="1" x14ac:dyDescent="0.3">
      <c r="A17" s="239"/>
      <c r="B17" s="32">
        <v>44196</v>
      </c>
      <c r="C17" s="32">
        <v>44561</v>
      </c>
      <c r="D17" s="32">
        <v>44926</v>
      </c>
      <c r="E17" s="32">
        <v>45291</v>
      </c>
      <c r="F17" s="32">
        <v>45657</v>
      </c>
      <c r="G17" s="32">
        <v>45777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03" customFormat="1" x14ac:dyDescent="0.3">
      <c r="A18" s="208" t="s">
        <v>155</v>
      </c>
      <c r="B18" s="42">
        <f t="shared" ref="B18:G18" si="2">SUM(B$19+ B$20)</f>
        <v>1</v>
      </c>
      <c r="C18" s="42">
        <f t="shared" si="2"/>
        <v>1</v>
      </c>
      <c r="D18" s="42">
        <f t="shared" si="2"/>
        <v>1</v>
      </c>
      <c r="E18" s="42">
        <f t="shared" si="2"/>
        <v>1</v>
      </c>
      <c r="F18" s="42">
        <f t="shared" si="2"/>
        <v>1</v>
      </c>
      <c r="G18" s="42">
        <f t="shared" si="2"/>
        <v>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9" s="131" customFormat="1" x14ac:dyDescent="0.3">
      <c r="A19" s="250" t="s">
        <v>68</v>
      </c>
      <c r="B19" s="187">
        <v>0.88532</v>
      </c>
      <c r="C19" s="187">
        <v>0.88423200000000002</v>
      </c>
      <c r="D19" s="187">
        <v>0.91156199999999998</v>
      </c>
      <c r="E19" s="187">
        <v>0.93993400000000005</v>
      </c>
      <c r="F19" s="187">
        <v>0.95867199999999997</v>
      </c>
      <c r="G19" s="187">
        <v>0.96348999999999996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9" s="131" customFormat="1" x14ac:dyDescent="0.3">
      <c r="A20" s="250" t="s">
        <v>15</v>
      </c>
      <c r="B20" s="187">
        <v>0.11468</v>
      </c>
      <c r="C20" s="187">
        <v>0.115768</v>
      </c>
      <c r="D20" s="187">
        <v>8.8438000000000003E-2</v>
      </c>
      <c r="E20" s="187">
        <v>6.0066000000000001E-2</v>
      </c>
      <c r="F20" s="187">
        <v>4.1327999999999997E-2</v>
      </c>
      <c r="G20" s="187">
        <v>3.6510000000000001E-2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 x14ac:dyDescent="0.3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77" customFormat="1" x14ac:dyDescent="0.3"/>
    <row r="26" spans="1:19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243" customWidth="1"/>
    <col min="2" max="7" width="16.26953125" style="220" customWidth="1"/>
    <col min="8" max="16384" width="9.1796875" style="243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B4" s="188"/>
      <c r="C4" s="188"/>
      <c r="D4" s="188"/>
      <c r="E4" s="188"/>
      <c r="F4" s="188"/>
      <c r="G4" s="234" t="str">
        <f>VALUAH</f>
        <v>млрд. грн</v>
      </c>
    </row>
    <row r="5" spans="1:19" s="12" customFormat="1" x14ac:dyDescent="0.25">
      <c r="A5" s="239"/>
      <c r="B5" s="32">
        <v>44196</v>
      </c>
      <c r="C5" s="32">
        <v>44561</v>
      </c>
      <c r="D5" s="32">
        <v>44926</v>
      </c>
      <c r="E5" s="32">
        <v>45291</v>
      </c>
      <c r="F5" s="32">
        <v>45657</v>
      </c>
      <c r="G5" s="32">
        <v>45777</v>
      </c>
    </row>
    <row r="6" spans="1:19" s="90" customFormat="1" ht="31" x14ac:dyDescent="0.25">
      <c r="A6" s="1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9">
        <f t="shared" ref="B6:G6" si="0">B$91+B$7</f>
        <v>2551.8817252042099</v>
      </c>
      <c r="C6" s="219">
        <f t="shared" si="0"/>
        <v>2672.0600203157701</v>
      </c>
      <c r="D6" s="219">
        <f t="shared" si="0"/>
        <v>4075.5678381492708</v>
      </c>
      <c r="E6" s="219">
        <f t="shared" si="0"/>
        <v>5519.6354586101506</v>
      </c>
      <c r="F6" s="219">
        <f t="shared" si="0"/>
        <v>6980.9858852455909</v>
      </c>
      <c r="G6" s="219">
        <f t="shared" si="0"/>
        <v>7480.3258402478577</v>
      </c>
    </row>
    <row r="7" spans="1:19" s="22" customFormat="1" ht="14.5" x14ac:dyDescent="0.25">
      <c r="A7" s="18" t="s">
        <v>68</v>
      </c>
      <c r="B7" s="7">
        <f t="shared" ref="B7:G7" si="1">B$8+B$47</f>
        <v>2259.2315015926201</v>
      </c>
      <c r="C7" s="7">
        <f t="shared" si="1"/>
        <v>2362.7201507571899</v>
      </c>
      <c r="D7" s="7">
        <f t="shared" si="1"/>
        <v>3715.1336317660907</v>
      </c>
      <c r="E7" s="7">
        <f t="shared" si="1"/>
        <v>5188.0907415274305</v>
      </c>
      <c r="F7" s="7">
        <f t="shared" si="1"/>
        <v>6692.4747759279808</v>
      </c>
      <c r="G7" s="7">
        <f t="shared" si="1"/>
        <v>7207.222834828568</v>
      </c>
    </row>
    <row r="8" spans="1:19" s="37" customFormat="1" ht="14.5" outlineLevel="1" x14ac:dyDescent="0.25">
      <c r="A8" s="127" t="s">
        <v>50</v>
      </c>
      <c r="B8" s="149">
        <f t="shared" ref="B8:G8" si="2">B$9+B$45</f>
        <v>1000.7098766559003</v>
      </c>
      <c r="C8" s="149">
        <f t="shared" si="2"/>
        <v>1062.5590347498203</v>
      </c>
      <c r="D8" s="149">
        <f t="shared" si="2"/>
        <v>1389.6902523549404</v>
      </c>
      <c r="E8" s="149">
        <f t="shared" si="2"/>
        <v>1587.6975846597604</v>
      </c>
      <c r="F8" s="149">
        <f t="shared" si="2"/>
        <v>1863.1321174541793</v>
      </c>
      <c r="G8" s="149">
        <f t="shared" si="2"/>
        <v>1829.700655909259</v>
      </c>
    </row>
    <row r="9" spans="1:19" s="190" customFormat="1" outlineLevel="2" x14ac:dyDescent="0.25">
      <c r="A9" s="174" t="s">
        <v>200</v>
      </c>
      <c r="B9" s="39">
        <f t="shared" ref="B9:G9" si="3">SUM(B$10:B$44)</f>
        <v>998.72608881820031</v>
      </c>
      <c r="C9" s="39">
        <f t="shared" si="3"/>
        <v>1060.7074994346003</v>
      </c>
      <c r="D9" s="39">
        <f t="shared" si="3"/>
        <v>1387.9709695622005</v>
      </c>
      <c r="E9" s="39">
        <f t="shared" si="3"/>
        <v>1586.1105543895005</v>
      </c>
      <c r="F9" s="39">
        <f t="shared" si="3"/>
        <v>1861.6773397063992</v>
      </c>
      <c r="G9" s="39">
        <f t="shared" si="3"/>
        <v>1828.278941292099</v>
      </c>
    </row>
    <row r="10" spans="1:19" s="11" customFormat="1" outlineLevel="3" x14ac:dyDescent="0.25">
      <c r="A10" s="139" t="s">
        <v>160</v>
      </c>
      <c r="B10" s="20">
        <v>0</v>
      </c>
      <c r="C10" s="20">
        <v>0</v>
      </c>
      <c r="D10" s="20">
        <v>0</v>
      </c>
      <c r="E10" s="20">
        <v>0</v>
      </c>
      <c r="F10" s="20">
        <v>251.39539051200001</v>
      </c>
      <c r="G10" s="20">
        <v>217.7558285961</v>
      </c>
    </row>
    <row r="11" spans="1:19" outlineLevel="3" x14ac:dyDescent="0.3">
      <c r="A11" s="30" t="s">
        <v>147</v>
      </c>
      <c r="B11" s="218">
        <v>71.771915000000007</v>
      </c>
      <c r="C11" s="218">
        <v>81.333449999999999</v>
      </c>
      <c r="D11" s="218">
        <v>81.333449999999999</v>
      </c>
      <c r="E11" s="218">
        <v>75.401431000000002</v>
      </c>
      <c r="F11" s="218">
        <v>58.630439000000003</v>
      </c>
      <c r="G11" s="218">
        <v>53.826441000000003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3">
      <c r="A12" s="30" t="s">
        <v>209</v>
      </c>
      <c r="B12" s="218">
        <v>19.033000000000001</v>
      </c>
      <c r="C12" s="218">
        <v>17.533000000000001</v>
      </c>
      <c r="D12" s="218">
        <v>17.533000000000001</v>
      </c>
      <c r="E12" s="218">
        <v>17.533000000000001</v>
      </c>
      <c r="F12" s="218">
        <v>17.533000000000001</v>
      </c>
      <c r="G12" s="218">
        <v>17.533000000000001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3">
      <c r="A13" s="30" t="s">
        <v>32</v>
      </c>
      <c r="B13" s="218">
        <v>55.628160976399997</v>
      </c>
      <c r="C13" s="218">
        <v>95.914618630199996</v>
      </c>
      <c r="D13" s="218">
        <v>53.805816397400001</v>
      </c>
      <c r="E13" s="218">
        <v>124.26256048570001</v>
      </c>
      <c r="F13" s="218">
        <v>3.8132242193999999</v>
      </c>
      <c r="G13" s="218">
        <v>12.417616755999999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3">
      <c r="A14" s="30" t="s">
        <v>35</v>
      </c>
      <c r="B14" s="218">
        <v>36.5</v>
      </c>
      <c r="C14" s="218">
        <v>36.5</v>
      </c>
      <c r="D14" s="218">
        <v>50</v>
      </c>
      <c r="E14" s="218">
        <v>50</v>
      </c>
      <c r="F14" s="218">
        <v>50</v>
      </c>
      <c r="G14" s="218">
        <v>50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3">
      <c r="A15" s="30" t="s">
        <v>87</v>
      </c>
      <c r="B15" s="218">
        <v>28.700001</v>
      </c>
      <c r="C15" s="218">
        <v>28.700001</v>
      </c>
      <c r="D15" s="218">
        <v>33.700001</v>
      </c>
      <c r="E15" s="218">
        <v>33.700001</v>
      </c>
      <c r="F15" s="218">
        <v>33.700001</v>
      </c>
      <c r="G15" s="218">
        <v>33.700001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3">
      <c r="A16" s="30" t="s">
        <v>137</v>
      </c>
      <c r="B16" s="218">
        <v>46.9</v>
      </c>
      <c r="C16" s="218">
        <v>46.9</v>
      </c>
      <c r="D16" s="218">
        <v>46.9</v>
      </c>
      <c r="E16" s="218">
        <v>46.9</v>
      </c>
      <c r="F16" s="218">
        <v>46.9</v>
      </c>
      <c r="G16" s="218">
        <v>46.9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3">
      <c r="A17" s="30" t="s">
        <v>201</v>
      </c>
      <c r="B17" s="218">
        <v>100.278657</v>
      </c>
      <c r="C17" s="218">
        <v>117.101957</v>
      </c>
      <c r="D17" s="218">
        <v>237.101957</v>
      </c>
      <c r="E17" s="218">
        <v>237.101957</v>
      </c>
      <c r="F17" s="218">
        <v>225.503117</v>
      </c>
      <c r="G17" s="218">
        <v>225.503117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3">
      <c r="A18" s="30" t="s">
        <v>28</v>
      </c>
      <c r="B18" s="218">
        <v>12.097744</v>
      </c>
      <c r="C18" s="218">
        <v>12.097744</v>
      </c>
      <c r="D18" s="218">
        <v>12.097744</v>
      </c>
      <c r="E18" s="218">
        <v>12.097744</v>
      </c>
      <c r="F18" s="218">
        <v>12.097744</v>
      </c>
      <c r="G18" s="218">
        <v>12.097744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3">
      <c r="A19" s="30" t="s">
        <v>79</v>
      </c>
      <c r="B19" s="218">
        <v>12.097744</v>
      </c>
      <c r="C19" s="218">
        <v>12.097744</v>
      </c>
      <c r="D19" s="218">
        <v>27.097743999999999</v>
      </c>
      <c r="E19" s="218">
        <v>27.097743999999999</v>
      </c>
      <c r="F19" s="218">
        <v>27.097743999999999</v>
      </c>
      <c r="G19" s="218">
        <v>27.097743999999999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3">
      <c r="A20" s="30" t="s">
        <v>172</v>
      </c>
      <c r="B20" s="218">
        <v>42.233933071199999</v>
      </c>
      <c r="C20" s="218">
        <v>80.791961688200004</v>
      </c>
      <c r="D20" s="218">
        <v>69.614992801400007</v>
      </c>
      <c r="E20" s="218">
        <v>57.311411851499997</v>
      </c>
      <c r="F20" s="218">
        <v>66.649921974999998</v>
      </c>
      <c r="G20" s="218">
        <v>64.846807940000005</v>
      </c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3">
      <c r="A21" s="30" t="s">
        <v>130</v>
      </c>
      <c r="B21" s="218">
        <v>12.097744</v>
      </c>
      <c r="C21" s="218">
        <v>12.097744</v>
      </c>
      <c r="D21" s="218">
        <v>12.097744</v>
      </c>
      <c r="E21" s="218">
        <v>12.097744</v>
      </c>
      <c r="F21" s="218">
        <v>12.097744</v>
      </c>
      <c r="G21" s="218">
        <v>12.097744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3">
      <c r="A22" s="30" t="s">
        <v>196</v>
      </c>
      <c r="B22" s="218">
        <v>12.097744</v>
      </c>
      <c r="C22" s="218">
        <v>12.097744</v>
      </c>
      <c r="D22" s="218">
        <v>12.097744</v>
      </c>
      <c r="E22" s="218">
        <v>12.097744</v>
      </c>
      <c r="F22" s="218">
        <v>12.097744</v>
      </c>
      <c r="G22" s="218">
        <v>12.097744</v>
      </c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3">
      <c r="A23" s="30" t="s">
        <v>225</v>
      </c>
      <c r="B23" s="218">
        <v>102.290142528</v>
      </c>
      <c r="C23" s="218">
        <v>61.134827581400003</v>
      </c>
      <c r="D23" s="218">
        <v>60.071426971400001</v>
      </c>
      <c r="E23" s="218">
        <v>192.71749500000001</v>
      </c>
      <c r="F23" s="218">
        <v>292.54926399999999</v>
      </c>
      <c r="G23" s="218">
        <v>261.28424999999999</v>
      </c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3">
      <c r="A24" s="30" t="s">
        <v>154</v>
      </c>
      <c r="B24" s="218">
        <v>12.097744</v>
      </c>
      <c r="C24" s="218">
        <v>12.097744</v>
      </c>
      <c r="D24" s="218">
        <v>12.097744</v>
      </c>
      <c r="E24" s="218">
        <v>12.097744</v>
      </c>
      <c r="F24" s="218">
        <v>12.097744</v>
      </c>
      <c r="G24" s="218">
        <v>12.097744</v>
      </c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3">
      <c r="A25" s="30" t="s">
        <v>216</v>
      </c>
      <c r="B25" s="218">
        <v>12.097744</v>
      </c>
      <c r="C25" s="218">
        <v>12.097744</v>
      </c>
      <c r="D25" s="218">
        <v>12.097744</v>
      </c>
      <c r="E25" s="218">
        <v>12.097744</v>
      </c>
      <c r="F25" s="218">
        <v>12.097744</v>
      </c>
      <c r="G25" s="218">
        <v>12.097744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3">
      <c r="A26" s="30" t="s">
        <v>39</v>
      </c>
      <c r="B26" s="218">
        <v>12.097744</v>
      </c>
      <c r="C26" s="218">
        <v>12.097744</v>
      </c>
      <c r="D26" s="218">
        <v>12.097744</v>
      </c>
      <c r="E26" s="218">
        <v>12.097744</v>
      </c>
      <c r="F26" s="218">
        <v>12.097744</v>
      </c>
      <c r="G26" s="218">
        <v>12.097744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3">
      <c r="A27" s="30" t="s">
        <v>92</v>
      </c>
      <c r="B27" s="218">
        <v>12.097744</v>
      </c>
      <c r="C27" s="218">
        <v>12.097744</v>
      </c>
      <c r="D27" s="218">
        <v>12.097744</v>
      </c>
      <c r="E27" s="218">
        <v>12.097744</v>
      </c>
      <c r="F27" s="218">
        <v>12.097744</v>
      </c>
      <c r="G27" s="218">
        <v>12.097744</v>
      </c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3">
      <c r="A28" s="30" t="s">
        <v>80</v>
      </c>
      <c r="B28" s="218">
        <v>12.097744</v>
      </c>
      <c r="C28" s="218">
        <v>12.097744</v>
      </c>
      <c r="D28" s="218">
        <v>12.097744</v>
      </c>
      <c r="E28" s="218">
        <v>12.097744</v>
      </c>
      <c r="F28" s="218">
        <v>12.097744</v>
      </c>
      <c r="G28" s="218">
        <v>12.097744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3">
      <c r="A29" s="30" t="s">
        <v>131</v>
      </c>
      <c r="B29" s="218">
        <v>12.097744</v>
      </c>
      <c r="C29" s="218">
        <v>12.097744</v>
      </c>
      <c r="D29" s="218">
        <v>12.097744</v>
      </c>
      <c r="E29" s="218">
        <v>12.097744</v>
      </c>
      <c r="F29" s="218">
        <v>12.097744</v>
      </c>
      <c r="G29" s="218">
        <v>12.097744</v>
      </c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3">
      <c r="A30" s="30" t="s">
        <v>197</v>
      </c>
      <c r="B30" s="218">
        <v>12.097744</v>
      </c>
      <c r="C30" s="218">
        <v>12.097744</v>
      </c>
      <c r="D30" s="218">
        <v>12.097744</v>
      </c>
      <c r="E30" s="218">
        <v>12.097744</v>
      </c>
      <c r="F30" s="218">
        <v>12.097744</v>
      </c>
      <c r="G30" s="218">
        <v>12.097744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3">
      <c r="A31" s="30" t="s">
        <v>21</v>
      </c>
      <c r="B31" s="218">
        <v>12.097744</v>
      </c>
      <c r="C31" s="218">
        <v>12.097744</v>
      </c>
      <c r="D31" s="218">
        <v>12.097744</v>
      </c>
      <c r="E31" s="218">
        <v>12.097744</v>
      </c>
      <c r="F31" s="218">
        <v>12.097744</v>
      </c>
      <c r="G31" s="218">
        <v>12.097744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3">
      <c r="A32" s="30" t="s">
        <v>75</v>
      </c>
      <c r="B32" s="218">
        <v>12.097744</v>
      </c>
      <c r="C32" s="218">
        <v>12.097744</v>
      </c>
      <c r="D32" s="218">
        <v>12.097744</v>
      </c>
      <c r="E32" s="218">
        <v>12.097744</v>
      </c>
      <c r="F32" s="218">
        <v>12.097744</v>
      </c>
      <c r="G32" s="218">
        <v>12.097744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3">
      <c r="A33" s="30" t="s">
        <v>127</v>
      </c>
      <c r="B33" s="218">
        <v>12.097744</v>
      </c>
      <c r="C33" s="218">
        <v>12.097744</v>
      </c>
      <c r="D33" s="218">
        <v>12.097744</v>
      </c>
      <c r="E33" s="218">
        <v>12.097744</v>
      </c>
      <c r="F33" s="218">
        <v>12.097744</v>
      </c>
      <c r="G33" s="218">
        <v>12.097744</v>
      </c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3">
      <c r="A34" s="30" t="s">
        <v>58</v>
      </c>
      <c r="B34" s="218">
        <v>33.438972800999998</v>
      </c>
      <c r="C34" s="218">
        <v>1.1224285348</v>
      </c>
      <c r="D34" s="218">
        <v>0</v>
      </c>
      <c r="E34" s="218">
        <v>0</v>
      </c>
      <c r="F34" s="218">
        <v>0</v>
      </c>
      <c r="G34" s="218">
        <v>0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3">
      <c r="A35" s="30" t="s">
        <v>46</v>
      </c>
      <c r="B35" s="218">
        <v>61.000111877599998</v>
      </c>
      <c r="C35" s="218">
        <v>91.468603000000002</v>
      </c>
      <c r="D35" s="218">
        <v>41.488599000000001</v>
      </c>
      <c r="E35" s="218">
        <v>126.120059</v>
      </c>
      <c r="F35" s="218">
        <v>255.605481</v>
      </c>
      <c r="G35" s="218">
        <v>306.19478500000002</v>
      </c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3">
      <c r="A36" s="30" t="s">
        <v>93</v>
      </c>
      <c r="B36" s="218">
        <v>12.097751000000001</v>
      </c>
      <c r="C36" s="218">
        <v>12.097751000000001</v>
      </c>
      <c r="D36" s="218">
        <v>257.09775100000002</v>
      </c>
      <c r="E36" s="218">
        <v>257.09775100000002</v>
      </c>
      <c r="F36" s="218">
        <v>257.09775100000002</v>
      </c>
      <c r="G36" s="218">
        <v>257.09775100000002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3">
      <c r="A37" s="30" t="s">
        <v>97</v>
      </c>
      <c r="B37" s="218">
        <v>18.918331999999999</v>
      </c>
      <c r="C37" s="218">
        <v>42.151356999999997</v>
      </c>
      <c r="D37" s="218">
        <v>49.921956999999999</v>
      </c>
      <c r="E37" s="218">
        <v>22.5396</v>
      </c>
      <c r="F37" s="218">
        <v>5</v>
      </c>
      <c r="G37" s="218">
        <v>25</v>
      </c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3">
      <c r="A38" s="30" t="s">
        <v>158</v>
      </c>
      <c r="B38" s="218">
        <v>57.979410999999999</v>
      </c>
      <c r="C38" s="218">
        <v>51.468836000000003</v>
      </c>
      <c r="D38" s="218">
        <v>67.473926000000006</v>
      </c>
      <c r="E38" s="218">
        <v>41.069235999999997</v>
      </c>
      <c r="F38" s="218">
        <v>46.069235999999997</v>
      </c>
      <c r="G38" s="218">
        <v>46.069235999999997</v>
      </c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3">
      <c r="A39" s="30" t="s">
        <v>163</v>
      </c>
      <c r="B39" s="218">
        <v>11.184692</v>
      </c>
      <c r="C39" s="218">
        <v>26.571145999999999</v>
      </c>
      <c r="D39" s="218">
        <v>46.997578392000001</v>
      </c>
      <c r="E39" s="218">
        <v>0</v>
      </c>
      <c r="F39" s="218">
        <v>0</v>
      </c>
      <c r="G39" s="218">
        <v>0</v>
      </c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3">
      <c r="A40" s="30" t="s">
        <v>218</v>
      </c>
      <c r="B40" s="218">
        <v>46.880406999999998</v>
      </c>
      <c r="C40" s="218">
        <v>41.080407000000001</v>
      </c>
      <c r="D40" s="218">
        <v>41.080407000000001</v>
      </c>
      <c r="E40" s="218">
        <v>41.080407000000001</v>
      </c>
      <c r="F40" s="218">
        <v>41.080407000000001</v>
      </c>
      <c r="G40" s="218">
        <v>0</v>
      </c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3">
      <c r="A41" s="30" t="s">
        <v>41</v>
      </c>
      <c r="B41" s="218">
        <v>17.245816000000001</v>
      </c>
      <c r="C41" s="218">
        <v>23.968738999999999</v>
      </c>
      <c r="D41" s="218">
        <v>21.481691000000001</v>
      </c>
      <c r="E41" s="218">
        <v>17.781690999999999</v>
      </c>
      <c r="F41" s="218">
        <v>17.781690999999999</v>
      </c>
      <c r="G41" s="218">
        <v>17.781690999999999</v>
      </c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3">
      <c r="A42" s="30" t="s">
        <v>94</v>
      </c>
      <c r="B42" s="218">
        <v>17.5</v>
      </c>
      <c r="C42" s="218">
        <v>17.5</v>
      </c>
      <c r="D42" s="218">
        <v>10</v>
      </c>
      <c r="E42" s="218">
        <v>2.5</v>
      </c>
      <c r="F42" s="218">
        <v>2.5</v>
      </c>
      <c r="G42" s="218">
        <v>2.5</v>
      </c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3">
      <c r="A43" s="30" t="s">
        <v>199</v>
      </c>
      <c r="B43" s="218">
        <v>31.776369563999999</v>
      </c>
      <c r="C43" s="218">
        <v>0</v>
      </c>
      <c r="D43" s="218">
        <v>0</v>
      </c>
      <c r="E43" s="218">
        <v>45.625538052300001</v>
      </c>
      <c r="F43" s="218">
        <v>0</v>
      </c>
      <c r="G43" s="218">
        <v>0</v>
      </c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3">
      <c r="A44" s="30" t="s">
        <v>148</v>
      </c>
      <c r="B44" s="218">
        <v>18</v>
      </c>
      <c r="C44" s="218">
        <v>18</v>
      </c>
      <c r="D44" s="218">
        <v>18</v>
      </c>
      <c r="E44" s="218">
        <v>13</v>
      </c>
      <c r="F44" s="218">
        <v>5.5</v>
      </c>
      <c r="G44" s="218">
        <v>5.5</v>
      </c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outlineLevel="2" x14ac:dyDescent="0.3">
      <c r="A45" s="140" t="s">
        <v>119</v>
      </c>
      <c r="B45" s="59">
        <f t="shared" ref="B45:G45" si="4">SUM(B$46:B$46)</f>
        <v>1.9837878377</v>
      </c>
      <c r="C45" s="59">
        <f t="shared" si="4"/>
        <v>1.85153531522</v>
      </c>
      <c r="D45" s="59">
        <f t="shared" si="4"/>
        <v>1.7192827927400001</v>
      </c>
      <c r="E45" s="59">
        <f t="shared" si="4"/>
        <v>1.5870302702600001</v>
      </c>
      <c r="F45" s="59">
        <f t="shared" si="4"/>
        <v>1.4547777477799999</v>
      </c>
      <c r="G45" s="59">
        <f t="shared" si="4"/>
        <v>1.4217146171599999</v>
      </c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3">
      <c r="A46" s="30" t="s">
        <v>31</v>
      </c>
      <c r="B46" s="218">
        <v>1.9837878377</v>
      </c>
      <c r="C46" s="218">
        <v>1.85153531522</v>
      </c>
      <c r="D46" s="218">
        <v>1.7192827927400001</v>
      </c>
      <c r="E46" s="218">
        <v>1.5870302702600001</v>
      </c>
      <c r="F46" s="218">
        <v>1.4547777477799999</v>
      </c>
      <c r="G46" s="218">
        <v>1.4217146171599999</v>
      </c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ht="14.5" outlineLevel="1" x14ac:dyDescent="0.35">
      <c r="A47" s="133" t="s">
        <v>62</v>
      </c>
      <c r="B47" s="19">
        <f t="shared" ref="B47:G47" si="5">B$48+B$58+B$69+B$71+B$78+B$87+B$89</f>
        <v>1258.5216249367199</v>
      </c>
      <c r="C47" s="19">
        <f t="shared" si="5"/>
        <v>1300.1611160073699</v>
      </c>
      <c r="D47" s="19">
        <f t="shared" si="5"/>
        <v>2325.4433794111501</v>
      </c>
      <c r="E47" s="19">
        <f t="shared" si="5"/>
        <v>3600.3931568676699</v>
      </c>
      <c r="F47" s="19">
        <f t="shared" si="5"/>
        <v>4829.3426584738017</v>
      </c>
      <c r="G47" s="19">
        <f t="shared" si="5"/>
        <v>5377.5221789193092</v>
      </c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outlineLevel="2" x14ac:dyDescent="0.3">
      <c r="A48" s="140" t="s">
        <v>179</v>
      </c>
      <c r="B48" s="59">
        <f t="shared" ref="B48:G48" si="6">SUM(B$49:B$57)</f>
        <v>443.31220499020998</v>
      </c>
      <c r="C48" s="59">
        <f t="shared" si="6"/>
        <v>463.16791086648999</v>
      </c>
      <c r="D48" s="59">
        <f t="shared" si="6"/>
        <v>1100.2564081594501</v>
      </c>
      <c r="E48" s="59">
        <f t="shared" si="6"/>
        <v>2252.5797122582303</v>
      </c>
      <c r="F48" s="59">
        <f t="shared" si="6"/>
        <v>3482.0058410421307</v>
      </c>
      <c r="G48" s="59">
        <f t="shared" si="6"/>
        <v>4018.35480063247</v>
      </c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3" x14ac:dyDescent="0.3">
      <c r="A49" s="30" t="s">
        <v>109</v>
      </c>
      <c r="B49" s="218">
        <v>0</v>
      </c>
      <c r="C49" s="218">
        <v>6.1845200000000003E-2</v>
      </c>
      <c r="D49" s="218">
        <v>7.7901999999999999E-2</v>
      </c>
      <c r="E49" s="218">
        <v>0.25340819184000002</v>
      </c>
      <c r="F49" s="218">
        <v>0.48186126030999998</v>
      </c>
      <c r="G49" s="218">
        <v>0.48987474189000002</v>
      </c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3">
      <c r="A50" s="30" t="s">
        <v>53</v>
      </c>
      <c r="B50" s="218">
        <v>0</v>
      </c>
      <c r="C50" s="218">
        <v>0</v>
      </c>
      <c r="D50" s="218">
        <v>0</v>
      </c>
      <c r="E50" s="218">
        <v>0</v>
      </c>
      <c r="F50" s="218">
        <v>5.08672720701</v>
      </c>
      <c r="G50" s="218">
        <v>5.5743350166900001</v>
      </c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3">
      <c r="A51" s="30" t="s">
        <v>52</v>
      </c>
      <c r="B51" s="218">
        <v>13.69347224048</v>
      </c>
      <c r="C51" s="218">
        <v>10.537976948860001</v>
      </c>
      <c r="D51" s="218">
        <v>9.4549938057599991</v>
      </c>
      <c r="E51" s="218">
        <v>7.3589337960099996</v>
      </c>
      <c r="F51" s="218">
        <v>4.2521896911699999</v>
      </c>
      <c r="G51" s="218">
        <v>4.7040530083299998</v>
      </c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3">
      <c r="A52" s="30" t="s">
        <v>98</v>
      </c>
      <c r="B52" s="218">
        <v>26.985065628059999</v>
      </c>
      <c r="C52" s="218">
        <v>27.704960040149999</v>
      </c>
      <c r="D52" s="218">
        <v>98.126692472870005</v>
      </c>
      <c r="E52" s="218">
        <v>115.07812630904</v>
      </c>
      <c r="F52" s="218">
        <v>124.11142454661</v>
      </c>
      <c r="G52" s="218">
        <v>132.87058665856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3">
      <c r="A53" s="30" t="s">
        <v>169</v>
      </c>
      <c r="B53" s="218">
        <v>132.357876</v>
      </c>
      <c r="C53" s="218">
        <v>136.36866599999999</v>
      </c>
      <c r="D53" s="218">
        <v>452.22111000000001</v>
      </c>
      <c r="E53" s="218">
        <v>1249.7759189999999</v>
      </c>
      <c r="F53" s="218">
        <v>1850.2552231591901</v>
      </c>
      <c r="G53" s="218">
        <v>2373.9888012015499</v>
      </c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3">
      <c r="A54" s="30" t="s">
        <v>69</v>
      </c>
      <c r="B54" s="218">
        <v>0</v>
      </c>
      <c r="C54" s="218">
        <v>0</v>
      </c>
      <c r="D54" s="218">
        <v>21.085527195080001</v>
      </c>
      <c r="E54" s="218">
        <v>39.914098248590001</v>
      </c>
      <c r="F54" s="218">
        <v>243.43083023539</v>
      </c>
      <c r="G54" s="218">
        <v>246.40657554193001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outlineLevel="3" x14ac:dyDescent="0.3">
      <c r="A55" s="30" t="s">
        <v>135</v>
      </c>
      <c r="B55" s="218">
        <v>149.66078664104</v>
      </c>
      <c r="C55" s="218">
        <v>167.90406736776001</v>
      </c>
      <c r="D55" s="218">
        <v>282.38035135726</v>
      </c>
      <c r="E55" s="218">
        <v>455.94914315625999</v>
      </c>
      <c r="F55" s="218">
        <v>679.98849281046</v>
      </c>
      <c r="G55" s="218">
        <v>670.19155697368001</v>
      </c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3">
      <c r="A56" s="30" t="s">
        <v>151</v>
      </c>
      <c r="B56" s="218">
        <v>119.56959310429001</v>
      </c>
      <c r="C56" s="218">
        <v>119.00280760606</v>
      </c>
      <c r="D56" s="218">
        <v>234.07269763165999</v>
      </c>
      <c r="E56" s="218">
        <v>379.91330392216003</v>
      </c>
      <c r="F56" s="218">
        <v>569.59844089061005</v>
      </c>
      <c r="G56" s="218">
        <v>579.46885422315995</v>
      </c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3">
      <c r="A57" s="30" t="s">
        <v>146</v>
      </c>
      <c r="B57" s="218">
        <v>1.0454113763399999</v>
      </c>
      <c r="C57" s="218">
        <v>1.5875877036599999</v>
      </c>
      <c r="D57" s="218">
        <v>2.8371336968200001</v>
      </c>
      <c r="E57" s="218">
        <v>4.33677963433</v>
      </c>
      <c r="F57" s="218">
        <v>4.8006512413799998</v>
      </c>
      <c r="G57" s="218">
        <v>4.6601632666799997</v>
      </c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2" x14ac:dyDescent="0.3">
      <c r="A58" s="140" t="s">
        <v>99</v>
      </c>
      <c r="B58" s="59">
        <f t="shared" ref="B58:G58" si="7">SUM(B$59:B$68)</f>
        <v>26.766260647389998</v>
      </c>
      <c r="C58" s="59">
        <f t="shared" si="7"/>
        <v>24.223503565430001</v>
      </c>
      <c r="D58" s="59">
        <f t="shared" si="7"/>
        <v>160.50546788984002</v>
      </c>
      <c r="E58" s="59">
        <f t="shared" si="7"/>
        <v>239.95764692871998</v>
      </c>
      <c r="F58" s="59">
        <f t="shared" si="7"/>
        <v>320.75385386105006</v>
      </c>
      <c r="G58" s="59">
        <f t="shared" si="7"/>
        <v>334.19746035537997</v>
      </c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3">
      <c r="A59" s="30" t="s">
        <v>25</v>
      </c>
      <c r="B59" s="218">
        <v>0</v>
      </c>
      <c r="C59" s="218">
        <v>0.55899540264000003</v>
      </c>
      <c r="D59" s="218">
        <v>0.80847284054000002</v>
      </c>
      <c r="E59" s="218">
        <v>0.89084539944999996</v>
      </c>
      <c r="F59" s="218">
        <v>1.0035949112</v>
      </c>
      <c r="G59" s="218">
        <v>1.0545916200900001</v>
      </c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3">
      <c r="A60" s="30" t="s">
        <v>14</v>
      </c>
      <c r="B60" s="218">
        <v>0</v>
      </c>
      <c r="C60" s="218">
        <v>0</v>
      </c>
      <c r="D60" s="218">
        <v>7.7901999999999996</v>
      </c>
      <c r="E60" s="218">
        <v>8.4415800000000001</v>
      </c>
      <c r="F60" s="218">
        <v>8.7853200000000005</v>
      </c>
      <c r="G60" s="218">
        <v>9.4567999999999994</v>
      </c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3">
      <c r="A61" s="30" t="s">
        <v>29</v>
      </c>
      <c r="B61" s="218">
        <v>0</v>
      </c>
      <c r="C61" s="218">
        <v>0</v>
      </c>
      <c r="D61" s="218">
        <v>66.835792851359997</v>
      </c>
      <c r="E61" s="218">
        <v>139.85243126616001</v>
      </c>
      <c r="F61" s="218">
        <v>213.75542670784</v>
      </c>
      <c r="G61" s="218">
        <v>218.89082073695999</v>
      </c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3">
      <c r="A62" s="30" t="s">
        <v>112</v>
      </c>
      <c r="B62" s="218">
        <v>0</v>
      </c>
      <c r="C62" s="218">
        <v>0</v>
      </c>
      <c r="D62" s="218">
        <v>7.7901999999999996</v>
      </c>
      <c r="E62" s="218">
        <v>8.4415800000000001</v>
      </c>
      <c r="F62" s="218">
        <v>8.7853200000000005</v>
      </c>
      <c r="G62" s="218">
        <v>9.4567999999999994</v>
      </c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3">
      <c r="A63" s="30" t="s">
        <v>51</v>
      </c>
      <c r="B63" s="218">
        <v>8.9906458514699992</v>
      </c>
      <c r="C63" s="218">
        <v>7.8206807494600001</v>
      </c>
      <c r="D63" s="218">
        <v>21.460113920649999</v>
      </c>
      <c r="E63" s="218">
        <v>23.719138560360001</v>
      </c>
      <c r="F63" s="218">
        <v>24.695561359159999</v>
      </c>
      <c r="G63" s="218">
        <v>26.682756037960001</v>
      </c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3">
      <c r="A64" s="30" t="s">
        <v>114</v>
      </c>
      <c r="B64" s="218">
        <v>0.40721180357999998</v>
      </c>
      <c r="C64" s="218">
        <v>1.1414699260300001</v>
      </c>
      <c r="D64" s="218">
        <v>1.94019993968</v>
      </c>
      <c r="E64" s="218">
        <v>3.6823600697400001</v>
      </c>
      <c r="F64" s="218">
        <v>4.3628869331200004</v>
      </c>
      <c r="G64" s="218">
        <v>4.8087237961899998</v>
      </c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3">
      <c r="A65" s="30" t="s">
        <v>115</v>
      </c>
      <c r="B65" s="218">
        <v>0</v>
      </c>
      <c r="C65" s="218">
        <v>0</v>
      </c>
      <c r="D65" s="218">
        <v>0</v>
      </c>
      <c r="E65" s="218">
        <v>0</v>
      </c>
      <c r="F65" s="218">
        <v>4.2039</v>
      </c>
      <c r="G65" s="218">
        <v>4.1564699999999997</v>
      </c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3">
      <c r="A66" s="30" t="s">
        <v>140</v>
      </c>
      <c r="B66" s="218">
        <v>5.364996859E-2</v>
      </c>
      <c r="C66" s="218">
        <v>1.2890436159999999E-2</v>
      </c>
      <c r="D66" s="218">
        <v>1.7280656490000001E-2</v>
      </c>
      <c r="E66" s="218">
        <v>1.7948754040000001E-2</v>
      </c>
      <c r="F66" s="218">
        <v>2.1545629019999998E-2</v>
      </c>
      <c r="G66" s="218">
        <v>2.1302543029999999E-2</v>
      </c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3">
      <c r="A67" s="30" t="s">
        <v>224</v>
      </c>
      <c r="B67" s="218">
        <v>0.78617442469999999</v>
      </c>
      <c r="C67" s="218">
        <v>1.08277249519</v>
      </c>
      <c r="D67" s="218">
        <v>17.370752550180001</v>
      </c>
      <c r="E67" s="218">
        <v>18.97010688824</v>
      </c>
      <c r="F67" s="218">
        <v>19.550736922790001</v>
      </c>
      <c r="G67" s="218">
        <v>20.826760314680001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3">
      <c r="A68" s="30" t="s">
        <v>26</v>
      </c>
      <c r="B68" s="218">
        <v>16.52857859905</v>
      </c>
      <c r="C68" s="218">
        <v>13.60669455595</v>
      </c>
      <c r="D68" s="218">
        <v>36.492455130940002</v>
      </c>
      <c r="E68" s="218">
        <v>35.941655990729998</v>
      </c>
      <c r="F68" s="218">
        <v>35.589561397920001</v>
      </c>
      <c r="G68" s="218">
        <v>38.842435306470001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2" x14ac:dyDescent="0.3">
      <c r="A69" s="140" t="s">
        <v>214</v>
      </c>
      <c r="B69" s="59">
        <f t="shared" ref="B69:G69" si="8">SUM(B$70:B$70)</f>
        <v>17.13033209916</v>
      </c>
      <c r="C69" s="59">
        <f t="shared" si="8"/>
        <v>16.526657320249999</v>
      </c>
      <c r="D69" s="59">
        <f t="shared" si="8"/>
        <v>22.155300602000001</v>
      </c>
      <c r="E69" s="59">
        <f t="shared" si="8"/>
        <v>23.011859616860001</v>
      </c>
      <c r="F69" s="59">
        <f t="shared" si="8"/>
        <v>25.469574498539998</v>
      </c>
      <c r="G69" s="59">
        <f t="shared" si="8"/>
        <v>25.182217064140001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3">
      <c r="A70" s="30" t="s">
        <v>124</v>
      </c>
      <c r="B70" s="218">
        <v>17.13033209916</v>
      </c>
      <c r="C70" s="218">
        <v>16.526657320249999</v>
      </c>
      <c r="D70" s="218">
        <v>22.155300602000001</v>
      </c>
      <c r="E70" s="218">
        <v>23.011859616860001</v>
      </c>
      <c r="F70" s="218">
        <v>25.469574498539998</v>
      </c>
      <c r="G70" s="218">
        <v>25.182217064140001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2" x14ac:dyDescent="0.3">
      <c r="A71" s="140" t="s">
        <v>226</v>
      </c>
      <c r="B71" s="59">
        <f t="shared" ref="B71:G71" si="9">SUM(B$72:B$77)</f>
        <v>61.086282690360008</v>
      </c>
      <c r="C71" s="59">
        <f t="shared" si="9"/>
        <v>50.739152857089998</v>
      </c>
      <c r="D71" s="59">
        <f t="shared" si="9"/>
        <v>60.379535033480003</v>
      </c>
      <c r="E71" s="59">
        <f t="shared" si="9"/>
        <v>59.488384682030002</v>
      </c>
      <c r="F71" s="59">
        <f t="shared" si="9"/>
        <v>62.159684084680002</v>
      </c>
      <c r="G71" s="59">
        <f t="shared" si="9"/>
        <v>64.608562228319997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3">
      <c r="A72" s="30" t="s">
        <v>63</v>
      </c>
      <c r="B72" s="218">
        <v>17.369800000000001</v>
      </c>
      <c r="C72" s="218">
        <v>20.099689999999999</v>
      </c>
      <c r="D72" s="218">
        <v>25.318149999999999</v>
      </c>
      <c r="E72" s="218">
        <v>27.435134999999999</v>
      </c>
      <c r="F72" s="218">
        <v>28.552289999999999</v>
      </c>
      <c r="G72" s="218">
        <v>30.7346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3">
      <c r="A73" s="30" t="s">
        <v>81</v>
      </c>
      <c r="B73" s="218">
        <v>1.77620796E-3</v>
      </c>
      <c r="C73" s="218">
        <v>1.5810478E-3</v>
      </c>
      <c r="D73" s="218">
        <v>1.99153347E-3</v>
      </c>
      <c r="E73" s="218">
        <v>2.15805616E-3</v>
      </c>
      <c r="F73" s="218">
        <v>2.2459319199999998E-3</v>
      </c>
      <c r="G73" s="218">
        <v>2.4175930900000001E-3</v>
      </c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3">
      <c r="A74" s="30" t="s">
        <v>178</v>
      </c>
      <c r="B74" s="218">
        <v>0</v>
      </c>
      <c r="C74" s="218">
        <v>0</v>
      </c>
      <c r="D74" s="218">
        <v>0</v>
      </c>
      <c r="E74" s="218">
        <v>0.16403021542999999</v>
      </c>
      <c r="F74" s="218">
        <v>0.28202475074</v>
      </c>
      <c r="G74" s="218">
        <v>0.30358048002999999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3">
      <c r="A75" s="30" t="s">
        <v>177</v>
      </c>
      <c r="B75" s="218">
        <v>6.5858728443199999</v>
      </c>
      <c r="C75" s="218">
        <v>8.11366189644</v>
      </c>
      <c r="D75" s="218">
        <v>11.098013129230001</v>
      </c>
      <c r="E75" s="218">
        <v>10.288715116660001</v>
      </c>
      <c r="F75" s="218">
        <v>8.1087173963799994</v>
      </c>
      <c r="G75" s="218">
        <v>7.7451542852099999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3">
      <c r="A76" s="30" t="s">
        <v>49</v>
      </c>
      <c r="B76" s="218">
        <v>37.128833638080003</v>
      </c>
      <c r="C76" s="218">
        <v>22.52421991285</v>
      </c>
      <c r="D76" s="218">
        <v>23.961380370779999</v>
      </c>
      <c r="E76" s="218">
        <v>21.598346293780001</v>
      </c>
      <c r="F76" s="218">
        <v>18.193875010589998</v>
      </c>
      <c r="G76" s="218">
        <v>18.445537353599999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outlineLevel="3" x14ac:dyDescent="0.3">
      <c r="A77" s="30" t="s">
        <v>59</v>
      </c>
      <c r="B77" s="218">
        <v>0</v>
      </c>
      <c r="C77" s="218">
        <v>0</v>
      </c>
      <c r="D77" s="218">
        <v>0</v>
      </c>
      <c r="E77" s="218">
        <v>0</v>
      </c>
      <c r="F77" s="218">
        <v>7.0205309950499997</v>
      </c>
      <c r="G77" s="218">
        <v>7.3772725163899997</v>
      </c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2" x14ac:dyDescent="0.3">
      <c r="A78" s="140" t="s">
        <v>40</v>
      </c>
      <c r="B78" s="59">
        <f t="shared" ref="B78:G78" si="10">SUM(B$79:B$86)</f>
        <v>575.39488208960006</v>
      </c>
      <c r="C78" s="59">
        <f t="shared" si="10"/>
        <v>543.16986546599992</v>
      </c>
      <c r="D78" s="59">
        <f t="shared" si="10"/>
        <v>718.83682421800006</v>
      </c>
      <c r="E78" s="59">
        <f t="shared" si="10"/>
        <v>750.56792791199996</v>
      </c>
      <c r="F78" s="59">
        <f t="shared" si="10"/>
        <v>639.79848096628996</v>
      </c>
      <c r="G78" s="59">
        <f t="shared" si="10"/>
        <v>632.58003096693005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3">
      <c r="A79" s="30" t="s">
        <v>210</v>
      </c>
      <c r="B79" s="218">
        <v>244.17311208960001</v>
      </c>
      <c r="C79" s="218">
        <v>208.99547546599999</v>
      </c>
      <c r="D79" s="218">
        <v>276.48165421800002</v>
      </c>
      <c r="E79" s="218">
        <v>287.17087291199999</v>
      </c>
      <c r="F79" s="218">
        <v>0</v>
      </c>
      <c r="G79" s="218">
        <v>0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3">
      <c r="A80" s="30" t="s">
        <v>180</v>
      </c>
      <c r="B80" s="218">
        <v>28.2746</v>
      </c>
      <c r="C80" s="218">
        <v>0</v>
      </c>
      <c r="D80" s="218">
        <v>0</v>
      </c>
      <c r="E80" s="218">
        <v>0</v>
      </c>
      <c r="F80" s="218">
        <v>0</v>
      </c>
      <c r="G80" s="218">
        <v>0</v>
      </c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outlineLevel="3" x14ac:dyDescent="0.3">
      <c r="A81" s="30" t="s">
        <v>228</v>
      </c>
      <c r="B81" s="218">
        <v>84.823800000000006</v>
      </c>
      <c r="C81" s="218">
        <v>81.834599999999995</v>
      </c>
      <c r="D81" s="218">
        <v>109.7058</v>
      </c>
      <c r="E81" s="218">
        <v>113.9472</v>
      </c>
      <c r="F81" s="218">
        <v>0</v>
      </c>
      <c r="G81" s="218">
        <v>0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outlineLevel="3" x14ac:dyDescent="0.3">
      <c r="A82" s="30" t="s">
        <v>23</v>
      </c>
      <c r="B82" s="218">
        <v>66.445310000000006</v>
      </c>
      <c r="C82" s="218">
        <v>64.103769999999997</v>
      </c>
      <c r="D82" s="218">
        <v>85.936210000000003</v>
      </c>
      <c r="E82" s="218">
        <v>89.25864</v>
      </c>
      <c r="F82" s="218">
        <v>0</v>
      </c>
      <c r="G82" s="218">
        <v>0</v>
      </c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3">
      <c r="A83" s="30" t="s">
        <v>61</v>
      </c>
      <c r="B83" s="218">
        <v>34.739600000000003</v>
      </c>
      <c r="C83" s="218">
        <v>30.922599999999999</v>
      </c>
      <c r="D83" s="218">
        <v>38.951000000000001</v>
      </c>
      <c r="E83" s="218">
        <v>42.207900000000002</v>
      </c>
      <c r="F83" s="218">
        <v>0</v>
      </c>
      <c r="G83" s="218">
        <v>0</v>
      </c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3">
      <c r="A84" s="30" t="s">
        <v>188</v>
      </c>
      <c r="B84" s="218">
        <v>116.93846000000001</v>
      </c>
      <c r="C84" s="218">
        <v>109.57657</v>
      </c>
      <c r="D84" s="218">
        <v>143.76711</v>
      </c>
      <c r="E84" s="218">
        <v>151.514115</v>
      </c>
      <c r="F84" s="218">
        <v>0</v>
      </c>
      <c r="G84" s="218">
        <v>0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3">
      <c r="A85" s="30" t="s">
        <v>5</v>
      </c>
      <c r="B85" s="218">
        <v>0</v>
      </c>
      <c r="C85" s="218">
        <v>47.736849999999997</v>
      </c>
      <c r="D85" s="218">
        <v>63.995049999999999</v>
      </c>
      <c r="E85" s="218">
        <v>66.469200000000001</v>
      </c>
      <c r="F85" s="218">
        <v>0</v>
      </c>
      <c r="G85" s="218">
        <v>0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3">
      <c r="A86" s="30" t="s">
        <v>48</v>
      </c>
      <c r="B86" s="218">
        <v>0</v>
      </c>
      <c r="C86" s="218">
        <v>0</v>
      </c>
      <c r="D86" s="218">
        <v>0</v>
      </c>
      <c r="E86" s="218">
        <v>0</v>
      </c>
      <c r="F86" s="218">
        <v>639.79848096628996</v>
      </c>
      <c r="G86" s="218">
        <v>632.58003096693005</v>
      </c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2" x14ac:dyDescent="0.3">
      <c r="A87" s="140" t="s">
        <v>208</v>
      </c>
      <c r="B87" s="59">
        <f t="shared" ref="B87:G87" si="11">SUM(B$88:B$88)</f>
        <v>84.823800000000006</v>
      </c>
      <c r="C87" s="59">
        <f t="shared" si="11"/>
        <v>81.834599999999995</v>
      </c>
      <c r="D87" s="59">
        <f t="shared" si="11"/>
        <v>109.7058</v>
      </c>
      <c r="E87" s="59">
        <f t="shared" si="11"/>
        <v>113.9472</v>
      </c>
      <c r="F87" s="59">
        <f t="shared" si="11"/>
        <v>126.117</v>
      </c>
      <c r="G87" s="59">
        <f t="shared" si="11"/>
        <v>124.69410000000001</v>
      </c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3">
      <c r="A88" s="30" t="s">
        <v>121</v>
      </c>
      <c r="B88" s="218">
        <v>84.823800000000006</v>
      </c>
      <c r="C88" s="218">
        <v>81.834599999999995</v>
      </c>
      <c r="D88" s="218">
        <v>109.7058</v>
      </c>
      <c r="E88" s="218">
        <v>113.9472</v>
      </c>
      <c r="F88" s="218">
        <v>126.117</v>
      </c>
      <c r="G88" s="218">
        <v>124.69410000000001</v>
      </c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2" x14ac:dyDescent="0.3">
      <c r="A89" s="140" t="s">
        <v>182</v>
      </c>
      <c r="B89" s="59">
        <f t="shared" ref="B89:G89" si="12">SUM(B$90:B$90)</f>
        <v>50.007862420000002</v>
      </c>
      <c r="C89" s="59">
        <f t="shared" si="12"/>
        <v>120.49942593211</v>
      </c>
      <c r="D89" s="59">
        <f t="shared" si="12"/>
        <v>153.60404350837999</v>
      </c>
      <c r="E89" s="59">
        <f t="shared" si="12"/>
        <v>160.84042546983</v>
      </c>
      <c r="F89" s="59">
        <f t="shared" si="12"/>
        <v>173.03822402111001</v>
      </c>
      <c r="G89" s="59">
        <f t="shared" si="12"/>
        <v>177.90500767207001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3">
      <c r="A90" s="30" t="s">
        <v>151</v>
      </c>
      <c r="B90" s="218">
        <v>50.007862420000002</v>
      </c>
      <c r="C90" s="218">
        <v>120.49942593211</v>
      </c>
      <c r="D90" s="218">
        <v>153.60404350837999</v>
      </c>
      <c r="E90" s="218">
        <v>160.84042546983</v>
      </c>
      <c r="F90" s="218">
        <v>173.03822402111001</v>
      </c>
      <c r="G90" s="218">
        <v>177.90500767207001</v>
      </c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ht="14.5" x14ac:dyDescent="0.35">
      <c r="A91" s="97" t="s">
        <v>15</v>
      </c>
      <c r="B91" s="191">
        <f t="shared" ref="B91:G91" si="13">B$92+B$111</f>
        <v>292.65022361159004</v>
      </c>
      <c r="C91" s="191">
        <f t="shared" si="13"/>
        <v>309.33986955858001</v>
      </c>
      <c r="D91" s="191">
        <f t="shared" si="13"/>
        <v>360.43420638318003</v>
      </c>
      <c r="E91" s="191">
        <f t="shared" si="13"/>
        <v>331.5447170827199</v>
      </c>
      <c r="F91" s="191">
        <f t="shared" si="13"/>
        <v>288.51110931760996</v>
      </c>
      <c r="G91" s="191">
        <f t="shared" si="13"/>
        <v>273.10300541929001</v>
      </c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ht="14.5" outlineLevel="1" x14ac:dyDescent="0.35">
      <c r="A92" s="133" t="s">
        <v>50</v>
      </c>
      <c r="B92" s="19">
        <f t="shared" ref="B92:G92" si="14">B$93+B$101+B$109</f>
        <v>32.237360687399999</v>
      </c>
      <c r="C92" s="19">
        <f t="shared" si="14"/>
        <v>49.038826509239996</v>
      </c>
      <c r="D92" s="19">
        <f t="shared" si="14"/>
        <v>72.197931313059996</v>
      </c>
      <c r="E92" s="19">
        <f t="shared" si="14"/>
        <v>68.798719139519989</v>
      </c>
      <c r="F92" s="19">
        <f t="shared" si="14"/>
        <v>69.357463909260005</v>
      </c>
      <c r="G92" s="19">
        <f t="shared" si="14"/>
        <v>77.599218884859994</v>
      </c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outlineLevel="2" x14ac:dyDescent="0.3">
      <c r="A93" s="140" t="s">
        <v>200</v>
      </c>
      <c r="B93" s="59">
        <f t="shared" ref="B93:G93" si="15">SUM(B$94:B$100)</f>
        <v>24.3868166</v>
      </c>
      <c r="C93" s="59">
        <f t="shared" si="15"/>
        <v>16.928416600000002</v>
      </c>
      <c r="D93" s="59">
        <f t="shared" si="15"/>
        <v>11.847416600000001</v>
      </c>
      <c r="E93" s="59">
        <f t="shared" si="15"/>
        <v>7.9750116000000002</v>
      </c>
      <c r="F93" s="59">
        <f t="shared" si="15"/>
        <v>4.4750116000000002</v>
      </c>
      <c r="G93" s="59">
        <f t="shared" si="15"/>
        <v>4.4750116000000002</v>
      </c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3">
      <c r="A94" s="30" t="s">
        <v>113</v>
      </c>
      <c r="B94" s="218">
        <v>1.1600000000000001E-5</v>
      </c>
      <c r="C94" s="218">
        <v>1.1600000000000001E-5</v>
      </c>
      <c r="D94" s="218">
        <v>1.1600000000000001E-5</v>
      </c>
      <c r="E94" s="218">
        <v>1.1600000000000001E-5</v>
      </c>
      <c r="F94" s="218">
        <v>1.1600000000000001E-5</v>
      </c>
      <c r="G94" s="218">
        <v>1.1600000000000001E-5</v>
      </c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3" x14ac:dyDescent="0.3">
      <c r="A95" s="30" t="s">
        <v>76</v>
      </c>
      <c r="B95" s="218">
        <v>3.4750000000000001</v>
      </c>
      <c r="C95" s="218">
        <v>3.4750000000000001</v>
      </c>
      <c r="D95" s="218">
        <v>3.4750000000000001</v>
      </c>
      <c r="E95" s="218">
        <v>2.4750000000000001</v>
      </c>
      <c r="F95" s="218">
        <v>2.4750000000000001</v>
      </c>
      <c r="G95" s="218">
        <v>2.4750000000000001</v>
      </c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3">
      <c r="A96" s="30" t="s">
        <v>2</v>
      </c>
      <c r="B96" s="218">
        <v>1.6763999999999999</v>
      </c>
      <c r="C96" s="218">
        <v>0</v>
      </c>
      <c r="D96" s="218">
        <v>0</v>
      </c>
      <c r="E96" s="218">
        <v>0</v>
      </c>
      <c r="F96" s="218">
        <v>0</v>
      </c>
      <c r="G96" s="218">
        <v>0</v>
      </c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outlineLevel="3" x14ac:dyDescent="0.3">
      <c r="A97" s="30" t="s">
        <v>194</v>
      </c>
      <c r="B97" s="218">
        <v>10.863</v>
      </c>
      <c r="C97" s="218">
        <v>5.0810000000000004</v>
      </c>
      <c r="D97" s="218">
        <v>0</v>
      </c>
      <c r="E97" s="218">
        <v>0</v>
      </c>
      <c r="F97" s="218">
        <v>0</v>
      </c>
      <c r="G97" s="218">
        <v>0</v>
      </c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3" x14ac:dyDescent="0.3">
      <c r="A98" s="30" t="s">
        <v>107</v>
      </c>
      <c r="B98" s="218">
        <v>2.8724050000000001</v>
      </c>
      <c r="C98" s="218">
        <v>2.8724050000000001</v>
      </c>
      <c r="D98" s="218">
        <v>2.8724050000000001</v>
      </c>
      <c r="E98" s="218">
        <v>0</v>
      </c>
      <c r="F98" s="218">
        <v>0</v>
      </c>
      <c r="G98" s="218">
        <v>0</v>
      </c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3">
      <c r="A99" s="30" t="s">
        <v>166</v>
      </c>
      <c r="B99" s="218">
        <v>3.5</v>
      </c>
      <c r="C99" s="218">
        <v>3.5</v>
      </c>
      <c r="D99" s="218">
        <v>3.5</v>
      </c>
      <c r="E99" s="218">
        <v>3.5</v>
      </c>
      <c r="F99" s="218">
        <v>0</v>
      </c>
      <c r="G99" s="218">
        <v>0</v>
      </c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3">
      <c r="A100" s="30" t="s">
        <v>0</v>
      </c>
      <c r="B100" s="218">
        <v>2</v>
      </c>
      <c r="C100" s="218">
        <v>2</v>
      </c>
      <c r="D100" s="218">
        <v>2</v>
      </c>
      <c r="E100" s="218">
        <v>2</v>
      </c>
      <c r="F100" s="218">
        <v>2</v>
      </c>
      <c r="G100" s="218">
        <v>2</v>
      </c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2" x14ac:dyDescent="0.3">
      <c r="A101" s="140" t="s">
        <v>119</v>
      </c>
      <c r="B101" s="59">
        <f t="shared" ref="B101:G101" si="16">SUM(B$102:B$108)</f>
        <v>7.8495894374000006</v>
      </c>
      <c r="C101" s="59">
        <f t="shared" si="16"/>
        <v>32.109455259240001</v>
      </c>
      <c r="D101" s="59">
        <f t="shared" si="16"/>
        <v>60.349560063059997</v>
      </c>
      <c r="E101" s="59">
        <f t="shared" si="16"/>
        <v>60.822752889519997</v>
      </c>
      <c r="F101" s="59">
        <f t="shared" si="16"/>
        <v>64.881497659260006</v>
      </c>
      <c r="G101" s="59">
        <f t="shared" si="16"/>
        <v>73.123252634859995</v>
      </c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3">
      <c r="A102" s="30" t="s">
        <v>143</v>
      </c>
      <c r="B102" s="218">
        <v>1.0434432467899999</v>
      </c>
      <c r="C102" s="218">
        <v>4.3504301856599996</v>
      </c>
      <c r="D102" s="218">
        <v>4.2835835157500002</v>
      </c>
      <c r="E102" s="218">
        <v>3.58431738666</v>
      </c>
      <c r="F102" s="218">
        <v>2.6414929643299998</v>
      </c>
      <c r="G102" s="218">
        <v>3.2565037773799999</v>
      </c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3">
      <c r="A103" s="30" t="s">
        <v>128</v>
      </c>
      <c r="B103" s="218">
        <v>0</v>
      </c>
      <c r="C103" s="218">
        <v>0.3546166</v>
      </c>
      <c r="D103" s="218">
        <v>0.47539179999999998</v>
      </c>
      <c r="E103" s="218">
        <v>0.43890773350000001</v>
      </c>
      <c r="F103" s="218">
        <v>0.30361500074999997</v>
      </c>
      <c r="G103" s="218">
        <v>0.24015160092000001</v>
      </c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3" x14ac:dyDescent="0.3">
      <c r="A104" s="30" t="s">
        <v>3</v>
      </c>
      <c r="B104" s="218">
        <v>1.9796968365100001</v>
      </c>
      <c r="C104" s="218">
        <v>10.60962944519</v>
      </c>
      <c r="D104" s="218">
        <v>12.3806687687</v>
      </c>
      <c r="E104" s="218">
        <v>11.39334056433</v>
      </c>
      <c r="F104" s="218">
        <v>14.99023391273</v>
      </c>
      <c r="G104" s="218">
        <v>18.82328320533</v>
      </c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3">
      <c r="A105" s="30" t="s">
        <v>185</v>
      </c>
      <c r="B105" s="218">
        <v>4.8264493541000002</v>
      </c>
      <c r="C105" s="218">
        <v>12.514342159670001</v>
      </c>
      <c r="D105" s="218">
        <v>13.93794200916</v>
      </c>
      <c r="E105" s="218">
        <v>13.171333369219999</v>
      </c>
      <c r="F105" s="218">
        <v>13.25976210098</v>
      </c>
      <c r="G105" s="218">
        <v>15.56569464735</v>
      </c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3" x14ac:dyDescent="0.3">
      <c r="A106" s="30" t="s">
        <v>202</v>
      </c>
      <c r="B106" s="218">
        <v>0</v>
      </c>
      <c r="C106" s="218">
        <v>0.27278200000000002</v>
      </c>
      <c r="D106" s="218">
        <v>0.36568600000000001</v>
      </c>
      <c r="E106" s="218">
        <v>0.33762133300000002</v>
      </c>
      <c r="F106" s="218">
        <v>0.23354999851</v>
      </c>
      <c r="G106" s="218">
        <v>0.68469369727999996</v>
      </c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3">
      <c r="A107" s="30" t="s">
        <v>186</v>
      </c>
      <c r="B107" s="218">
        <v>0</v>
      </c>
      <c r="C107" s="218">
        <v>0.38189479999999998</v>
      </c>
      <c r="D107" s="218">
        <v>0.51196039999999998</v>
      </c>
      <c r="E107" s="218">
        <v>0.47266986649999998</v>
      </c>
      <c r="F107" s="218">
        <v>0.32696999924999998</v>
      </c>
      <c r="G107" s="218">
        <v>0.25862479908000002</v>
      </c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outlineLevel="3" x14ac:dyDescent="0.3">
      <c r="A108" s="30" t="s">
        <v>215</v>
      </c>
      <c r="B108" s="218">
        <v>0</v>
      </c>
      <c r="C108" s="218">
        <v>3.62576006872</v>
      </c>
      <c r="D108" s="218">
        <v>28.394327569449999</v>
      </c>
      <c r="E108" s="218">
        <v>31.42456263631</v>
      </c>
      <c r="F108" s="218">
        <v>33.125873682710001</v>
      </c>
      <c r="G108" s="218">
        <v>34.294300907519997</v>
      </c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2" x14ac:dyDescent="0.3">
      <c r="A109" s="140" t="s">
        <v>141</v>
      </c>
      <c r="B109" s="59">
        <f t="shared" ref="B109:G109" si="17">SUM(B$110:B$110)</f>
        <v>9.5465000000000003E-4</v>
      </c>
      <c r="C109" s="59">
        <f t="shared" si="17"/>
        <v>9.5465000000000003E-4</v>
      </c>
      <c r="D109" s="59">
        <f t="shared" si="17"/>
        <v>9.5465000000000003E-4</v>
      </c>
      <c r="E109" s="59">
        <f t="shared" si="17"/>
        <v>9.5465000000000003E-4</v>
      </c>
      <c r="F109" s="59">
        <f t="shared" si="17"/>
        <v>9.5465000000000003E-4</v>
      </c>
      <c r="G109" s="59">
        <f t="shared" si="17"/>
        <v>9.5465000000000003E-4</v>
      </c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outlineLevel="3" x14ac:dyDescent="0.3">
      <c r="A110" s="30" t="s">
        <v>70</v>
      </c>
      <c r="B110" s="218">
        <v>9.5465000000000003E-4</v>
      </c>
      <c r="C110" s="218">
        <v>9.5465000000000003E-4</v>
      </c>
      <c r="D110" s="218">
        <v>9.5465000000000003E-4</v>
      </c>
      <c r="E110" s="218">
        <v>9.5465000000000003E-4</v>
      </c>
      <c r="F110" s="218">
        <v>9.5465000000000003E-4</v>
      </c>
      <c r="G110" s="218">
        <v>9.5465000000000003E-4</v>
      </c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ht="14.5" outlineLevel="1" x14ac:dyDescent="0.35">
      <c r="A111" s="133" t="s">
        <v>62</v>
      </c>
      <c r="B111" s="19">
        <f t="shared" ref="B111:G111" si="18">B$112+B$119+B$122+B$125+B$128</f>
        <v>260.41286292419005</v>
      </c>
      <c r="C111" s="19">
        <f t="shared" si="18"/>
        <v>260.30104304934002</v>
      </c>
      <c r="D111" s="19">
        <f t="shared" si="18"/>
        <v>288.23627507012003</v>
      </c>
      <c r="E111" s="19">
        <f t="shared" si="18"/>
        <v>262.74599794319994</v>
      </c>
      <c r="F111" s="19">
        <f t="shared" si="18"/>
        <v>219.15364540834997</v>
      </c>
      <c r="G111" s="19">
        <f t="shared" si="18"/>
        <v>195.50378653443002</v>
      </c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outlineLevel="2" x14ac:dyDescent="0.3">
      <c r="A112" s="140" t="s">
        <v>179</v>
      </c>
      <c r="B112" s="59">
        <f t="shared" ref="B112:G112" si="19">SUM(B$113:B$118)</f>
        <v>221.66375750545001</v>
      </c>
      <c r="C112" s="59">
        <f t="shared" si="19"/>
        <v>186.07888667076</v>
      </c>
      <c r="D112" s="59">
        <f t="shared" si="19"/>
        <v>191.23700154050002</v>
      </c>
      <c r="E112" s="59">
        <f t="shared" si="19"/>
        <v>160.72856170807</v>
      </c>
      <c r="F112" s="59">
        <f t="shared" si="19"/>
        <v>136.28570344675998</v>
      </c>
      <c r="G112" s="59">
        <f t="shared" si="19"/>
        <v>113.42645290298</v>
      </c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3">
      <c r="A113" s="30" t="s">
        <v>64</v>
      </c>
      <c r="B113" s="218">
        <v>6.9479199999999999</v>
      </c>
      <c r="C113" s="218">
        <v>9.2767800000000005</v>
      </c>
      <c r="D113" s="218">
        <v>11.6853</v>
      </c>
      <c r="E113" s="218">
        <v>12.662369999999999</v>
      </c>
      <c r="F113" s="218">
        <v>13.17798</v>
      </c>
      <c r="G113" s="218">
        <v>14.1852</v>
      </c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outlineLevel="3" x14ac:dyDescent="0.3">
      <c r="A114" s="30" t="s">
        <v>52</v>
      </c>
      <c r="B114" s="218">
        <v>10.432493581479999</v>
      </c>
      <c r="C114" s="218">
        <v>9.2796015706299997</v>
      </c>
      <c r="D114" s="218">
        <v>22.173127630060002</v>
      </c>
      <c r="E114" s="218">
        <v>42.482597292279998</v>
      </c>
      <c r="F114" s="218">
        <v>45.32443061531</v>
      </c>
      <c r="G114" s="218">
        <v>40.315617836000001</v>
      </c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outlineLevel="3" x14ac:dyDescent="0.3">
      <c r="A115" s="30" t="s">
        <v>98</v>
      </c>
      <c r="B115" s="218">
        <v>1.9025141940000001</v>
      </c>
      <c r="C115" s="218">
        <v>1.685745539</v>
      </c>
      <c r="D115" s="218">
        <v>4.0027995150000004</v>
      </c>
      <c r="E115" s="218">
        <v>4.2488582534999999</v>
      </c>
      <c r="F115" s="218">
        <v>8.0852744912300007</v>
      </c>
      <c r="G115" s="218">
        <v>8.6381521986000003</v>
      </c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outlineLevel="3" x14ac:dyDescent="0.3">
      <c r="A116" s="30" t="s">
        <v>135</v>
      </c>
      <c r="B116" s="218">
        <v>12.66957612263</v>
      </c>
      <c r="C116" s="218">
        <v>12.77248679523</v>
      </c>
      <c r="D116" s="218">
        <v>17.16922751996</v>
      </c>
      <c r="E116" s="218">
        <v>20.401384690299999</v>
      </c>
      <c r="F116" s="218">
        <v>21.577228281509999</v>
      </c>
      <c r="G116" s="218">
        <v>20.839686820280001</v>
      </c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outlineLevel="3" x14ac:dyDescent="0.3">
      <c r="A117" s="30" t="s">
        <v>151</v>
      </c>
      <c r="B117" s="218">
        <v>189.71125360734001</v>
      </c>
      <c r="C117" s="218">
        <v>153.0642727659</v>
      </c>
      <c r="D117" s="218">
        <v>136.20086235975</v>
      </c>
      <c r="E117" s="218">
        <v>80.927352987519996</v>
      </c>
      <c r="F117" s="218">
        <v>48.108513283420002</v>
      </c>
      <c r="G117" s="218">
        <v>29.435657784060002</v>
      </c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outlineLevel="3" x14ac:dyDescent="0.3">
      <c r="A118" s="30" t="s">
        <v>146</v>
      </c>
      <c r="B118" s="218">
        <v>0</v>
      </c>
      <c r="C118" s="218">
        <v>0</v>
      </c>
      <c r="D118" s="218">
        <v>5.6845157299999999E-3</v>
      </c>
      <c r="E118" s="218">
        <v>5.99848447E-3</v>
      </c>
      <c r="F118" s="218">
        <v>1.227677529E-2</v>
      </c>
      <c r="G118" s="218">
        <v>1.2138264039999999E-2</v>
      </c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outlineLevel="2" x14ac:dyDescent="0.3">
      <c r="A119" s="140" t="s">
        <v>45</v>
      </c>
      <c r="B119" s="59">
        <f t="shared" ref="B119:G119" si="20">SUM(B$120:B$121)</f>
        <v>29.688330000000001</v>
      </c>
      <c r="C119" s="59">
        <f t="shared" si="20"/>
        <v>24.550380000000001</v>
      </c>
      <c r="D119" s="59">
        <f t="shared" si="20"/>
        <v>30.169094999999999</v>
      </c>
      <c r="E119" s="59">
        <f t="shared" si="20"/>
        <v>32.463972362509999</v>
      </c>
      <c r="F119" s="59">
        <f t="shared" si="20"/>
        <v>36.060648373310002</v>
      </c>
      <c r="G119" s="59">
        <f t="shared" si="20"/>
        <v>35.775135972359998</v>
      </c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outlineLevel="3" x14ac:dyDescent="0.3">
      <c r="A120" s="30" t="s">
        <v>123</v>
      </c>
      <c r="B120" s="218">
        <v>29.688330000000001</v>
      </c>
      <c r="C120" s="218">
        <v>24.550380000000001</v>
      </c>
      <c r="D120" s="218">
        <v>30.169094999999999</v>
      </c>
      <c r="E120" s="218">
        <v>31.33548</v>
      </c>
      <c r="F120" s="218">
        <v>34.682175000000001</v>
      </c>
      <c r="G120" s="218">
        <v>34.290877500000001</v>
      </c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outlineLevel="3" x14ac:dyDescent="0.3">
      <c r="A121" s="30" t="s">
        <v>51</v>
      </c>
      <c r="B121" s="218">
        <v>0</v>
      </c>
      <c r="C121" s="218">
        <v>0</v>
      </c>
      <c r="D121" s="218">
        <v>0</v>
      </c>
      <c r="E121" s="218">
        <v>1.1284923625100001</v>
      </c>
      <c r="F121" s="218">
        <v>1.3784733733100001</v>
      </c>
      <c r="G121" s="218">
        <v>1.4842584723600001</v>
      </c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outlineLevel="2" x14ac:dyDescent="0.3">
      <c r="A122" s="140" t="s">
        <v>226</v>
      </c>
      <c r="B122" s="59">
        <f t="shared" ref="B122:G122" si="21">SUM(B$123:B$124)</f>
        <v>5.7441543338300001</v>
      </c>
      <c r="C122" s="59">
        <f t="shared" si="21"/>
        <v>4.9631423273299999</v>
      </c>
      <c r="D122" s="59">
        <f t="shared" si="21"/>
        <v>7.09944966691</v>
      </c>
      <c r="E122" s="59">
        <f t="shared" si="21"/>
        <v>7.4799616972800003</v>
      </c>
      <c r="F122" s="59">
        <f t="shared" si="21"/>
        <v>7.6600232181100001</v>
      </c>
      <c r="G122" s="59">
        <f t="shared" si="21"/>
        <v>7.4206418244099996</v>
      </c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outlineLevel="3" x14ac:dyDescent="0.3">
      <c r="A123" s="30" t="s">
        <v>156</v>
      </c>
      <c r="B123" s="218">
        <v>4.9365827108299998</v>
      </c>
      <c r="C123" s="218">
        <v>4.4761919675000001</v>
      </c>
      <c r="D123" s="218">
        <v>6.8946523524199996</v>
      </c>
      <c r="E123" s="218">
        <v>7.4799616972800003</v>
      </c>
      <c r="F123" s="218">
        <v>7.6600232181100001</v>
      </c>
      <c r="G123" s="218">
        <v>7.4206418244099996</v>
      </c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outlineLevel="3" x14ac:dyDescent="0.3">
      <c r="A124" s="30" t="s">
        <v>49</v>
      </c>
      <c r="B124" s="218">
        <v>0.80757162299999996</v>
      </c>
      <c r="C124" s="218">
        <v>0.48695035983000001</v>
      </c>
      <c r="D124" s="218">
        <v>0.20479731448999999</v>
      </c>
      <c r="E124" s="218">
        <v>0</v>
      </c>
      <c r="F124" s="218">
        <v>0</v>
      </c>
      <c r="G124" s="218">
        <v>0</v>
      </c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outlineLevel="2" x14ac:dyDescent="0.3">
      <c r="A125" s="140" t="s">
        <v>54</v>
      </c>
      <c r="B125" s="59">
        <f t="shared" ref="B125:G125" si="22">SUM(B$126:B$127)</f>
        <v>0</v>
      </c>
      <c r="C125" s="59">
        <f t="shared" si="22"/>
        <v>41.599254999999999</v>
      </c>
      <c r="D125" s="59">
        <f t="shared" si="22"/>
        <v>55.767115000000004</v>
      </c>
      <c r="E125" s="59">
        <f t="shared" si="22"/>
        <v>57.923159999999996</v>
      </c>
      <c r="F125" s="59">
        <f t="shared" si="22"/>
        <v>34.682175000000001</v>
      </c>
      <c r="G125" s="59">
        <f t="shared" si="22"/>
        <v>34.290877500000001</v>
      </c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outlineLevel="3" x14ac:dyDescent="0.3">
      <c r="A126" s="30" t="s">
        <v>104</v>
      </c>
      <c r="B126" s="218">
        <v>0</v>
      </c>
      <c r="C126" s="218">
        <v>19.094740000000002</v>
      </c>
      <c r="D126" s="218">
        <v>25.598020000000002</v>
      </c>
      <c r="E126" s="218">
        <v>26.587679999999999</v>
      </c>
      <c r="F126" s="218">
        <v>0</v>
      </c>
      <c r="G126" s="218">
        <v>0</v>
      </c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outlineLevel="3" x14ac:dyDescent="0.3">
      <c r="A127" s="30" t="s">
        <v>102</v>
      </c>
      <c r="B127" s="218">
        <v>0</v>
      </c>
      <c r="C127" s="218">
        <v>22.504515000000001</v>
      </c>
      <c r="D127" s="218">
        <v>30.169094999999999</v>
      </c>
      <c r="E127" s="218">
        <v>31.33548</v>
      </c>
      <c r="F127" s="218">
        <v>34.682175000000001</v>
      </c>
      <c r="G127" s="218">
        <v>34.290877500000001</v>
      </c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outlineLevel="2" x14ac:dyDescent="0.3">
      <c r="A128" s="140" t="s">
        <v>182</v>
      </c>
      <c r="B128" s="59">
        <f t="shared" ref="B128:G128" si="23">SUM(B$129:B$129)</f>
        <v>3.31662108491</v>
      </c>
      <c r="C128" s="59">
        <f t="shared" si="23"/>
        <v>3.1093790512499999</v>
      </c>
      <c r="D128" s="59">
        <f t="shared" si="23"/>
        <v>3.9636138627099999</v>
      </c>
      <c r="E128" s="59">
        <f t="shared" si="23"/>
        <v>4.1503421753399996</v>
      </c>
      <c r="F128" s="59">
        <f t="shared" si="23"/>
        <v>4.4650953701700002</v>
      </c>
      <c r="G128" s="59">
        <f t="shared" si="23"/>
        <v>4.5906783346799998</v>
      </c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1:17" outlineLevel="3" x14ac:dyDescent="0.3">
      <c r="A129" s="30" t="s">
        <v>151</v>
      </c>
      <c r="B129" s="218">
        <v>3.31662108491</v>
      </c>
      <c r="C129" s="218">
        <v>3.1093790512499999</v>
      </c>
      <c r="D129" s="218">
        <v>3.9636138627099999</v>
      </c>
      <c r="E129" s="218">
        <v>4.1503421753399996</v>
      </c>
      <c r="F129" s="218">
        <v>4.4650953701700002</v>
      </c>
      <c r="G129" s="218">
        <v>4.5906783346799998</v>
      </c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1:17" x14ac:dyDescent="0.3">
      <c r="B130" s="205"/>
      <c r="C130" s="205"/>
      <c r="D130" s="205"/>
      <c r="E130" s="205"/>
      <c r="F130" s="205"/>
      <c r="G130" s="205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1:17" x14ac:dyDescent="0.3">
      <c r="B131" s="205"/>
      <c r="C131" s="205"/>
      <c r="D131" s="205"/>
      <c r="E131" s="205"/>
      <c r="F131" s="205"/>
      <c r="G131" s="205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1:17" x14ac:dyDescent="0.3">
      <c r="B132" s="205"/>
      <c r="C132" s="205"/>
      <c r="D132" s="205"/>
      <c r="E132" s="205"/>
      <c r="F132" s="205"/>
      <c r="G132" s="205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1:17" x14ac:dyDescent="0.3">
      <c r="B133" s="205"/>
      <c r="C133" s="205"/>
      <c r="D133" s="205"/>
      <c r="E133" s="205"/>
      <c r="F133" s="205"/>
      <c r="G133" s="205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1:17" x14ac:dyDescent="0.3">
      <c r="B134" s="205"/>
      <c r="C134" s="205"/>
      <c r="D134" s="205"/>
      <c r="E134" s="205"/>
      <c r="F134" s="205"/>
      <c r="G134" s="205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1:17" x14ac:dyDescent="0.3">
      <c r="B135" s="205"/>
      <c r="C135" s="205"/>
      <c r="D135" s="205"/>
      <c r="E135" s="205"/>
      <c r="F135" s="205"/>
      <c r="G135" s="205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1:17" x14ac:dyDescent="0.3">
      <c r="B136" s="205"/>
      <c r="C136" s="205"/>
      <c r="D136" s="205"/>
      <c r="E136" s="205"/>
      <c r="F136" s="205"/>
      <c r="G136" s="205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1:17" x14ac:dyDescent="0.3">
      <c r="B137" s="205"/>
      <c r="C137" s="205"/>
      <c r="D137" s="205"/>
      <c r="E137" s="205"/>
      <c r="F137" s="205"/>
      <c r="G137" s="205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1:17" x14ac:dyDescent="0.3">
      <c r="B138" s="205"/>
      <c r="C138" s="205"/>
      <c r="D138" s="205"/>
      <c r="E138" s="205"/>
      <c r="F138" s="205"/>
      <c r="G138" s="205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1:17" x14ac:dyDescent="0.3">
      <c r="B139" s="205"/>
      <c r="C139" s="205"/>
      <c r="D139" s="205"/>
      <c r="E139" s="205"/>
      <c r="F139" s="205"/>
      <c r="G139" s="205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1:17" x14ac:dyDescent="0.3">
      <c r="B140" s="205"/>
      <c r="C140" s="205"/>
      <c r="D140" s="205"/>
      <c r="E140" s="205"/>
      <c r="F140" s="205"/>
      <c r="G140" s="205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1:17" x14ac:dyDescent="0.3">
      <c r="B141" s="205"/>
      <c r="C141" s="205"/>
      <c r="D141" s="205"/>
      <c r="E141" s="205"/>
      <c r="F141" s="205"/>
      <c r="G141" s="205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1:17" x14ac:dyDescent="0.3">
      <c r="B142" s="205"/>
      <c r="C142" s="205"/>
      <c r="D142" s="205"/>
      <c r="E142" s="205"/>
      <c r="F142" s="205"/>
      <c r="G142" s="205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1:17" x14ac:dyDescent="0.3">
      <c r="B143" s="205"/>
      <c r="C143" s="205"/>
      <c r="D143" s="205"/>
      <c r="E143" s="205"/>
      <c r="F143" s="205"/>
      <c r="G143" s="205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1:17" x14ac:dyDescent="0.3">
      <c r="B144" s="205"/>
      <c r="C144" s="205"/>
      <c r="D144" s="205"/>
      <c r="E144" s="205"/>
      <c r="F144" s="205"/>
      <c r="G144" s="205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05"/>
      <c r="E145" s="205"/>
      <c r="F145" s="205"/>
      <c r="G145" s="205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05"/>
      <c r="E146" s="205"/>
      <c r="F146" s="205"/>
      <c r="G146" s="205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05"/>
      <c r="E147" s="205"/>
      <c r="F147" s="205"/>
      <c r="G147" s="205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05"/>
      <c r="E148" s="205"/>
      <c r="F148" s="205"/>
      <c r="G148" s="205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05"/>
      <c r="E149" s="205"/>
      <c r="F149" s="205"/>
      <c r="G149" s="205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05"/>
      <c r="E150" s="205"/>
      <c r="F150" s="205"/>
      <c r="G150" s="205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05"/>
      <c r="E151" s="205"/>
      <c r="F151" s="205"/>
      <c r="G151" s="205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05"/>
      <c r="E152" s="205"/>
      <c r="F152" s="205"/>
      <c r="G152" s="205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05"/>
      <c r="E153" s="205"/>
      <c r="F153" s="205"/>
      <c r="G153" s="205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05"/>
      <c r="E154" s="205"/>
      <c r="F154" s="205"/>
      <c r="G154" s="205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05"/>
      <c r="E155" s="205"/>
      <c r="F155" s="205"/>
      <c r="G155" s="205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05"/>
      <c r="E156" s="205"/>
      <c r="F156" s="205"/>
      <c r="G156" s="205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05"/>
      <c r="E157" s="205"/>
      <c r="F157" s="205"/>
      <c r="G157" s="205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05"/>
      <c r="E158" s="205"/>
      <c r="F158" s="205"/>
      <c r="G158" s="205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05"/>
      <c r="E159" s="205"/>
      <c r="F159" s="205"/>
      <c r="G159" s="205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05"/>
      <c r="E160" s="205"/>
      <c r="F160" s="205"/>
      <c r="G160" s="205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05"/>
      <c r="E161" s="205"/>
      <c r="F161" s="205"/>
      <c r="G161" s="205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05"/>
      <c r="E162" s="205"/>
      <c r="F162" s="205"/>
      <c r="G162" s="205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05"/>
      <c r="E163" s="205"/>
      <c r="F163" s="205"/>
      <c r="G163" s="205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05"/>
      <c r="E164" s="205"/>
      <c r="F164" s="205"/>
      <c r="G164" s="205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05"/>
      <c r="E165" s="205"/>
      <c r="F165" s="205"/>
      <c r="G165" s="205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05"/>
      <c r="E166" s="205"/>
      <c r="F166" s="205"/>
      <c r="G166" s="205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05"/>
      <c r="E167" s="205"/>
      <c r="F167" s="205"/>
      <c r="G167" s="205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05"/>
      <c r="E168" s="205"/>
      <c r="F168" s="205"/>
      <c r="G168" s="205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796875" defaultRowHeight="13" outlineLevelRow="3" x14ac:dyDescent="0.3"/>
  <cols>
    <col min="1" max="1" width="52" style="243" customWidth="1"/>
    <col min="2" max="7" width="15.1796875" style="220" customWidth="1"/>
    <col min="8" max="16384" width="9.1796875" style="243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B4" s="188"/>
      <c r="C4" s="188"/>
      <c r="D4" s="188"/>
      <c r="E4" s="188"/>
      <c r="F4" s="188"/>
      <c r="G4" s="234" t="str">
        <f>VALUSD</f>
        <v>млрд. дол. США</v>
      </c>
    </row>
    <row r="5" spans="1:19" s="12" customFormat="1" x14ac:dyDescent="0.25">
      <c r="A5" s="239"/>
      <c r="B5" s="32">
        <v>44196</v>
      </c>
      <c r="C5" s="32">
        <v>44561</v>
      </c>
      <c r="D5" s="32">
        <v>44926</v>
      </c>
      <c r="E5" s="32">
        <v>45291</v>
      </c>
      <c r="F5" s="32">
        <v>45657</v>
      </c>
      <c r="G5" s="32">
        <v>45777</v>
      </c>
    </row>
    <row r="6" spans="1:19" s="90" customFormat="1" ht="31" x14ac:dyDescent="0.25">
      <c r="A6" s="1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9">
        <f t="shared" ref="B6:G6" si="0">B$91+B$7</f>
        <v>90.253504035260008</v>
      </c>
      <c r="C6" s="219">
        <f t="shared" si="0"/>
        <v>97.955877598960015</v>
      </c>
      <c r="D6" s="219">
        <f t="shared" si="0"/>
        <v>111.44992803011999</v>
      </c>
      <c r="E6" s="219">
        <f t="shared" si="0"/>
        <v>145.32087120895997</v>
      </c>
      <c r="F6" s="219">
        <f t="shared" si="0"/>
        <v>166.05975130834003</v>
      </c>
      <c r="G6" s="219">
        <f t="shared" si="0"/>
        <v>179.96823843918</v>
      </c>
    </row>
    <row r="7" spans="1:19" s="22" customFormat="1" ht="14.5" x14ac:dyDescent="0.25">
      <c r="A7" s="18" t="s">
        <v>68</v>
      </c>
      <c r="B7" s="7">
        <f t="shared" ref="B7:G7" si="1">B$8+B$47</f>
        <v>79.903217077660003</v>
      </c>
      <c r="C7" s="7">
        <f t="shared" si="1"/>
        <v>86.615691312520013</v>
      </c>
      <c r="D7" s="7">
        <f t="shared" si="1"/>
        <v>101.59354286954999</v>
      </c>
      <c r="E7" s="7">
        <f t="shared" si="1"/>
        <v>136.59196737240998</v>
      </c>
      <c r="F7" s="7">
        <f t="shared" si="1"/>
        <v>159.19681191121003</v>
      </c>
      <c r="G7" s="7">
        <f t="shared" si="1"/>
        <v>173.39768685522</v>
      </c>
    </row>
    <row r="8" spans="1:19" s="37" customFormat="1" ht="14.5" outlineLevel="1" x14ac:dyDescent="0.25">
      <c r="A8" s="127" t="s">
        <v>50</v>
      </c>
      <c r="B8" s="149">
        <f t="shared" ref="B8:G8" si="2">B$9+B$45</f>
        <v>35.392538767910004</v>
      </c>
      <c r="C8" s="149">
        <f t="shared" si="2"/>
        <v>38.952681436220011</v>
      </c>
      <c r="D8" s="149">
        <f t="shared" si="2"/>
        <v>38.00228207715999</v>
      </c>
      <c r="E8" s="149">
        <f t="shared" si="2"/>
        <v>41.80087579141999</v>
      </c>
      <c r="F8" s="149">
        <f t="shared" si="2"/>
        <v>44.319135028530013</v>
      </c>
      <c r="G8" s="149">
        <f t="shared" si="2"/>
        <v>44.020542814219986</v>
      </c>
    </row>
    <row r="9" spans="1:19" s="190" customFormat="1" outlineLevel="2" x14ac:dyDescent="0.25">
      <c r="A9" s="174" t="s">
        <v>200</v>
      </c>
      <c r="B9" s="39">
        <f t="shared" ref="B9:G9" si="3">SUM(B$10:B$44)</f>
        <v>35.322377285950004</v>
      </c>
      <c r="C9" s="39">
        <f t="shared" si="3"/>
        <v>38.884805428450008</v>
      </c>
      <c r="D9" s="39">
        <f t="shared" si="3"/>
        <v>37.955266801959986</v>
      </c>
      <c r="E9" s="39">
        <f t="shared" si="3"/>
        <v>41.759092484669992</v>
      </c>
      <c r="F9" s="39">
        <f t="shared" si="3"/>
        <v>44.284529596720013</v>
      </c>
      <c r="G9" s="39">
        <f t="shared" si="3"/>
        <v>43.986337957279986</v>
      </c>
    </row>
    <row r="10" spans="1:19" s="11" customFormat="1" outlineLevel="3" x14ac:dyDescent="0.25">
      <c r="A10" s="139" t="s">
        <v>160</v>
      </c>
      <c r="B10" s="20">
        <v>0</v>
      </c>
      <c r="C10" s="20">
        <v>0</v>
      </c>
      <c r="D10" s="20">
        <v>0</v>
      </c>
      <c r="E10" s="20">
        <v>0</v>
      </c>
      <c r="F10" s="20">
        <v>5.9800516309500003</v>
      </c>
      <c r="G10" s="20">
        <v>5.2389606708600001</v>
      </c>
    </row>
    <row r="11" spans="1:19" outlineLevel="3" x14ac:dyDescent="0.3">
      <c r="A11" s="30" t="s">
        <v>147</v>
      </c>
      <c r="B11" s="218">
        <v>2.5383883414600001</v>
      </c>
      <c r="C11" s="218">
        <v>2.9816281866000001</v>
      </c>
      <c r="D11" s="218">
        <v>2.22413354628</v>
      </c>
      <c r="E11" s="218">
        <v>1.9851676302800001</v>
      </c>
      <c r="F11" s="218">
        <v>1.39466778468</v>
      </c>
      <c r="G11" s="218">
        <v>1.29500371709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3">
      <c r="A12" s="30" t="s">
        <v>209</v>
      </c>
      <c r="B12" s="218">
        <v>0.67314833805999996</v>
      </c>
      <c r="C12" s="218">
        <v>0.64274768862999998</v>
      </c>
      <c r="D12" s="218">
        <v>0.47945505163000002</v>
      </c>
      <c r="E12" s="218">
        <v>0.46160853447</v>
      </c>
      <c r="F12" s="218">
        <v>0.41706510620999998</v>
      </c>
      <c r="G12" s="218">
        <v>0.42182428840000002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3">
      <c r="A13" s="30" t="s">
        <v>32</v>
      </c>
      <c r="B13" s="218">
        <v>1.96742521474</v>
      </c>
      <c r="C13" s="218">
        <v>3.5161637729300002</v>
      </c>
      <c r="D13" s="218">
        <v>1.47136659314</v>
      </c>
      <c r="E13" s="218">
        <v>3.2715826405300001</v>
      </c>
      <c r="F13" s="218">
        <v>9.0706825079999998E-2</v>
      </c>
      <c r="G13" s="218">
        <v>0.29875391272000001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3">
      <c r="A14" s="30" t="s">
        <v>35</v>
      </c>
      <c r="B14" s="218">
        <v>1.29091127722</v>
      </c>
      <c r="C14" s="218">
        <v>1.3380648283200001</v>
      </c>
      <c r="D14" s="218">
        <v>1.36729325161</v>
      </c>
      <c r="E14" s="218">
        <v>1.3163991743700001</v>
      </c>
      <c r="F14" s="218">
        <v>1.18937177385</v>
      </c>
      <c r="G14" s="218">
        <v>1.20294384415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3">
      <c r="A15" s="30" t="s">
        <v>87</v>
      </c>
      <c r="B15" s="218">
        <v>1.01504534102</v>
      </c>
      <c r="C15" s="218">
        <v>1.05212224414</v>
      </c>
      <c r="D15" s="218">
        <v>0.92155567894000001</v>
      </c>
      <c r="E15" s="218">
        <v>0.88725306985999997</v>
      </c>
      <c r="F15" s="218">
        <v>0.80163659936999998</v>
      </c>
      <c r="G15" s="218">
        <v>0.81078417501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3">
      <c r="A16" s="30" t="s">
        <v>137</v>
      </c>
      <c r="B16" s="218">
        <v>1.65873257264</v>
      </c>
      <c r="C16" s="218">
        <v>1.71932165613</v>
      </c>
      <c r="D16" s="218">
        <v>1.28252107002</v>
      </c>
      <c r="E16" s="218">
        <v>1.23478242557</v>
      </c>
      <c r="F16" s="218">
        <v>1.1156307239000001</v>
      </c>
      <c r="G16" s="218">
        <v>1.12836132579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3">
      <c r="A17" s="30" t="s">
        <v>201</v>
      </c>
      <c r="B17" s="218">
        <v>3.5465986079</v>
      </c>
      <c r="C17" s="218">
        <v>4.2928769860499996</v>
      </c>
      <c r="D17" s="218">
        <v>6.4837581148799996</v>
      </c>
      <c r="E17" s="218">
        <v>6.2424164086299996</v>
      </c>
      <c r="F17" s="218">
        <v>5.3641408454299997</v>
      </c>
      <c r="G17" s="218">
        <v>5.4253517287499999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3">
      <c r="A18" s="30" t="s">
        <v>28</v>
      </c>
      <c r="B18" s="218">
        <v>0.42786614134000001</v>
      </c>
      <c r="C18" s="218">
        <v>0.44349495202</v>
      </c>
      <c r="D18" s="218">
        <v>0.33082327462</v>
      </c>
      <c r="E18" s="218">
        <v>0.31850920426000001</v>
      </c>
      <c r="F18" s="218">
        <v>0.28777430481999999</v>
      </c>
      <c r="G18" s="218">
        <v>0.29105813345999998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3">
      <c r="A19" s="30" t="s">
        <v>79</v>
      </c>
      <c r="B19" s="218">
        <v>0.42786614134000001</v>
      </c>
      <c r="C19" s="218">
        <v>0.44349495202</v>
      </c>
      <c r="D19" s="218">
        <v>0.74101125010000002</v>
      </c>
      <c r="E19" s="218">
        <v>0.71342895657000005</v>
      </c>
      <c r="F19" s="218">
        <v>0.64458583697000005</v>
      </c>
      <c r="G19" s="218">
        <v>0.65194128670999996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3">
      <c r="A20" s="30" t="s">
        <v>172</v>
      </c>
      <c r="B20" s="218">
        <v>1.4937057667</v>
      </c>
      <c r="C20" s="218">
        <v>2.9617775985099999</v>
      </c>
      <c r="D20" s="218">
        <v>1.90368219733</v>
      </c>
      <c r="E20" s="218">
        <v>1.5088939048200001</v>
      </c>
      <c r="F20" s="218">
        <v>1.5854307184700001</v>
      </c>
      <c r="G20" s="218">
        <v>1.5601413685500001</v>
      </c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3">
      <c r="A21" s="30" t="s">
        <v>130</v>
      </c>
      <c r="B21" s="218">
        <v>0.42786614134000001</v>
      </c>
      <c r="C21" s="218">
        <v>0.44349495202</v>
      </c>
      <c r="D21" s="218">
        <v>0.33082327462</v>
      </c>
      <c r="E21" s="218">
        <v>0.31850920426000001</v>
      </c>
      <c r="F21" s="218">
        <v>0.28777430481999999</v>
      </c>
      <c r="G21" s="218">
        <v>0.29105813345999998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3">
      <c r="A22" s="30" t="s">
        <v>196</v>
      </c>
      <c r="B22" s="218">
        <v>0.42786614134000001</v>
      </c>
      <c r="C22" s="218">
        <v>0.44349495202</v>
      </c>
      <c r="D22" s="218">
        <v>0.33082327462</v>
      </c>
      <c r="E22" s="218">
        <v>0.31850920426000001</v>
      </c>
      <c r="F22" s="218">
        <v>0.28777430481999999</v>
      </c>
      <c r="G22" s="218">
        <v>0.29105813345999998</v>
      </c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3">
      <c r="A23" s="30" t="s">
        <v>225</v>
      </c>
      <c r="B23" s="218">
        <v>3.6177396860700002</v>
      </c>
      <c r="C23" s="218">
        <v>2.2411606184299999</v>
      </c>
      <c r="D23" s="218">
        <v>1.6427051342200001</v>
      </c>
      <c r="E23" s="218">
        <v>5.0738630260099997</v>
      </c>
      <c r="F23" s="218">
        <v>6.95899674116</v>
      </c>
      <c r="G23" s="218">
        <v>6.2862056023699999</v>
      </c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3">
      <c r="A24" s="30" t="s">
        <v>154</v>
      </c>
      <c r="B24" s="218">
        <v>0.42786614134000001</v>
      </c>
      <c r="C24" s="218">
        <v>0.44349495202</v>
      </c>
      <c r="D24" s="218">
        <v>0.33082327462</v>
      </c>
      <c r="E24" s="218">
        <v>0.31850920426000001</v>
      </c>
      <c r="F24" s="218">
        <v>0.28777430481999999</v>
      </c>
      <c r="G24" s="218">
        <v>0.29105813345999998</v>
      </c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3">
      <c r="A25" s="30" t="s">
        <v>216</v>
      </c>
      <c r="B25" s="218">
        <v>0.42786614134000001</v>
      </c>
      <c r="C25" s="218">
        <v>0.44349495202</v>
      </c>
      <c r="D25" s="218">
        <v>0.33082327462</v>
      </c>
      <c r="E25" s="218">
        <v>0.31850920426000001</v>
      </c>
      <c r="F25" s="218">
        <v>0.28777430481999999</v>
      </c>
      <c r="G25" s="218">
        <v>0.29105813345999998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3">
      <c r="A26" s="30" t="s">
        <v>39</v>
      </c>
      <c r="B26" s="218">
        <v>0.42786614134000001</v>
      </c>
      <c r="C26" s="218">
        <v>0.44349495202</v>
      </c>
      <c r="D26" s="218">
        <v>0.33082327462</v>
      </c>
      <c r="E26" s="218">
        <v>0.31850920426000001</v>
      </c>
      <c r="F26" s="218">
        <v>0.28777430481999999</v>
      </c>
      <c r="G26" s="218">
        <v>0.29105813345999998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3">
      <c r="A27" s="30" t="s">
        <v>92</v>
      </c>
      <c r="B27" s="218">
        <v>0.42786614134000001</v>
      </c>
      <c r="C27" s="218">
        <v>0.44349495202</v>
      </c>
      <c r="D27" s="218">
        <v>0.33082327462</v>
      </c>
      <c r="E27" s="218">
        <v>0.31850920426000001</v>
      </c>
      <c r="F27" s="218">
        <v>0.28777430481999999</v>
      </c>
      <c r="G27" s="218">
        <v>0.29105813345999998</v>
      </c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3">
      <c r="A28" s="30" t="s">
        <v>80</v>
      </c>
      <c r="B28" s="218">
        <v>0.42786614134000001</v>
      </c>
      <c r="C28" s="218">
        <v>0.44349495202</v>
      </c>
      <c r="D28" s="218">
        <v>0.33082327462</v>
      </c>
      <c r="E28" s="218">
        <v>0.31850920426000001</v>
      </c>
      <c r="F28" s="218">
        <v>0.28777430481999999</v>
      </c>
      <c r="G28" s="218">
        <v>0.29105813345999998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3">
      <c r="A29" s="30" t="s">
        <v>131</v>
      </c>
      <c r="B29" s="218">
        <v>0.42786614134000001</v>
      </c>
      <c r="C29" s="218">
        <v>0.44349495202</v>
      </c>
      <c r="D29" s="218">
        <v>0.33082327462</v>
      </c>
      <c r="E29" s="218">
        <v>0.31850920426000001</v>
      </c>
      <c r="F29" s="218">
        <v>0.28777430481999999</v>
      </c>
      <c r="G29" s="218">
        <v>0.29105813345999998</v>
      </c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3">
      <c r="A30" s="30" t="s">
        <v>197</v>
      </c>
      <c r="B30" s="218">
        <v>0.42786614134000001</v>
      </c>
      <c r="C30" s="218">
        <v>0.44349495202</v>
      </c>
      <c r="D30" s="218">
        <v>0.33082327462</v>
      </c>
      <c r="E30" s="218">
        <v>0.31850920426000001</v>
      </c>
      <c r="F30" s="218">
        <v>0.28777430481999999</v>
      </c>
      <c r="G30" s="218">
        <v>0.29105813345999998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3">
      <c r="A31" s="30" t="s">
        <v>21</v>
      </c>
      <c r="B31" s="218">
        <v>0.42786614134000001</v>
      </c>
      <c r="C31" s="218">
        <v>0.44349495202</v>
      </c>
      <c r="D31" s="218">
        <v>0.33082327462</v>
      </c>
      <c r="E31" s="218">
        <v>0.31850920426000001</v>
      </c>
      <c r="F31" s="218">
        <v>0.28777430481999999</v>
      </c>
      <c r="G31" s="218">
        <v>0.29105813345999998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3">
      <c r="A32" s="30" t="s">
        <v>75</v>
      </c>
      <c r="B32" s="218">
        <v>0.42786614134000001</v>
      </c>
      <c r="C32" s="218">
        <v>0.44349495202</v>
      </c>
      <c r="D32" s="218">
        <v>0.33082327462</v>
      </c>
      <c r="E32" s="218">
        <v>0.31850920426000001</v>
      </c>
      <c r="F32" s="218">
        <v>0.28777430481999999</v>
      </c>
      <c r="G32" s="218">
        <v>0.29105813345999998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3">
      <c r="A33" s="30" t="s">
        <v>127</v>
      </c>
      <c r="B33" s="218">
        <v>0.42786614134000001</v>
      </c>
      <c r="C33" s="218">
        <v>0.44349495202</v>
      </c>
      <c r="D33" s="218">
        <v>0.33082327462</v>
      </c>
      <c r="E33" s="218">
        <v>0.31850920426000001</v>
      </c>
      <c r="F33" s="218">
        <v>0.28777430481999999</v>
      </c>
      <c r="G33" s="218">
        <v>0.29105813345999998</v>
      </c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3">
      <c r="A34" s="30" t="s">
        <v>58</v>
      </c>
      <c r="B34" s="218">
        <v>1.1826506051800001</v>
      </c>
      <c r="C34" s="218">
        <v>4.1147456020000001E-2</v>
      </c>
      <c r="D34" s="218">
        <v>0</v>
      </c>
      <c r="E34" s="218">
        <v>0</v>
      </c>
      <c r="F34" s="218">
        <v>0</v>
      </c>
      <c r="G34" s="218">
        <v>0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3">
      <c r="A35" s="30" t="s">
        <v>46</v>
      </c>
      <c r="B35" s="218">
        <v>2.1574173242899999</v>
      </c>
      <c r="C35" s="218">
        <v>3.3531759060400002</v>
      </c>
      <c r="D35" s="218">
        <v>1.1345416286000001</v>
      </c>
      <c r="E35" s="218">
        <v>3.3204868307900002</v>
      </c>
      <c r="F35" s="218">
        <v>6.0801988866799999</v>
      </c>
      <c r="G35" s="218">
        <v>7.3667026347800002</v>
      </c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3">
      <c r="A36" s="30" t="s">
        <v>93</v>
      </c>
      <c r="B36" s="218">
        <v>0.42786638891000001</v>
      </c>
      <c r="C36" s="218">
        <v>0.44349520863000003</v>
      </c>
      <c r="D36" s="218">
        <v>7.0305603988399996</v>
      </c>
      <c r="E36" s="218">
        <v>6.7688653429299999</v>
      </c>
      <c r="F36" s="218">
        <v>6.1156961631</v>
      </c>
      <c r="G36" s="218">
        <v>6.1854831383200004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3">
      <c r="A37" s="30" t="s">
        <v>97</v>
      </c>
      <c r="B37" s="218">
        <v>0.66909282536000003</v>
      </c>
      <c r="C37" s="218">
        <v>1.54523967858</v>
      </c>
      <c r="D37" s="218">
        <v>1.3651590982999999</v>
      </c>
      <c r="E37" s="218">
        <v>0.59342221659000005</v>
      </c>
      <c r="F37" s="218">
        <v>0.11893717737999999</v>
      </c>
      <c r="G37" s="218">
        <v>0.6014719221</v>
      </c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3">
      <c r="A38" s="30" t="s">
        <v>158</v>
      </c>
      <c r="B38" s="218">
        <v>2.0505828906499999</v>
      </c>
      <c r="C38" s="218">
        <v>1.88681203308</v>
      </c>
      <c r="D38" s="218">
        <v>1.8451328735700001</v>
      </c>
      <c r="E38" s="218">
        <v>1.08127016724</v>
      </c>
      <c r="F38" s="218">
        <v>1.09586897881</v>
      </c>
      <c r="G38" s="218">
        <v>1.1083740770699999</v>
      </c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3">
      <c r="A39" s="30" t="s">
        <v>163</v>
      </c>
      <c r="B39" s="218">
        <v>0.39557383659000001</v>
      </c>
      <c r="C39" s="218">
        <v>0.97407988796</v>
      </c>
      <c r="D39" s="218">
        <v>1.28518943552</v>
      </c>
      <c r="E39" s="218">
        <v>0</v>
      </c>
      <c r="F39" s="218">
        <v>0</v>
      </c>
      <c r="G39" s="218">
        <v>0</v>
      </c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3">
      <c r="A40" s="30" t="s">
        <v>218</v>
      </c>
      <c r="B40" s="218">
        <v>1.6580396185999999</v>
      </c>
      <c r="C40" s="218">
        <v>1.50597939013</v>
      </c>
      <c r="D40" s="218">
        <v>1.1233792652800001</v>
      </c>
      <c r="E40" s="218">
        <v>1.08156427714</v>
      </c>
      <c r="F40" s="218">
        <v>0.97719753088000005</v>
      </c>
      <c r="G40" s="218">
        <v>0</v>
      </c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3">
      <c r="A41" s="30" t="s">
        <v>41</v>
      </c>
      <c r="B41" s="218">
        <v>0.60994022902</v>
      </c>
      <c r="C41" s="218">
        <v>0.87867744205999998</v>
      </c>
      <c r="D41" s="218">
        <v>0.58743542275000005</v>
      </c>
      <c r="E41" s="218">
        <v>0.46815606701000001</v>
      </c>
      <c r="F41" s="218">
        <v>0.42298082732999998</v>
      </c>
      <c r="G41" s="218">
        <v>0.42780751455999999</v>
      </c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3">
      <c r="A42" s="30" t="s">
        <v>94</v>
      </c>
      <c r="B42" s="218">
        <v>0.61893006440999998</v>
      </c>
      <c r="C42" s="218">
        <v>0.64153793137000004</v>
      </c>
      <c r="D42" s="218">
        <v>0.27345865032</v>
      </c>
      <c r="E42" s="218">
        <v>6.5819958720000002E-2</v>
      </c>
      <c r="F42" s="218">
        <v>5.9468588689999997E-2</v>
      </c>
      <c r="G42" s="218">
        <v>6.0147192209999999E-2</v>
      </c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3">
      <c r="A43" s="30" t="s">
        <v>199</v>
      </c>
      <c r="B43" s="218">
        <v>1.1238485978199999</v>
      </c>
      <c r="C43" s="218">
        <v>0</v>
      </c>
      <c r="D43" s="218">
        <v>0</v>
      </c>
      <c r="E43" s="218">
        <v>1.2012284124199999</v>
      </c>
      <c r="F43" s="218">
        <v>0</v>
      </c>
      <c r="G43" s="218">
        <v>0</v>
      </c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3">
      <c r="A44" s="30" t="s">
        <v>148</v>
      </c>
      <c r="B44" s="218">
        <v>0.63661378054999995</v>
      </c>
      <c r="C44" s="218">
        <v>0.65986758656</v>
      </c>
      <c r="D44" s="218">
        <v>0.49222557056999999</v>
      </c>
      <c r="E44" s="218">
        <v>0.34226378534000002</v>
      </c>
      <c r="F44" s="218">
        <v>0.13083089512000001</v>
      </c>
      <c r="G44" s="218">
        <v>0.13232382286</v>
      </c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outlineLevel="2" x14ac:dyDescent="0.3">
      <c r="A45" s="140" t="s">
        <v>119</v>
      </c>
      <c r="B45" s="59">
        <f t="shared" ref="B45:G45" si="4">SUM(B$46:B$46)</f>
        <v>7.0161481959999994E-2</v>
      </c>
      <c r="C45" s="59">
        <f t="shared" si="4"/>
        <v>6.7876007769999996E-2</v>
      </c>
      <c r="D45" s="59">
        <f t="shared" si="4"/>
        <v>4.7015275199999998E-2</v>
      </c>
      <c r="E45" s="59">
        <f t="shared" si="4"/>
        <v>4.1783306749999999E-2</v>
      </c>
      <c r="F45" s="59">
        <f t="shared" si="4"/>
        <v>3.4605431809999997E-2</v>
      </c>
      <c r="G45" s="59">
        <f t="shared" si="4"/>
        <v>3.420485694E-2</v>
      </c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3">
      <c r="A46" s="30" t="s">
        <v>31</v>
      </c>
      <c r="B46" s="218">
        <v>7.0161481959999994E-2</v>
      </c>
      <c r="C46" s="218">
        <v>6.7876007769999996E-2</v>
      </c>
      <c r="D46" s="218">
        <v>4.7015275199999998E-2</v>
      </c>
      <c r="E46" s="218">
        <v>4.1783306749999999E-2</v>
      </c>
      <c r="F46" s="218">
        <v>3.4605431809999997E-2</v>
      </c>
      <c r="G46" s="218">
        <v>3.420485694E-2</v>
      </c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ht="14.5" outlineLevel="1" x14ac:dyDescent="0.35">
      <c r="A47" s="133" t="s">
        <v>62</v>
      </c>
      <c r="B47" s="19">
        <f t="shared" ref="B47:G47" si="5">B$48+B$58+B$69+B$71+B$78+B$87+B$89</f>
        <v>44.510678309749999</v>
      </c>
      <c r="C47" s="19">
        <f t="shared" si="5"/>
        <v>47.663009876300002</v>
      </c>
      <c r="D47" s="19">
        <f t="shared" si="5"/>
        <v>63.591260792390003</v>
      </c>
      <c r="E47" s="19">
        <f t="shared" si="5"/>
        <v>94.791091580989999</v>
      </c>
      <c r="F47" s="19">
        <f t="shared" si="5"/>
        <v>114.87767688268001</v>
      </c>
      <c r="G47" s="19">
        <f t="shared" si="5"/>
        <v>129.37714404100001</v>
      </c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outlineLevel="2" x14ac:dyDescent="0.3">
      <c r="A48" s="140" t="s">
        <v>179</v>
      </c>
      <c r="B48" s="59">
        <f t="shared" ref="B48:G48" si="6">SUM(B$49:B$57)</f>
        <v>15.678814377210001</v>
      </c>
      <c r="C48" s="59">
        <f t="shared" si="6"/>
        <v>16.97941619561</v>
      </c>
      <c r="D48" s="59">
        <f t="shared" si="6"/>
        <v>30.087463237860003</v>
      </c>
      <c r="E48" s="59">
        <f t="shared" si="6"/>
        <v>59.305881467679995</v>
      </c>
      <c r="F48" s="59">
        <f t="shared" si="6"/>
        <v>82.827989272820005</v>
      </c>
      <c r="G48" s="59">
        <f t="shared" si="6"/>
        <v>96.6771034227</v>
      </c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3" x14ac:dyDescent="0.3">
      <c r="A49" s="30" t="s">
        <v>109</v>
      </c>
      <c r="B49" s="218">
        <v>0</v>
      </c>
      <c r="C49" s="218">
        <v>2.2672023800000001E-3</v>
      </c>
      <c r="D49" s="218">
        <v>2.13029758E-3</v>
      </c>
      <c r="E49" s="218">
        <v>6.6717266900000001E-3</v>
      </c>
      <c r="F49" s="218">
        <v>1.146224364E-2</v>
      </c>
      <c r="G49" s="218">
        <v>1.1785836100000001E-2</v>
      </c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3">
      <c r="A50" s="30" t="s">
        <v>53</v>
      </c>
      <c r="B50" s="218">
        <v>0</v>
      </c>
      <c r="C50" s="218">
        <v>0</v>
      </c>
      <c r="D50" s="218">
        <v>0</v>
      </c>
      <c r="E50" s="218">
        <v>0</v>
      </c>
      <c r="F50" s="218">
        <v>0.12100019522</v>
      </c>
      <c r="G50" s="218">
        <v>0.13411223988000001</v>
      </c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3">
      <c r="A51" s="30" t="s">
        <v>52</v>
      </c>
      <c r="B51" s="218">
        <v>0.48430295177999999</v>
      </c>
      <c r="C51" s="218">
        <v>0.3863149676</v>
      </c>
      <c r="D51" s="218">
        <v>0.25855498448999997</v>
      </c>
      <c r="E51" s="218">
        <v>0.19374588745999999</v>
      </c>
      <c r="F51" s="218">
        <v>0.10114868791000001</v>
      </c>
      <c r="G51" s="218">
        <v>0.11317423219</v>
      </c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3">
      <c r="A52" s="30" t="s">
        <v>98</v>
      </c>
      <c r="B52" s="218">
        <v>0.95439248045000002</v>
      </c>
      <c r="C52" s="218">
        <v>1.0156447287699999</v>
      </c>
      <c r="D52" s="218">
        <v>2.6833592883700002</v>
      </c>
      <c r="E52" s="218">
        <v>3.0297750091800002</v>
      </c>
      <c r="F52" s="218">
        <v>2.9522925032999998</v>
      </c>
      <c r="G52" s="218">
        <v>3.19671708586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3">
      <c r="A53" s="30" t="s">
        <v>169</v>
      </c>
      <c r="B53" s="218">
        <v>4.6811582126699998</v>
      </c>
      <c r="C53" s="218">
        <v>4.9991812509700004</v>
      </c>
      <c r="D53" s="218">
        <v>12.366377438580001</v>
      </c>
      <c r="E53" s="218">
        <v>32.90407975798</v>
      </c>
      <c r="F53" s="218">
        <v>44.012826736089998</v>
      </c>
      <c r="G53" s="218">
        <v>57.115504290970001</v>
      </c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3">
      <c r="A54" s="30" t="s">
        <v>69</v>
      </c>
      <c r="B54" s="218">
        <v>0</v>
      </c>
      <c r="C54" s="218">
        <v>0</v>
      </c>
      <c r="D54" s="218">
        <v>0.57660198080000002</v>
      </c>
      <c r="E54" s="218">
        <v>1.05085771959</v>
      </c>
      <c r="F54" s="218">
        <v>5.7905951672300002</v>
      </c>
      <c r="G54" s="218">
        <v>5.9282654642499999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outlineLevel="3" x14ac:dyDescent="0.3">
      <c r="A55" s="30" t="s">
        <v>135</v>
      </c>
      <c r="B55" s="218">
        <v>5.2931177325599998</v>
      </c>
      <c r="C55" s="218">
        <v>6.1552473171899997</v>
      </c>
      <c r="D55" s="218">
        <v>7.72193497584</v>
      </c>
      <c r="E55" s="218">
        <v>12.00422151197</v>
      </c>
      <c r="F55" s="218">
        <v>16.17518239755</v>
      </c>
      <c r="G55" s="218">
        <v>16.124056157599998</v>
      </c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3">
      <c r="A56" s="30" t="s">
        <v>151</v>
      </c>
      <c r="B56" s="218">
        <v>4.2288694837199996</v>
      </c>
      <c r="C56" s="218">
        <v>4.3625608583400002</v>
      </c>
      <c r="D56" s="218">
        <v>6.4009203970500002</v>
      </c>
      <c r="E56" s="218">
        <v>10.00235119221</v>
      </c>
      <c r="F56" s="218">
        <v>13.54928616023</v>
      </c>
      <c r="G56" s="218">
        <v>13.94136982156</v>
      </c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3">
      <c r="A57" s="30" t="s">
        <v>146</v>
      </c>
      <c r="B57" s="218">
        <v>3.697351603E-2</v>
      </c>
      <c r="C57" s="218">
        <v>5.8199870360000003E-2</v>
      </c>
      <c r="D57" s="218">
        <v>7.7583875149999995E-2</v>
      </c>
      <c r="E57" s="218">
        <v>0.11417866259999999</v>
      </c>
      <c r="F57" s="218">
        <v>0.11419518165</v>
      </c>
      <c r="G57" s="218">
        <v>0.11211829429</v>
      </c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2" x14ac:dyDescent="0.3">
      <c r="A58" s="140" t="s">
        <v>99</v>
      </c>
      <c r="B58" s="59">
        <f t="shared" ref="B58:G58" si="7">SUM(B$59:B$68)</f>
        <v>0.94665391014</v>
      </c>
      <c r="C58" s="59">
        <f t="shared" si="7"/>
        <v>0.88801693534000004</v>
      </c>
      <c r="D58" s="59">
        <f t="shared" si="7"/>
        <v>4.3891608617899998</v>
      </c>
      <c r="E58" s="59">
        <f t="shared" si="7"/>
        <v>6.3176009658999996</v>
      </c>
      <c r="F58" s="59">
        <f t="shared" si="7"/>
        <v>7.6299116025599991</v>
      </c>
      <c r="G58" s="59">
        <f t="shared" si="7"/>
        <v>8.0404155534699981</v>
      </c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3">
      <c r="A59" s="30" t="s">
        <v>25</v>
      </c>
      <c r="B59" s="218">
        <v>0</v>
      </c>
      <c r="C59" s="218">
        <v>2.0492385960000001E-2</v>
      </c>
      <c r="D59" s="218">
        <v>2.210838918E-2</v>
      </c>
      <c r="E59" s="218">
        <v>2.3454162970000001E-2</v>
      </c>
      <c r="F59" s="218">
        <v>2.3872949189999999E-2</v>
      </c>
      <c r="G59" s="218">
        <v>2.5372289950000002E-2</v>
      </c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3">
      <c r="A60" s="30" t="s">
        <v>14</v>
      </c>
      <c r="B60" s="218">
        <v>0</v>
      </c>
      <c r="C60" s="218">
        <v>0</v>
      </c>
      <c r="D60" s="218">
        <v>0.21302975776999999</v>
      </c>
      <c r="E60" s="218">
        <v>0.22224977884</v>
      </c>
      <c r="F60" s="218">
        <v>0.20898023264000001</v>
      </c>
      <c r="G60" s="218">
        <v>0.22751998691</v>
      </c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3">
      <c r="A61" s="30" t="s">
        <v>29</v>
      </c>
      <c r="B61" s="218">
        <v>0</v>
      </c>
      <c r="C61" s="218">
        <v>0</v>
      </c>
      <c r="D61" s="218">
        <v>1.8276825705999999</v>
      </c>
      <c r="E61" s="218">
        <v>3.6820325010000001</v>
      </c>
      <c r="F61" s="218">
        <v>5.0846934205799998</v>
      </c>
      <c r="G61" s="218">
        <v>5.2662673070399997</v>
      </c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3">
      <c r="A62" s="30" t="s">
        <v>112</v>
      </c>
      <c r="B62" s="218">
        <v>0</v>
      </c>
      <c r="C62" s="218">
        <v>0</v>
      </c>
      <c r="D62" s="218">
        <v>0.21302975776999999</v>
      </c>
      <c r="E62" s="218">
        <v>0.22224977884</v>
      </c>
      <c r="F62" s="218">
        <v>0.20898023264000001</v>
      </c>
      <c r="G62" s="218">
        <v>0.22751998691</v>
      </c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3">
      <c r="A63" s="30" t="s">
        <v>51</v>
      </c>
      <c r="B63" s="218">
        <v>0.31797605808000001</v>
      </c>
      <c r="C63" s="218">
        <v>0.28670076286000001</v>
      </c>
      <c r="D63" s="218">
        <v>0.58684537884999999</v>
      </c>
      <c r="E63" s="218">
        <v>0.62447708832000004</v>
      </c>
      <c r="F63" s="218">
        <v>0.58744407237999996</v>
      </c>
      <c r="G63" s="218">
        <v>0.64195714243000002</v>
      </c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3">
      <c r="A64" s="30" t="s">
        <v>114</v>
      </c>
      <c r="B64" s="218">
        <v>1.440203588E-2</v>
      </c>
      <c r="C64" s="218">
        <v>4.1845500289999997E-2</v>
      </c>
      <c r="D64" s="218">
        <v>5.3056445690000002E-2</v>
      </c>
      <c r="E64" s="218">
        <v>9.6949115109999998E-2</v>
      </c>
      <c r="F64" s="218">
        <v>0.10378189140999999</v>
      </c>
      <c r="G64" s="218">
        <v>0.11569249378</v>
      </c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3">
      <c r="A65" s="30" t="s">
        <v>115</v>
      </c>
      <c r="B65" s="218">
        <v>0</v>
      </c>
      <c r="C65" s="218">
        <v>0</v>
      </c>
      <c r="D65" s="218">
        <v>0</v>
      </c>
      <c r="E65" s="218">
        <v>0</v>
      </c>
      <c r="F65" s="218">
        <v>0.1</v>
      </c>
      <c r="G65" s="218">
        <v>0.1</v>
      </c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3">
      <c r="A66" s="30" t="s">
        <v>140</v>
      </c>
      <c r="B66" s="218">
        <v>1.8974616299999999E-3</v>
      </c>
      <c r="C66" s="218">
        <v>4.7255449999999998E-4</v>
      </c>
      <c r="D66" s="218">
        <v>4.7255449999999998E-4</v>
      </c>
      <c r="E66" s="218">
        <v>4.7255449999999998E-4</v>
      </c>
      <c r="F66" s="218">
        <v>5.1251526E-4</v>
      </c>
      <c r="G66" s="218">
        <v>5.1251526E-4</v>
      </c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3">
      <c r="A67" s="30" t="s">
        <v>224</v>
      </c>
      <c r="B67" s="218">
        <v>2.7804970700000001E-2</v>
      </c>
      <c r="C67" s="218">
        <v>3.9693692959999999E-2</v>
      </c>
      <c r="D67" s="218">
        <v>0.47501825474999998</v>
      </c>
      <c r="E67" s="218">
        <v>0.4994446609</v>
      </c>
      <c r="F67" s="218">
        <v>0.46506189307000001</v>
      </c>
      <c r="G67" s="218">
        <v>0.50106846230000002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3">
      <c r="A68" s="30" t="s">
        <v>26</v>
      </c>
      <c r="B68" s="218">
        <v>0.58457338385000002</v>
      </c>
      <c r="C68" s="218">
        <v>0.49881203877000002</v>
      </c>
      <c r="D68" s="218">
        <v>0.99791775268000005</v>
      </c>
      <c r="E68" s="218">
        <v>0.94627132542000003</v>
      </c>
      <c r="F68" s="218">
        <v>0.84658439538999997</v>
      </c>
      <c r="G68" s="218">
        <v>0.93450536889000002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2" x14ac:dyDescent="0.3">
      <c r="A69" s="140" t="s">
        <v>214</v>
      </c>
      <c r="B69" s="59">
        <f t="shared" ref="B69:G69" si="8">SUM(B$70:B$70)</f>
        <v>0.60585586000000002</v>
      </c>
      <c r="C69" s="59">
        <f t="shared" si="8"/>
        <v>0.60585586000000002</v>
      </c>
      <c r="D69" s="59">
        <f t="shared" si="8"/>
        <v>0.60585586000000002</v>
      </c>
      <c r="E69" s="59">
        <f t="shared" si="8"/>
        <v>0.60585586000000002</v>
      </c>
      <c r="F69" s="59">
        <f t="shared" si="8"/>
        <v>0.60585586000000002</v>
      </c>
      <c r="G69" s="59">
        <f t="shared" si="8"/>
        <v>0.60585586000000002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3">
      <c r="A70" s="30" t="s">
        <v>124</v>
      </c>
      <c r="B70" s="218">
        <v>0.60585586000000002</v>
      </c>
      <c r="C70" s="218">
        <v>0.60585586000000002</v>
      </c>
      <c r="D70" s="218">
        <v>0.60585586000000002</v>
      </c>
      <c r="E70" s="218">
        <v>0.60585586000000002</v>
      </c>
      <c r="F70" s="218">
        <v>0.60585586000000002</v>
      </c>
      <c r="G70" s="218">
        <v>0.60585586000000002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2" x14ac:dyDescent="0.3">
      <c r="A71" s="140" t="s">
        <v>226</v>
      </c>
      <c r="B71" s="59">
        <f t="shared" ref="B71:G71" si="9">SUM(B$72:B$77)</f>
        <v>2.16046496469</v>
      </c>
      <c r="C71" s="59">
        <f t="shared" si="9"/>
        <v>1.8600623522399999</v>
      </c>
      <c r="D71" s="59">
        <f t="shared" si="9"/>
        <v>1.6511306157100001</v>
      </c>
      <c r="E71" s="59">
        <f t="shared" si="9"/>
        <v>1.56620920958</v>
      </c>
      <c r="F71" s="59">
        <f t="shared" si="9"/>
        <v>1.4786194744199999</v>
      </c>
      <c r="G71" s="59">
        <f t="shared" si="9"/>
        <v>1.5544094442800001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3">
      <c r="A72" s="30" t="s">
        <v>63</v>
      </c>
      <c r="B72" s="218">
        <v>0.61432522476999996</v>
      </c>
      <c r="C72" s="218">
        <v>0.73684077395000003</v>
      </c>
      <c r="D72" s="218">
        <v>0.69234671275000004</v>
      </c>
      <c r="E72" s="218">
        <v>0.72231178122999995</v>
      </c>
      <c r="F72" s="218">
        <v>0.67918575608999998</v>
      </c>
      <c r="G72" s="218">
        <v>0.73943995748000002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3">
      <c r="A73" s="30" t="s">
        <v>81</v>
      </c>
      <c r="B73" s="218">
        <v>6.2819910000000005E-5</v>
      </c>
      <c r="C73" s="218">
        <v>5.7960120000000002E-5</v>
      </c>
      <c r="D73" s="218">
        <v>5.4460209999999998E-5</v>
      </c>
      <c r="E73" s="218">
        <v>5.681727E-5</v>
      </c>
      <c r="F73" s="218">
        <v>5.3424960000000002E-5</v>
      </c>
      <c r="G73" s="218">
        <v>5.816457E-5</v>
      </c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3">
      <c r="A74" s="30" t="s">
        <v>178</v>
      </c>
      <c r="B74" s="218">
        <v>0</v>
      </c>
      <c r="C74" s="218">
        <v>0</v>
      </c>
      <c r="D74" s="218">
        <v>0</v>
      </c>
      <c r="E74" s="218">
        <v>4.3185847999999997E-3</v>
      </c>
      <c r="F74" s="218">
        <v>6.7086455600000004E-3</v>
      </c>
      <c r="G74" s="218">
        <v>7.3038053900000002E-3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3">
      <c r="A75" s="30" t="s">
        <v>177</v>
      </c>
      <c r="B75" s="218">
        <v>0.23292541166</v>
      </c>
      <c r="C75" s="218">
        <v>0.29744124965000002</v>
      </c>
      <c r="D75" s="218">
        <v>0.30348476916</v>
      </c>
      <c r="E75" s="218">
        <v>0.2708811217</v>
      </c>
      <c r="F75" s="218">
        <v>0.19288559186000001</v>
      </c>
      <c r="G75" s="218">
        <v>0.18633971338999999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3">
      <c r="A76" s="30" t="s">
        <v>49</v>
      </c>
      <c r="B76" s="218">
        <v>1.3131515083500001</v>
      </c>
      <c r="C76" s="218">
        <v>0.82572236852000003</v>
      </c>
      <c r="D76" s="218">
        <v>0.65524467359000005</v>
      </c>
      <c r="E76" s="218">
        <v>0.56864090458000005</v>
      </c>
      <c r="F76" s="218">
        <v>0.43278562789000002</v>
      </c>
      <c r="G76" s="218">
        <v>0.44377891223999999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outlineLevel="3" x14ac:dyDescent="0.3">
      <c r="A77" s="30" t="s">
        <v>59</v>
      </c>
      <c r="B77" s="218">
        <v>0</v>
      </c>
      <c r="C77" s="218">
        <v>0</v>
      </c>
      <c r="D77" s="218">
        <v>0</v>
      </c>
      <c r="E77" s="218">
        <v>0</v>
      </c>
      <c r="F77" s="218">
        <v>0.16700042806000001</v>
      </c>
      <c r="G77" s="218">
        <v>0.17748889121</v>
      </c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2" x14ac:dyDescent="0.3">
      <c r="A78" s="140" t="s">
        <v>40</v>
      </c>
      <c r="B78" s="59">
        <f t="shared" ref="B78:G78" si="10">SUM(B$79:B$86)</f>
        <v>20.35023951142</v>
      </c>
      <c r="C78" s="59">
        <f t="shared" si="10"/>
        <v>19.912232679059997</v>
      </c>
      <c r="D78" s="59">
        <f t="shared" si="10"/>
        <v>19.657214774909999</v>
      </c>
      <c r="E78" s="59">
        <f t="shared" si="10"/>
        <v>19.760940011999999</v>
      </c>
      <c r="F78" s="59">
        <f t="shared" si="10"/>
        <v>15.219165084</v>
      </c>
      <c r="G78" s="59">
        <f t="shared" si="10"/>
        <v>15.219165084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3">
      <c r="A79" s="30" t="s">
        <v>210</v>
      </c>
      <c r="B79" s="218">
        <v>8.6357759999999999</v>
      </c>
      <c r="C79" s="218">
        <v>7.6616299999999997</v>
      </c>
      <c r="D79" s="218">
        <v>7.5606299999999997</v>
      </c>
      <c r="E79" s="218">
        <v>7.5606299999999997</v>
      </c>
      <c r="F79" s="218">
        <v>0</v>
      </c>
      <c r="G79" s="218">
        <v>0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3">
      <c r="A80" s="30" t="s">
        <v>180</v>
      </c>
      <c r="B80" s="218">
        <v>1</v>
      </c>
      <c r="C80" s="218">
        <v>0</v>
      </c>
      <c r="D80" s="218">
        <v>0</v>
      </c>
      <c r="E80" s="218">
        <v>0</v>
      </c>
      <c r="F80" s="218">
        <v>0</v>
      </c>
      <c r="G80" s="218">
        <v>0</v>
      </c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outlineLevel="3" x14ac:dyDescent="0.3">
      <c r="A81" s="30" t="s">
        <v>228</v>
      </c>
      <c r="B81" s="218">
        <v>3</v>
      </c>
      <c r="C81" s="218">
        <v>3</v>
      </c>
      <c r="D81" s="218">
        <v>3</v>
      </c>
      <c r="E81" s="218">
        <v>3</v>
      </c>
      <c r="F81" s="218">
        <v>0</v>
      </c>
      <c r="G81" s="218">
        <v>0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outlineLevel="3" x14ac:dyDescent="0.3">
      <c r="A82" s="30" t="s">
        <v>23</v>
      </c>
      <c r="B82" s="218">
        <v>2.35</v>
      </c>
      <c r="C82" s="218">
        <v>2.35</v>
      </c>
      <c r="D82" s="218">
        <v>2.35</v>
      </c>
      <c r="E82" s="218">
        <v>2.35</v>
      </c>
      <c r="F82" s="218">
        <v>0</v>
      </c>
      <c r="G82" s="218">
        <v>0</v>
      </c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3">
      <c r="A83" s="30" t="s">
        <v>61</v>
      </c>
      <c r="B83" s="218">
        <v>1.2286504495199999</v>
      </c>
      <c r="C83" s="218">
        <v>1.1336011906900001</v>
      </c>
      <c r="D83" s="218">
        <v>1.06514878885</v>
      </c>
      <c r="E83" s="218">
        <v>1.1112488942200001</v>
      </c>
      <c r="F83" s="218">
        <v>0</v>
      </c>
      <c r="G83" s="218">
        <v>0</v>
      </c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3">
      <c r="A84" s="30" t="s">
        <v>188</v>
      </c>
      <c r="B84" s="218">
        <v>4.1358130619000004</v>
      </c>
      <c r="C84" s="218">
        <v>4.01700148837</v>
      </c>
      <c r="D84" s="218">
        <v>3.9314359860599999</v>
      </c>
      <c r="E84" s="218">
        <v>3.9890611177799999</v>
      </c>
      <c r="F84" s="218">
        <v>0</v>
      </c>
      <c r="G84" s="218">
        <v>0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3">
      <c r="A85" s="30" t="s">
        <v>5</v>
      </c>
      <c r="B85" s="218">
        <v>0</v>
      </c>
      <c r="C85" s="218">
        <v>1.75</v>
      </c>
      <c r="D85" s="218">
        <v>1.75</v>
      </c>
      <c r="E85" s="218">
        <v>1.75</v>
      </c>
      <c r="F85" s="218">
        <v>0</v>
      </c>
      <c r="G85" s="218">
        <v>0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3">
      <c r="A86" s="30" t="s">
        <v>48</v>
      </c>
      <c r="B86" s="218">
        <v>0</v>
      </c>
      <c r="C86" s="218">
        <v>0</v>
      </c>
      <c r="D86" s="218">
        <v>0</v>
      </c>
      <c r="E86" s="218">
        <v>0</v>
      </c>
      <c r="F86" s="218">
        <v>15.219165084</v>
      </c>
      <c r="G86" s="218">
        <v>15.219165084</v>
      </c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2" x14ac:dyDescent="0.3">
      <c r="A87" s="140" t="s">
        <v>208</v>
      </c>
      <c r="B87" s="59">
        <f t="shared" ref="B87:G87" si="11">SUM(B$88:B$88)</f>
        <v>3</v>
      </c>
      <c r="C87" s="59">
        <f t="shared" si="11"/>
        <v>3</v>
      </c>
      <c r="D87" s="59">
        <f t="shared" si="11"/>
        <v>3</v>
      </c>
      <c r="E87" s="59">
        <f t="shared" si="11"/>
        <v>3</v>
      </c>
      <c r="F87" s="59">
        <f t="shared" si="11"/>
        <v>3</v>
      </c>
      <c r="G87" s="59">
        <f t="shared" si="11"/>
        <v>3</v>
      </c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3">
      <c r="A88" s="30" t="s">
        <v>121</v>
      </c>
      <c r="B88" s="218">
        <v>3</v>
      </c>
      <c r="C88" s="218">
        <v>3</v>
      </c>
      <c r="D88" s="218">
        <v>3</v>
      </c>
      <c r="E88" s="218">
        <v>3</v>
      </c>
      <c r="F88" s="218">
        <v>3</v>
      </c>
      <c r="G88" s="218">
        <v>3</v>
      </c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2" x14ac:dyDescent="0.3">
      <c r="A89" s="140" t="s">
        <v>182</v>
      </c>
      <c r="B89" s="59">
        <f t="shared" ref="B89:G89" si="12">SUM(B$90:B$90)</f>
        <v>1.7686496862900001</v>
      </c>
      <c r="C89" s="59">
        <f t="shared" si="12"/>
        <v>4.4174258540500002</v>
      </c>
      <c r="D89" s="59">
        <f t="shared" si="12"/>
        <v>4.2004354421199999</v>
      </c>
      <c r="E89" s="59">
        <f t="shared" si="12"/>
        <v>4.2346040658300002</v>
      </c>
      <c r="F89" s="59">
        <f t="shared" si="12"/>
        <v>4.1161355888799998</v>
      </c>
      <c r="G89" s="59">
        <f t="shared" si="12"/>
        <v>4.2801946765499999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3">
      <c r="A90" s="30" t="s">
        <v>151</v>
      </c>
      <c r="B90" s="218">
        <v>1.7686496862900001</v>
      </c>
      <c r="C90" s="218">
        <v>4.4174258540500002</v>
      </c>
      <c r="D90" s="218">
        <v>4.2004354421199999</v>
      </c>
      <c r="E90" s="218">
        <v>4.2346040658300002</v>
      </c>
      <c r="F90" s="218">
        <v>4.1161355888799998</v>
      </c>
      <c r="G90" s="218">
        <v>4.2801946765499999</v>
      </c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ht="14.5" x14ac:dyDescent="0.35">
      <c r="A91" s="97" t="s">
        <v>15</v>
      </c>
      <c r="B91" s="191">
        <f t="shared" ref="B91:G91" si="13">B$92+B$111</f>
        <v>10.350286957600002</v>
      </c>
      <c r="C91" s="191">
        <f t="shared" si="13"/>
        <v>11.340186286440002</v>
      </c>
      <c r="D91" s="191">
        <f t="shared" si="13"/>
        <v>9.8563851605699995</v>
      </c>
      <c r="E91" s="191">
        <f t="shared" si="13"/>
        <v>8.7289038365499998</v>
      </c>
      <c r="F91" s="191">
        <f t="shared" si="13"/>
        <v>6.8629393971300008</v>
      </c>
      <c r="G91" s="191">
        <f t="shared" si="13"/>
        <v>6.5705515839600004</v>
      </c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ht="14.5" outlineLevel="1" x14ac:dyDescent="0.35">
      <c r="A92" s="133" t="s">
        <v>50</v>
      </c>
      <c r="B92" s="19">
        <f t="shared" ref="B92:G92" si="14">B$93+B$101+B$109</f>
        <v>1.14015267014</v>
      </c>
      <c r="C92" s="19">
        <f t="shared" si="14"/>
        <v>1.7977295609399999</v>
      </c>
      <c r="D92" s="19">
        <f t="shared" si="14"/>
        <v>1.9743148852600001</v>
      </c>
      <c r="E92" s="19">
        <f t="shared" si="14"/>
        <v>1.8113315413799997</v>
      </c>
      <c r="F92" s="19">
        <f t="shared" si="14"/>
        <v>1.6498361975499998</v>
      </c>
      <c r="G92" s="19">
        <f t="shared" si="14"/>
        <v>1.8669500534600001</v>
      </c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outlineLevel="2" x14ac:dyDescent="0.3">
      <c r="A93" s="140" t="s">
        <v>200</v>
      </c>
      <c r="B93" s="59">
        <f t="shared" ref="B93:G93" si="15">SUM(B$94:B$100)</f>
        <v>0.86249908397999997</v>
      </c>
      <c r="C93" s="59">
        <f t="shared" si="15"/>
        <v>0.62058407813000005</v>
      </c>
      <c r="D93" s="59">
        <f t="shared" si="15"/>
        <v>0.32397785532000001</v>
      </c>
      <c r="E93" s="59">
        <f t="shared" si="15"/>
        <v>0.2099659737</v>
      </c>
      <c r="F93" s="59">
        <f t="shared" si="15"/>
        <v>0.10644904969000001</v>
      </c>
      <c r="G93" s="59">
        <f t="shared" si="15"/>
        <v>0.10766375314</v>
      </c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3">
      <c r="A94" s="30" t="s">
        <v>113</v>
      </c>
      <c r="B94" s="218">
        <v>4.1026000000000002E-7</v>
      </c>
      <c r="C94" s="218">
        <v>4.2525000000000003E-7</v>
      </c>
      <c r="D94" s="218">
        <v>3.1721000000000002E-7</v>
      </c>
      <c r="E94" s="218">
        <v>3.0540000000000002E-7</v>
      </c>
      <c r="F94" s="218">
        <v>2.7593000000000001E-7</v>
      </c>
      <c r="G94" s="218">
        <v>2.7907999999999998E-7</v>
      </c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3" x14ac:dyDescent="0.3">
      <c r="A95" s="30" t="s">
        <v>76</v>
      </c>
      <c r="B95" s="218">
        <v>0.12290182708</v>
      </c>
      <c r="C95" s="218">
        <v>0.12739110351999999</v>
      </c>
      <c r="D95" s="218">
        <v>9.5026880990000007E-2</v>
      </c>
      <c r="E95" s="218">
        <v>6.5161759129999997E-2</v>
      </c>
      <c r="F95" s="218">
        <v>5.8873902810000003E-2</v>
      </c>
      <c r="G95" s="218">
        <v>5.954572029E-2</v>
      </c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3">
      <c r="A96" s="30" t="s">
        <v>2</v>
      </c>
      <c r="B96" s="218">
        <v>5.9289963430000002E-2</v>
      </c>
      <c r="C96" s="218">
        <v>0</v>
      </c>
      <c r="D96" s="218">
        <v>0</v>
      </c>
      <c r="E96" s="218">
        <v>0</v>
      </c>
      <c r="F96" s="218">
        <v>0</v>
      </c>
      <c r="G96" s="218">
        <v>0</v>
      </c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outlineLevel="3" x14ac:dyDescent="0.3">
      <c r="A97" s="30" t="s">
        <v>194</v>
      </c>
      <c r="B97" s="218">
        <v>0.38419641656999998</v>
      </c>
      <c r="C97" s="218">
        <v>0.18626595596000001</v>
      </c>
      <c r="D97" s="218">
        <v>0</v>
      </c>
      <c r="E97" s="218">
        <v>0</v>
      </c>
      <c r="F97" s="218">
        <v>0</v>
      </c>
      <c r="G97" s="218">
        <v>0</v>
      </c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3" x14ac:dyDescent="0.3">
      <c r="A98" s="30" t="s">
        <v>107</v>
      </c>
      <c r="B98" s="218">
        <v>0.10158958924</v>
      </c>
      <c r="C98" s="218">
        <v>0.10530038639</v>
      </c>
      <c r="D98" s="218">
        <v>7.854839945E-2</v>
      </c>
      <c r="E98" s="218">
        <v>0</v>
      </c>
      <c r="F98" s="218">
        <v>0</v>
      </c>
      <c r="G98" s="218">
        <v>0</v>
      </c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3">
      <c r="A99" s="30" t="s">
        <v>166</v>
      </c>
      <c r="B99" s="218">
        <v>0.12378601289000001</v>
      </c>
      <c r="C99" s="218">
        <v>0.12830758628</v>
      </c>
      <c r="D99" s="218">
        <v>9.5710527609999999E-2</v>
      </c>
      <c r="E99" s="218">
        <v>9.2147942199999999E-2</v>
      </c>
      <c r="F99" s="218">
        <v>0</v>
      </c>
      <c r="G99" s="218">
        <v>0</v>
      </c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3">
      <c r="A100" s="30" t="s">
        <v>0</v>
      </c>
      <c r="B100" s="218">
        <v>7.0734864509999995E-2</v>
      </c>
      <c r="C100" s="218">
        <v>7.3318620730000006E-2</v>
      </c>
      <c r="D100" s="218">
        <v>5.4691730059999999E-2</v>
      </c>
      <c r="E100" s="218">
        <v>5.2655966970000002E-2</v>
      </c>
      <c r="F100" s="218">
        <v>4.7574870950000001E-2</v>
      </c>
      <c r="G100" s="218">
        <v>4.811775377E-2</v>
      </c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2" x14ac:dyDescent="0.3">
      <c r="A101" s="140" t="s">
        <v>119</v>
      </c>
      <c r="B101" s="59">
        <f t="shared" ref="B101:G101" si="16">SUM(B$102:B$108)</f>
        <v>0.27761982264000001</v>
      </c>
      <c r="C101" s="59">
        <f t="shared" si="16"/>
        <v>1.1771104859999999</v>
      </c>
      <c r="D101" s="59">
        <f t="shared" si="16"/>
        <v>1.65031092421</v>
      </c>
      <c r="E101" s="59">
        <f t="shared" si="16"/>
        <v>1.6013404336699999</v>
      </c>
      <c r="F101" s="59">
        <f t="shared" si="16"/>
        <v>1.5433644391799999</v>
      </c>
      <c r="G101" s="59">
        <f t="shared" si="16"/>
        <v>1.75926333251</v>
      </c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3">
      <c r="A102" s="30" t="s">
        <v>143</v>
      </c>
      <c r="B102" s="218">
        <v>3.690390834E-2</v>
      </c>
      <c r="C102" s="218">
        <v>0.1594837704</v>
      </c>
      <c r="D102" s="218">
        <v>0.11713829667</v>
      </c>
      <c r="E102" s="218">
        <v>9.436784896E-2</v>
      </c>
      <c r="F102" s="218">
        <v>6.2834343449999996E-2</v>
      </c>
      <c r="G102" s="218">
        <v>7.8347823450000006E-2</v>
      </c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3">
      <c r="A103" s="30" t="s">
        <v>128</v>
      </c>
      <c r="B103" s="218">
        <v>0</v>
      </c>
      <c r="C103" s="218">
        <v>1.2999999999999999E-2</v>
      </c>
      <c r="D103" s="218">
        <v>1.2999999999999999E-2</v>
      </c>
      <c r="E103" s="218">
        <v>1.155555556E-2</v>
      </c>
      <c r="F103" s="218">
        <v>7.2222222400000003E-3</v>
      </c>
      <c r="G103" s="218">
        <v>5.7777777999999998E-3</v>
      </c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3" x14ac:dyDescent="0.3">
      <c r="A104" s="30" t="s">
        <v>3</v>
      </c>
      <c r="B104" s="218">
        <v>7.001679374E-2</v>
      </c>
      <c r="C104" s="218">
        <v>0.38894169869</v>
      </c>
      <c r="D104" s="218">
        <v>0.33856009715000002</v>
      </c>
      <c r="E104" s="218">
        <v>0.29996368222999997</v>
      </c>
      <c r="F104" s="218">
        <v>0.35657922199999997</v>
      </c>
      <c r="G104" s="218">
        <v>0.45286705316999998</v>
      </c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3">
      <c r="A105" s="30" t="s">
        <v>185</v>
      </c>
      <c r="B105" s="218">
        <v>0.17069912056</v>
      </c>
      <c r="C105" s="218">
        <v>0.45876715325</v>
      </c>
      <c r="D105" s="218">
        <v>0.381145081</v>
      </c>
      <c r="E105" s="218">
        <v>0.34677464744999997</v>
      </c>
      <c r="F105" s="218">
        <v>0.31541573540000001</v>
      </c>
      <c r="G105" s="218">
        <v>0.37449313113999999</v>
      </c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3" x14ac:dyDescent="0.3">
      <c r="A106" s="30" t="s">
        <v>202</v>
      </c>
      <c r="B106" s="218">
        <v>0</v>
      </c>
      <c r="C106" s="218">
        <v>0.01</v>
      </c>
      <c r="D106" s="218">
        <v>0.01</v>
      </c>
      <c r="E106" s="218">
        <v>8.8888888799999993E-3</v>
      </c>
      <c r="F106" s="218">
        <v>5.5555555199999999E-3</v>
      </c>
      <c r="G106" s="218">
        <v>1.6472961370000001E-2</v>
      </c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3">
      <c r="A107" s="30" t="s">
        <v>186</v>
      </c>
      <c r="B107" s="218">
        <v>0</v>
      </c>
      <c r="C107" s="218">
        <v>1.4E-2</v>
      </c>
      <c r="D107" s="218">
        <v>1.4E-2</v>
      </c>
      <c r="E107" s="218">
        <v>1.2444444440000001E-2</v>
      </c>
      <c r="F107" s="218">
        <v>7.77777776E-3</v>
      </c>
      <c r="G107" s="218">
        <v>6.2222222000000004E-3</v>
      </c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outlineLevel="3" x14ac:dyDescent="0.3">
      <c r="A108" s="30" t="s">
        <v>215</v>
      </c>
      <c r="B108" s="218">
        <v>0</v>
      </c>
      <c r="C108" s="218">
        <v>0.13291786366</v>
      </c>
      <c r="D108" s="218">
        <v>0.77646744939000001</v>
      </c>
      <c r="E108" s="218">
        <v>0.82734536614999998</v>
      </c>
      <c r="F108" s="218">
        <v>0.78797958281000002</v>
      </c>
      <c r="G108" s="218">
        <v>0.82508236337999996</v>
      </c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2" x14ac:dyDescent="0.3">
      <c r="A109" s="140" t="s">
        <v>141</v>
      </c>
      <c r="B109" s="59">
        <f t="shared" ref="B109:G109" si="17">SUM(B$110:B$110)</f>
        <v>3.3763519999999998E-5</v>
      </c>
      <c r="C109" s="59">
        <f t="shared" si="17"/>
        <v>3.4996809999999997E-5</v>
      </c>
      <c r="D109" s="59">
        <f t="shared" si="17"/>
        <v>2.6105729999999998E-5</v>
      </c>
      <c r="E109" s="59">
        <f t="shared" si="17"/>
        <v>2.5134010000000001E-5</v>
      </c>
      <c r="F109" s="59">
        <f t="shared" si="17"/>
        <v>2.270868E-5</v>
      </c>
      <c r="G109" s="59">
        <f t="shared" si="17"/>
        <v>2.2967810000000001E-5</v>
      </c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outlineLevel="3" x14ac:dyDescent="0.3">
      <c r="A110" s="30" t="s">
        <v>70</v>
      </c>
      <c r="B110" s="218">
        <v>3.3763519999999998E-5</v>
      </c>
      <c r="C110" s="218">
        <v>3.4996809999999997E-5</v>
      </c>
      <c r="D110" s="218">
        <v>2.6105729999999998E-5</v>
      </c>
      <c r="E110" s="218">
        <v>2.5134010000000001E-5</v>
      </c>
      <c r="F110" s="218">
        <v>2.270868E-5</v>
      </c>
      <c r="G110" s="218">
        <v>2.2967810000000001E-5</v>
      </c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ht="14.5" outlineLevel="1" x14ac:dyDescent="0.35">
      <c r="A111" s="133" t="s">
        <v>62</v>
      </c>
      <c r="B111" s="19">
        <f t="shared" ref="B111:G111" si="18">B$112+B$119+B$122+B$125+B$128</f>
        <v>9.2101342874600007</v>
      </c>
      <c r="C111" s="19">
        <f t="shared" si="18"/>
        <v>9.542456725500001</v>
      </c>
      <c r="D111" s="19">
        <f t="shared" si="18"/>
        <v>7.8820702753100003</v>
      </c>
      <c r="E111" s="19">
        <f t="shared" si="18"/>
        <v>6.9175722951700003</v>
      </c>
      <c r="F111" s="19">
        <f t="shared" si="18"/>
        <v>5.2131031995800008</v>
      </c>
      <c r="G111" s="19">
        <f t="shared" si="18"/>
        <v>4.7036015305000003</v>
      </c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outlineLevel="2" x14ac:dyDescent="0.3">
      <c r="A112" s="140" t="s">
        <v>179</v>
      </c>
      <c r="B112" s="59">
        <f t="shared" ref="B112:G112" si="19">SUM(B$113:B$118)</f>
        <v>7.8396779266699994</v>
      </c>
      <c r="C112" s="59">
        <f t="shared" si="19"/>
        <v>6.8215236588600003</v>
      </c>
      <c r="D112" s="59">
        <f t="shared" si="19"/>
        <v>5.22954123319</v>
      </c>
      <c r="E112" s="59">
        <f t="shared" si="19"/>
        <v>4.23165891857</v>
      </c>
      <c r="F112" s="59">
        <f t="shared" si="19"/>
        <v>3.2418873771000003</v>
      </c>
      <c r="G112" s="59">
        <f t="shared" si="19"/>
        <v>2.72891306573</v>
      </c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3">
      <c r="A113" s="30" t="s">
        <v>64</v>
      </c>
      <c r="B113" s="218">
        <v>0.2457300899</v>
      </c>
      <c r="C113" s="218">
        <v>0.34008035721000002</v>
      </c>
      <c r="D113" s="218">
        <v>0.31954463665999999</v>
      </c>
      <c r="E113" s="218">
        <v>0.33337466827000001</v>
      </c>
      <c r="F113" s="218">
        <v>0.31347034895999998</v>
      </c>
      <c r="G113" s="218">
        <v>0.34127998037000001</v>
      </c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outlineLevel="3" x14ac:dyDescent="0.3">
      <c r="A114" s="30" t="s">
        <v>52</v>
      </c>
      <c r="B114" s="218">
        <v>0.36897050998000003</v>
      </c>
      <c r="C114" s="218">
        <v>0.34018379404999999</v>
      </c>
      <c r="D114" s="218">
        <v>0.60634335549999996</v>
      </c>
      <c r="E114" s="218">
        <v>1.11848112001</v>
      </c>
      <c r="F114" s="218">
        <v>1.0781519687600001</v>
      </c>
      <c r="G114" s="218">
        <v>0.96994848600000005</v>
      </c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outlineLevel="3" x14ac:dyDescent="0.3">
      <c r="A115" s="30" t="s">
        <v>98</v>
      </c>
      <c r="B115" s="218">
        <v>6.7287041869999994E-2</v>
      </c>
      <c r="C115" s="218">
        <v>6.1798268910000002E-2</v>
      </c>
      <c r="D115" s="218">
        <v>0.10946001528</v>
      </c>
      <c r="E115" s="218">
        <v>0.11186386994</v>
      </c>
      <c r="F115" s="218">
        <v>0.19232794526999999</v>
      </c>
      <c r="G115" s="218">
        <v>0.20782424024999999</v>
      </c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outlineLevel="3" x14ac:dyDescent="0.3">
      <c r="A116" s="30" t="s">
        <v>135</v>
      </c>
      <c r="B116" s="218">
        <v>0.4480903752</v>
      </c>
      <c r="C116" s="218">
        <v>0.46823055755999998</v>
      </c>
      <c r="D116" s="218">
        <v>0.46950737846000001</v>
      </c>
      <c r="E116" s="218">
        <v>0.53712731924000001</v>
      </c>
      <c r="F116" s="218">
        <v>0.51326692550999997</v>
      </c>
      <c r="G116" s="218">
        <v>0.50137945949999996</v>
      </c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outlineLevel="3" x14ac:dyDescent="0.3">
      <c r="A117" s="30" t="s">
        <v>151</v>
      </c>
      <c r="B117" s="218">
        <v>6.7095999097199996</v>
      </c>
      <c r="C117" s="218">
        <v>5.6112306811300003</v>
      </c>
      <c r="D117" s="218">
        <v>3.7245303992899998</v>
      </c>
      <c r="E117" s="218">
        <v>2.13065401311</v>
      </c>
      <c r="F117" s="218">
        <v>1.1443781555999999</v>
      </c>
      <c r="G117" s="218">
        <v>0.70818886661000002</v>
      </c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outlineLevel="3" x14ac:dyDescent="0.3">
      <c r="A118" s="30" t="s">
        <v>146</v>
      </c>
      <c r="B118" s="218">
        <v>0</v>
      </c>
      <c r="C118" s="218">
        <v>0</v>
      </c>
      <c r="D118" s="218">
        <v>1.5544800000000001E-4</v>
      </c>
      <c r="E118" s="218">
        <v>1.57928E-4</v>
      </c>
      <c r="F118" s="218">
        <v>2.9203299999999997E-4</v>
      </c>
      <c r="G118" s="218">
        <v>2.9203299999999997E-4</v>
      </c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outlineLevel="2" x14ac:dyDescent="0.3">
      <c r="A119" s="140" t="s">
        <v>45</v>
      </c>
      <c r="B119" s="59">
        <f t="shared" ref="B119:G119" si="20">SUM(B$120:B$121)</f>
        <v>1.05</v>
      </c>
      <c r="C119" s="59">
        <f t="shared" si="20"/>
        <v>0.9</v>
      </c>
      <c r="D119" s="59">
        <f t="shared" si="20"/>
        <v>0.82499999999999996</v>
      </c>
      <c r="E119" s="59">
        <f t="shared" si="20"/>
        <v>0.85471092828999995</v>
      </c>
      <c r="F119" s="59">
        <f t="shared" si="20"/>
        <v>0.85779034641999996</v>
      </c>
      <c r="G119" s="59">
        <f t="shared" si="20"/>
        <v>0.86070959184999996</v>
      </c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outlineLevel="3" x14ac:dyDescent="0.3">
      <c r="A120" s="30" t="s">
        <v>123</v>
      </c>
      <c r="B120" s="218">
        <v>1.05</v>
      </c>
      <c r="C120" s="218">
        <v>0.9</v>
      </c>
      <c r="D120" s="218">
        <v>0.82499999999999996</v>
      </c>
      <c r="E120" s="218">
        <v>0.82499999999999996</v>
      </c>
      <c r="F120" s="218">
        <v>0.82499999999999996</v>
      </c>
      <c r="G120" s="218">
        <v>0.82499999999999996</v>
      </c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outlineLevel="3" x14ac:dyDescent="0.3">
      <c r="A121" s="30" t="s">
        <v>51</v>
      </c>
      <c r="B121" s="218">
        <v>0</v>
      </c>
      <c r="C121" s="218">
        <v>0</v>
      </c>
      <c r="D121" s="218">
        <v>0</v>
      </c>
      <c r="E121" s="218">
        <v>2.9710928290000001E-2</v>
      </c>
      <c r="F121" s="218">
        <v>3.2790346419999998E-2</v>
      </c>
      <c r="G121" s="218">
        <v>3.570959185E-2</v>
      </c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outlineLevel="2" x14ac:dyDescent="0.3">
      <c r="A122" s="140" t="s">
        <v>226</v>
      </c>
      <c r="B122" s="59">
        <f t="shared" ref="B122:G122" si="21">SUM(B$123:B$124)</f>
        <v>0.20315598926</v>
      </c>
      <c r="C122" s="59">
        <f t="shared" si="21"/>
        <v>0.18194537496000002</v>
      </c>
      <c r="D122" s="59">
        <f t="shared" si="21"/>
        <v>0.19414059239000001</v>
      </c>
      <c r="E122" s="59">
        <f t="shared" si="21"/>
        <v>0.19693230805</v>
      </c>
      <c r="F122" s="59">
        <f t="shared" si="21"/>
        <v>0.18221230804999999</v>
      </c>
      <c r="G122" s="59">
        <f t="shared" si="21"/>
        <v>0.17853230805</v>
      </c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outlineLevel="3" x14ac:dyDescent="0.3">
      <c r="A123" s="30" t="s">
        <v>156</v>
      </c>
      <c r="B123" s="218">
        <v>0.17459425459</v>
      </c>
      <c r="C123" s="218">
        <v>0.16409411059000001</v>
      </c>
      <c r="D123" s="218">
        <v>0.18854023267</v>
      </c>
      <c r="E123" s="218">
        <v>0.19693230805</v>
      </c>
      <c r="F123" s="218">
        <v>0.18221230804999999</v>
      </c>
      <c r="G123" s="218">
        <v>0.17853230805</v>
      </c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outlineLevel="3" x14ac:dyDescent="0.3">
      <c r="A124" s="30" t="s">
        <v>49</v>
      </c>
      <c r="B124" s="218">
        <v>2.8561734669999998E-2</v>
      </c>
      <c r="C124" s="218">
        <v>1.7851264370000001E-2</v>
      </c>
      <c r="D124" s="218">
        <v>5.6003597199999998E-3</v>
      </c>
      <c r="E124" s="218">
        <v>0</v>
      </c>
      <c r="F124" s="218">
        <v>0</v>
      </c>
      <c r="G124" s="218">
        <v>0</v>
      </c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outlineLevel="2" x14ac:dyDescent="0.3">
      <c r="A125" s="140" t="s">
        <v>54</v>
      </c>
      <c r="B125" s="59">
        <f t="shared" ref="B125:G125" si="22">SUM(B$126:B$127)</f>
        <v>0</v>
      </c>
      <c r="C125" s="59">
        <f t="shared" si="22"/>
        <v>1.5249999999999999</v>
      </c>
      <c r="D125" s="59">
        <f t="shared" si="22"/>
        <v>1.5249999999999999</v>
      </c>
      <c r="E125" s="59">
        <f t="shared" si="22"/>
        <v>1.5249999999999999</v>
      </c>
      <c r="F125" s="59">
        <f t="shared" si="22"/>
        <v>0.82499999999999996</v>
      </c>
      <c r="G125" s="59">
        <f t="shared" si="22"/>
        <v>0.82499999999999996</v>
      </c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outlineLevel="3" x14ac:dyDescent="0.3">
      <c r="A126" s="30" t="s">
        <v>104</v>
      </c>
      <c r="B126" s="218">
        <v>0</v>
      </c>
      <c r="C126" s="218">
        <v>0.7</v>
      </c>
      <c r="D126" s="218">
        <v>0.7</v>
      </c>
      <c r="E126" s="218">
        <v>0.7</v>
      </c>
      <c r="F126" s="218">
        <v>0</v>
      </c>
      <c r="G126" s="218">
        <v>0</v>
      </c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outlineLevel="3" x14ac:dyDescent="0.3">
      <c r="A127" s="30" t="s">
        <v>102</v>
      </c>
      <c r="B127" s="218">
        <v>0</v>
      </c>
      <c r="C127" s="218">
        <v>0.82499999999999996</v>
      </c>
      <c r="D127" s="218">
        <v>0.82499999999999996</v>
      </c>
      <c r="E127" s="218">
        <v>0.82499999999999996</v>
      </c>
      <c r="F127" s="218">
        <v>0.82499999999999996</v>
      </c>
      <c r="G127" s="218">
        <v>0.82499999999999996</v>
      </c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outlineLevel="2" x14ac:dyDescent="0.3">
      <c r="A128" s="140" t="s">
        <v>182</v>
      </c>
      <c r="B128" s="59">
        <f t="shared" ref="B128:G128" si="23">SUM(B$129:B$129)</f>
        <v>0.11730037153</v>
      </c>
      <c r="C128" s="59">
        <f t="shared" si="23"/>
        <v>0.11398769168</v>
      </c>
      <c r="D128" s="59">
        <f t="shared" si="23"/>
        <v>0.10838844973</v>
      </c>
      <c r="E128" s="59">
        <f t="shared" si="23"/>
        <v>0.10927014026</v>
      </c>
      <c r="F128" s="59">
        <f t="shared" si="23"/>
        <v>0.10621316801</v>
      </c>
      <c r="G128" s="59">
        <f t="shared" si="23"/>
        <v>0.11044656487</v>
      </c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1:17" outlineLevel="3" x14ac:dyDescent="0.3">
      <c r="A129" s="30" t="s">
        <v>151</v>
      </c>
      <c r="B129" s="218">
        <v>0.11730037153</v>
      </c>
      <c r="C129" s="218">
        <v>0.11398769168</v>
      </c>
      <c r="D129" s="218">
        <v>0.10838844973</v>
      </c>
      <c r="E129" s="218">
        <v>0.10927014026</v>
      </c>
      <c r="F129" s="218">
        <v>0.10621316801</v>
      </c>
      <c r="G129" s="218">
        <v>0.11044656487</v>
      </c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1:17" x14ac:dyDescent="0.3">
      <c r="B130" s="205"/>
      <c r="C130" s="205"/>
      <c r="D130" s="205"/>
      <c r="E130" s="205"/>
      <c r="F130" s="205"/>
      <c r="G130" s="205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1:17" x14ac:dyDescent="0.3">
      <c r="B131" s="205"/>
      <c r="C131" s="205"/>
      <c r="D131" s="205"/>
      <c r="E131" s="205"/>
      <c r="F131" s="205"/>
      <c r="G131" s="205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1:17" x14ac:dyDescent="0.3">
      <c r="B132" s="205"/>
      <c r="C132" s="205"/>
      <c r="D132" s="205"/>
      <c r="E132" s="205"/>
      <c r="F132" s="205"/>
      <c r="G132" s="205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1:17" x14ac:dyDescent="0.3">
      <c r="B133" s="205"/>
      <c r="C133" s="205"/>
      <c r="D133" s="205"/>
      <c r="E133" s="205"/>
      <c r="F133" s="205"/>
      <c r="G133" s="205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1:17" x14ac:dyDescent="0.3">
      <c r="B134" s="205"/>
      <c r="C134" s="205"/>
      <c r="D134" s="205"/>
      <c r="E134" s="205"/>
      <c r="F134" s="205"/>
      <c r="G134" s="205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1:17" x14ac:dyDescent="0.3">
      <c r="B135" s="205"/>
      <c r="C135" s="205"/>
      <c r="D135" s="205"/>
      <c r="E135" s="205"/>
      <c r="F135" s="205"/>
      <c r="G135" s="205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1:17" x14ac:dyDescent="0.3">
      <c r="B136" s="205"/>
      <c r="C136" s="205"/>
      <c r="D136" s="205"/>
      <c r="E136" s="205"/>
      <c r="F136" s="205"/>
      <c r="G136" s="205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1:17" x14ac:dyDescent="0.3">
      <c r="B137" s="205"/>
      <c r="C137" s="205"/>
      <c r="D137" s="205"/>
      <c r="E137" s="205"/>
      <c r="F137" s="205"/>
      <c r="G137" s="205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1:17" x14ac:dyDescent="0.3">
      <c r="B138" s="205"/>
      <c r="C138" s="205"/>
      <c r="D138" s="205"/>
      <c r="E138" s="205"/>
      <c r="F138" s="205"/>
      <c r="G138" s="205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1:17" x14ac:dyDescent="0.3">
      <c r="B139" s="205"/>
      <c r="C139" s="205"/>
      <c r="D139" s="205"/>
      <c r="E139" s="205"/>
      <c r="F139" s="205"/>
      <c r="G139" s="205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1:17" x14ac:dyDescent="0.3">
      <c r="B140" s="205"/>
      <c r="C140" s="205"/>
      <c r="D140" s="205"/>
      <c r="E140" s="205"/>
      <c r="F140" s="205"/>
      <c r="G140" s="205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1:17" x14ac:dyDescent="0.3">
      <c r="B141" s="205"/>
      <c r="C141" s="205"/>
      <c r="D141" s="205"/>
      <c r="E141" s="205"/>
      <c r="F141" s="205"/>
      <c r="G141" s="205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1:17" x14ac:dyDescent="0.3">
      <c r="B142" s="205"/>
      <c r="C142" s="205"/>
      <c r="D142" s="205"/>
      <c r="E142" s="205"/>
      <c r="F142" s="205"/>
      <c r="G142" s="205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1:17" x14ac:dyDescent="0.3">
      <c r="B143" s="205"/>
      <c r="C143" s="205"/>
      <c r="D143" s="205"/>
      <c r="E143" s="205"/>
      <c r="F143" s="205"/>
      <c r="G143" s="205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1:17" x14ac:dyDescent="0.3">
      <c r="B144" s="205"/>
      <c r="C144" s="205"/>
      <c r="D144" s="205"/>
      <c r="E144" s="205"/>
      <c r="F144" s="205"/>
      <c r="G144" s="205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05"/>
      <c r="E145" s="205"/>
      <c r="F145" s="205"/>
      <c r="G145" s="205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05"/>
      <c r="E146" s="205"/>
      <c r="F146" s="205"/>
      <c r="G146" s="205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05"/>
      <c r="E147" s="205"/>
      <c r="F147" s="205"/>
      <c r="G147" s="205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05"/>
      <c r="E148" s="205"/>
      <c r="F148" s="205"/>
      <c r="G148" s="205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05"/>
      <c r="E149" s="205"/>
      <c r="F149" s="205"/>
      <c r="G149" s="205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05"/>
      <c r="E150" s="205"/>
      <c r="F150" s="205"/>
      <c r="G150" s="205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05"/>
      <c r="E151" s="205"/>
      <c r="F151" s="205"/>
      <c r="G151" s="205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05"/>
      <c r="E152" s="205"/>
      <c r="F152" s="205"/>
      <c r="G152" s="205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05"/>
      <c r="E153" s="205"/>
      <c r="F153" s="205"/>
      <c r="G153" s="205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05"/>
      <c r="E154" s="205"/>
      <c r="F154" s="205"/>
      <c r="G154" s="205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05"/>
      <c r="E155" s="205"/>
      <c r="F155" s="205"/>
      <c r="G155" s="205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05"/>
      <c r="E156" s="205"/>
      <c r="F156" s="205"/>
      <c r="G156" s="205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05"/>
      <c r="E157" s="205"/>
      <c r="F157" s="205"/>
      <c r="G157" s="205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05"/>
      <c r="E158" s="205"/>
      <c r="F158" s="205"/>
      <c r="G158" s="205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05"/>
      <c r="E159" s="205"/>
      <c r="F159" s="205"/>
      <c r="G159" s="205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05"/>
      <c r="E160" s="205"/>
      <c r="F160" s="205"/>
      <c r="G160" s="205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05"/>
      <c r="E161" s="205"/>
      <c r="F161" s="205"/>
      <c r="G161" s="205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05"/>
      <c r="E162" s="205"/>
      <c r="F162" s="205"/>
      <c r="G162" s="205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05"/>
      <c r="E163" s="205"/>
      <c r="F163" s="205"/>
      <c r="G163" s="205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05"/>
      <c r="E164" s="205"/>
      <c r="F164" s="205"/>
      <c r="G164" s="205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05"/>
      <c r="E165" s="205"/>
      <c r="F165" s="205"/>
      <c r="G165" s="205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05"/>
      <c r="E166" s="205"/>
      <c r="F166" s="205"/>
      <c r="G166" s="205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05"/>
      <c r="E167" s="205"/>
      <c r="F167" s="205"/>
      <c r="G167" s="205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05"/>
      <c r="E168" s="205"/>
      <c r="F168" s="205"/>
      <c r="G168" s="205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243" bestFit="1" customWidth="1"/>
    <col min="2" max="2" width="12.453125" style="220" bestFit="1" customWidth="1"/>
    <col min="3" max="3" width="13.54296875" style="220" bestFit="1" customWidth="1"/>
    <col min="4" max="4" width="10.26953125" style="251" customWidth="1"/>
    <col min="5" max="6" width="13.54296875" style="220" bestFit="1" customWidth="1"/>
    <col min="7" max="7" width="10.26953125" style="251" customWidth="1"/>
    <col min="8" max="8" width="12.7265625" style="220" hidden="1" customWidth="1"/>
    <col min="9" max="9" width="13.7265625" style="220" bestFit="1" customWidth="1"/>
    <col min="10" max="16384" width="9.1796875" style="243"/>
  </cols>
  <sheetData>
    <row r="1" spans="1:19" x14ac:dyDescent="0.3">
      <c r="A1" s="100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30.04.2025</v>
      </c>
      <c r="C1" s="267"/>
      <c r="D1" s="267"/>
      <c r="E1" s="267"/>
    </row>
    <row r="2" spans="1:19" ht="38.25" customHeight="1" x14ac:dyDescent="0.45">
      <c r="A2" s="268" t="s">
        <v>9</v>
      </c>
      <c r="B2" s="257"/>
      <c r="C2" s="257"/>
      <c r="D2" s="257"/>
      <c r="E2" s="257"/>
      <c r="F2" s="257"/>
      <c r="G2" s="257"/>
      <c r="H2" s="257"/>
      <c r="I2" s="257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3">
      <c r="A3" s="100"/>
    </row>
    <row r="4" spans="1:19" s="234" customFormat="1" x14ac:dyDescent="0.3">
      <c r="B4" s="188"/>
      <c r="C4" s="188"/>
      <c r="D4" s="237"/>
      <c r="E4" s="188"/>
      <c r="F4" s="188"/>
      <c r="G4" s="237"/>
      <c r="H4" s="188" t="s">
        <v>142</v>
      </c>
      <c r="I4" s="234" t="str">
        <f>VALVAL</f>
        <v>млрд. одиниць</v>
      </c>
    </row>
    <row r="5" spans="1:19" s="143" customFormat="1" x14ac:dyDescent="0.25">
      <c r="A5" s="158"/>
      <c r="B5" s="260">
        <v>45657</v>
      </c>
      <c r="C5" s="261"/>
      <c r="D5" s="262"/>
      <c r="E5" s="260">
        <v>45777</v>
      </c>
      <c r="F5" s="261"/>
      <c r="G5" s="262"/>
      <c r="H5" s="110"/>
      <c r="I5" s="110"/>
    </row>
    <row r="6" spans="1:19" s="130" customFormat="1" x14ac:dyDescent="0.25">
      <c r="A6" s="239"/>
      <c r="B6" s="83" t="s">
        <v>171</v>
      </c>
      <c r="C6" s="83" t="s">
        <v>174</v>
      </c>
      <c r="D6" s="104" t="s">
        <v>195</v>
      </c>
      <c r="E6" s="83" t="s">
        <v>171</v>
      </c>
      <c r="F6" s="83" t="s">
        <v>174</v>
      </c>
      <c r="G6" s="104" t="s">
        <v>195</v>
      </c>
      <c r="H6" s="83" t="s">
        <v>195</v>
      </c>
      <c r="I6" s="83" t="s">
        <v>66</v>
      </c>
    </row>
    <row r="7" spans="1:19" s="90" customFormat="1" ht="14.5" x14ac:dyDescent="0.25">
      <c r="A7" s="175" t="s">
        <v>155</v>
      </c>
      <c r="B7" s="168">
        <f t="shared" ref="B7:G7" si="0">SUM(B$8+ B$9)</f>
        <v>166.05975130834</v>
      </c>
      <c r="C7" s="168">
        <f t="shared" si="0"/>
        <v>6980.98588524559</v>
      </c>
      <c r="D7" s="189">
        <f t="shared" si="0"/>
        <v>1</v>
      </c>
      <c r="E7" s="168">
        <f t="shared" si="0"/>
        <v>179.96823843918</v>
      </c>
      <c r="F7" s="168">
        <f t="shared" si="0"/>
        <v>7480.3258402478596</v>
      </c>
      <c r="G7" s="189">
        <f t="shared" si="0"/>
        <v>1</v>
      </c>
      <c r="H7" s="168"/>
      <c r="I7" s="168">
        <f>SUM(I$8+ I$9)</f>
        <v>0</v>
      </c>
    </row>
    <row r="8" spans="1:19" s="11" customFormat="1" x14ac:dyDescent="0.25">
      <c r="A8" s="250" t="s">
        <v>68</v>
      </c>
      <c r="B8" s="20">
        <v>159.19681191121001</v>
      </c>
      <c r="C8" s="20">
        <v>6692.4747759279799</v>
      </c>
      <c r="D8" s="65">
        <v>0.95867199999999997</v>
      </c>
      <c r="E8" s="20">
        <v>173.39768685522</v>
      </c>
      <c r="F8" s="20">
        <v>7207.2228348285698</v>
      </c>
      <c r="G8" s="65">
        <v>0.96348999999999996</v>
      </c>
      <c r="H8" s="20">
        <v>4.8190000000000004E-3</v>
      </c>
      <c r="I8" s="20">
        <v>-21.4</v>
      </c>
    </row>
    <row r="9" spans="1:19" s="11" customFormat="1" x14ac:dyDescent="0.25">
      <c r="A9" s="250" t="s">
        <v>15</v>
      </c>
      <c r="B9" s="20">
        <v>6.8629393971299999</v>
      </c>
      <c r="C9" s="20">
        <v>288.51110931761002</v>
      </c>
      <c r="D9" s="65">
        <v>4.1327999999999997E-2</v>
      </c>
      <c r="E9" s="20">
        <v>6.5705515839600004</v>
      </c>
      <c r="F9" s="20">
        <v>273.10300541929001</v>
      </c>
      <c r="G9" s="65">
        <v>3.6510000000000001E-2</v>
      </c>
      <c r="H9" s="20">
        <v>-4.8190000000000004E-3</v>
      </c>
      <c r="I9" s="20">
        <v>21.4</v>
      </c>
    </row>
    <row r="10" spans="1:19" x14ac:dyDescent="0.3">
      <c r="B10" s="205"/>
      <c r="C10" s="205"/>
      <c r="D10" s="235"/>
      <c r="E10" s="205"/>
      <c r="F10" s="205"/>
      <c r="G10" s="235"/>
      <c r="H10" s="205"/>
      <c r="I10" s="205"/>
      <c r="J10" s="231"/>
      <c r="K10" s="231"/>
      <c r="L10" s="231"/>
      <c r="M10" s="231"/>
      <c r="N10" s="231"/>
      <c r="O10" s="231"/>
      <c r="P10" s="231"/>
      <c r="Q10" s="231"/>
    </row>
    <row r="11" spans="1:19" x14ac:dyDescent="0.3">
      <c r="B11" s="205"/>
      <c r="C11" s="205"/>
      <c r="D11" s="235"/>
      <c r="E11" s="205"/>
      <c r="F11" s="205"/>
      <c r="G11" s="235"/>
      <c r="H11" s="205"/>
      <c r="I11" s="205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B12" s="205"/>
      <c r="C12" s="205"/>
      <c r="D12" s="235"/>
      <c r="E12" s="205"/>
      <c r="F12" s="205"/>
      <c r="G12" s="235"/>
      <c r="H12" s="205"/>
      <c r="I12" s="205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B13" s="205"/>
      <c r="C13" s="205"/>
      <c r="D13" s="235"/>
      <c r="E13" s="205"/>
      <c r="F13" s="205"/>
      <c r="G13" s="235"/>
      <c r="H13" s="205"/>
      <c r="I13" s="205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B14" s="205"/>
      <c r="C14" s="205"/>
      <c r="D14" s="235"/>
      <c r="E14" s="205"/>
      <c r="F14" s="205"/>
      <c r="G14" s="235"/>
      <c r="H14" s="205"/>
      <c r="I14" s="205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B15" s="205"/>
      <c r="C15" s="205"/>
      <c r="D15" s="235"/>
      <c r="E15" s="205"/>
      <c r="F15" s="205"/>
      <c r="G15" s="235"/>
      <c r="H15" s="205"/>
      <c r="I15" s="205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05"/>
      <c r="C16" s="205"/>
      <c r="D16" s="235"/>
      <c r="E16" s="205"/>
      <c r="F16" s="205"/>
      <c r="G16" s="235"/>
      <c r="H16" s="205"/>
      <c r="I16" s="205"/>
      <c r="J16" s="231"/>
      <c r="K16" s="231"/>
      <c r="L16" s="231"/>
      <c r="M16" s="231"/>
      <c r="N16" s="231"/>
      <c r="O16" s="231"/>
      <c r="P16" s="231"/>
      <c r="Q16" s="231"/>
    </row>
    <row r="17" spans="2:17" x14ac:dyDescent="0.3">
      <c r="B17" s="205"/>
      <c r="C17" s="205"/>
      <c r="D17" s="235"/>
      <c r="E17" s="205"/>
      <c r="F17" s="205"/>
      <c r="G17" s="235"/>
      <c r="H17" s="205"/>
      <c r="I17" s="205"/>
      <c r="J17" s="231"/>
      <c r="K17" s="231"/>
      <c r="L17" s="231"/>
      <c r="M17" s="231"/>
      <c r="N17" s="231"/>
      <c r="O17" s="231"/>
      <c r="P17" s="231"/>
      <c r="Q17" s="231"/>
    </row>
    <row r="18" spans="2:17" x14ac:dyDescent="0.3">
      <c r="B18" s="205"/>
      <c r="C18" s="205"/>
      <c r="D18" s="235"/>
      <c r="E18" s="205"/>
      <c r="F18" s="205"/>
      <c r="G18" s="235"/>
      <c r="H18" s="205"/>
      <c r="I18" s="205"/>
      <c r="J18" s="231"/>
      <c r="K18" s="231"/>
      <c r="L18" s="231"/>
      <c r="M18" s="231"/>
      <c r="N18" s="231"/>
      <c r="O18" s="231"/>
      <c r="P18" s="231"/>
      <c r="Q18" s="231"/>
    </row>
    <row r="19" spans="2:17" x14ac:dyDescent="0.3">
      <c r="B19" s="205"/>
      <c r="C19" s="205"/>
      <c r="D19" s="235"/>
      <c r="E19" s="205"/>
      <c r="F19" s="205"/>
      <c r="G19" s="235"/>
      <c r="H19" s="205"/>
      <c r="I19" s="205"/>
      <c r="J19" s="231"/>
      <c r="K19" s="231"/>
      <c r="L19" s="231"/>
      <c r="M19" s="231"/>
      <c r="N19" s="231"/>
      <c r="O19" s="231"/>
      <c r="P19" s="231"/>
      <c r="Q19" s="231"/>
    </row>
    <row r="20" spans="2:17" x14ac:dyDescent="0.3">
      <c r="B20" s="205"/>
      <c r="C20" s="205"/>
      <c r="D20" s="235"/>
      <c r="E20" s="205"/>
      <c r="F20" s="205"/>
      <c r="G20" s="235"/>
      <c r="H20" s="205"/>
      <c r="I20" s="205"/>
      <c r="J20" s="231"/>
      <c r="K20" s="231"/>
      <c r="L20" s="231"/>
      <c r="M20" s="231"/>
      <c r="N20" s="231"/>
      <c r="O20" s="231"/>
      <c r="P20" s="231"/>
      <c r="Q20" s="231"/>
    </row>
    <row r="21" spans="2:17" x14ac:dyDescent="0.3">
      <c r="B21" s="205"/>
      <c r="C21" s="205"/>
      <c r="D21" s="235"/>
      <c r="E21" s="205"/>
      <c r="F21" s="205"/>
      <c r="G21" s="235"/>
      <c r="H21" s="205"/>
      <c r="I21" s="205"/>
      <c r="J21" s="231"/>
      <c r="K21" s="231"/>
      <c r="L21" s="231"/>
      <c r="M21" s="231"/>
      <c r="N21" s="231"/>
      <c r="O21" s="231"/>
      <c r="P21" s="231"/>
      <c r="Q21" s="231"/>
    </row>
    <row r="22" spans="2:17" x14ac:dyDescent="0.3">
      <c r="B22" s="205"/>
      <c r="C22" s="205"/>
      <c r="D22" s="235"/>
      <c r="E22" s="205"/>
      <c r="F22" s="205"/>
      <c r="G22" s="235"/>
      <c r="H22" s="205"/>
      <c r="I22" s="205"/>
      <c r="J22" s="231"/>
      <c r="K22" s="231"/>
      <c r="L22" s="231"/>
      <c r="M22" s="231"/>
      <c r="N22" s="231"/>
      <c r="O22" s="231"/>
      <c r="P22" s="231"/>
      <c r="Q22" s="231"/>
    </row>
    <row r="23" spans="2:17" x14ac:dyDescent="0.3">
      <c r="B23" s="205"/>
      <c r="C23" s="205"/>
      <c r="D23" s="235"/>
      <c r="E23" s="205"/>
      <c r="F23" s="205"/>
      <c r="G23" s="235"/>
      <c r="H23" s="205"/>
      <c r="I23" s="205"/>
      <c r="J23" s="231"/>
      <c r="K23" s="231"/>
      <c r="L23" s="231"/>
      <c r="M23" s="231"/>
      <c r="N23" s="231"/>
      <c r="O23" s="231"/>
      <c r="P23" s="231"/>
      <c r="Q23" s="231"/>
    </row>
    <row r="24" spans="2:17" x14ac:dyDescent="0.3">
      <c r="B24" s="205"/>
      <c r="C24" s="205"/>
      <c r="D24" s="235"/>
      <c r="E24" s="205"/>
      <c r="F24" s="205"/>
      <c r="G24" s="235"/>
      <c r="H24" s="205"/>
      <c r="I24" s="205"/>
      <c r="J24" s="231"/>
      <c r="K24" s="231"/>
      <c r="L24" s="231"/>
      <c r="M24" s="231"/>
      <c r="N24" s="231"/>
      <c r="O24" s="231"/>
      <c r="P24" s="231"/>
      <c r="Q24" s="231"/>
    </row>
    <row r="25" spans="2:17" x14ac:dyDescent="0.3">
      <c r="B25" s="205"/>
      <c r="C25" s="205"/>
      <c r="D25" s="235"/>
      <c r="E25" s="205"/>
      <c r="F25" s="205"/>
      <c r="G25" s="235"/>
      <c r="H25" s="205"/>
      <c r="I25" s="205"/>
      <c r="J25" s="231"/>
      <c r="K25" s="231"/>
      <c r="L25" s="231"/>
      <c r="M25" s="231"/>
      <c r="N25" s="231"/>
      <c r="O25" s="231"/>
      <c r="P25" s="231"/>
      <c r="Q25" s="231"/>
    </row>
    <row r="26" spans="2:17" x14ac:dyDescent="0.3">
      <c r="B26" s="205"/>
      <c r="C26" s="205"/>
      <c r="D26" s="235"/>
      <c r="E26" s="205"/>
      <c r="F26" s="205"/>
      <c r="G26" s="235"/>
      <c r="H26" s="205"/>
      <c r="I26" s="205"/>
      <c r="J26" s="231"/>
      <c r="K26" s="231"/>
      <c r="L26" s="231"/>
      <c r="M26" s="231"/>
      <c r="N26" s="231"/>
      <c r="O26" s="231"/>
      <c r="P26" s="231"/>
      <c r="Q26" s="231"/>
    </row>
    <row r="27" spans="2:17" x14ac:dyDescent="0.3">
      <c r="B27" s="205"/>
      <c r="C27" s="205"/>
      <c r="D27" s="235"/>
      <c r="E27" s="205"/>
      <c r="F27" s="205"/>
      <c r="G27" s="235"/>
      <c r="H27" s="205"/>
      <c r="I27" s="205"/>
      <c r="J27" s="231"/>
      <c r="K27" s="231"/>
      <c r="L27" s="231"/>
      <c r="M27" s="231"/>
      <c r="N27" s="231"/>
      <c r="O27" s="231"/>
      <c r="P27" s="231"/>
      <c r="Q27" s="231"/>
    </row>
    <row r="28" spans="2:17" x14ac:dyDescent="0.3">
      <c r="B28" s="205"/>
      <c r="C28" s="205"/>
      <c r="D28" s="235"/>
      <c r="E28" s="205"/>
      <c r="F28" s="205"/>
      <c r="G28" s="235"/>
      <c r="H28" s="205"/>
      <c r="I28" s="205"/>
      <c r="J28" s="231"/>
      <c r="K28" s="231"/>
      <c r="L28" s="231"/>
      <c r="M28" s="231"/>
      <c r="N28" s="231"/>
      <c r="O28" s="231"/>
      <c r="P28" s="231"/>
      <c r="Q28" s="231"/>
    </row>
    <row r="29" spans="2:17" x14ac:dyDescent="0.3">
      <c r="B29" s="205"/>
      <c r="C29" s="205"/>
      <c r="D29" s="235"/>
      <c r="E29" s="205"/>
      <c r="F29" s="205"/>
      <c r="G29" s="235"/>
      <c r="H29" s="205"/>
      <c r="I29" s="205"/>
      <c r="J29" s="231"/>
      <c r="K29" s="231"/>
      <c r="L29" s="231"/>
      <c r="M29" s="231"/>
      <c r="N29" s="231"/>
      <c r="O29" s="231"/>
      <c r="P29" s="231"/>
      <c r="Q29" s="231"/>
    </row>
    <row r="30" spans="2:17" x14ac:dyDescent="0.3">
      <c r="B30" s="205"/>
      <c r="C30" s="205"/>
      <c r="D30" s="235"/>
      <c r="E30" s="205"/>
      <c r="F30" s="205"/>
      <c r="G30" s="235"/>
      <c r="H30" s="205"/>
      <c r="I30" s="205"/>
      <c r="J30" s="231"/>
      <c r="K30" s="231"/>
      <c r="L30" s="231"/>
      <c r="M30" s="231"/>
      <c r="N30" s="231"/>
      <c r="O30" s="231"/>
      <c r="P30" s="231"/>
      <c r="Q30" s="231"/>
    </row>
    <row r="31" spans="2:17" x14ac:dyDescent="0.3">
      <c r="B31" s="205"/>
      <c r="C31" s="205"/>
      <c r="D31" s="235"/>
      <c r="E31" s="205"/>
      <c r="F31" s="205"/>
      <c r="G31" s="235"/>
      <c r="H31" s="205"/>
      <c r="I31" s="205"/>
      <c r="J31" s="231"/>
      <c r="K31" s="231"/>
      <c r="L31" s="231"/>
      <c r="M31" s="231"/>
      <c r="N31" s="231"/>
      <c r="O31" s="231"/>
      <c r="P31" s="231"/>
      <c r="Q31" s="231"/>
    </row>
    <row r="32" spans="2:17" x14ac:dyDescent="0.3">
      <c r="B32" s="205"/>
      <c r="C32" s="205"/>
      <c r="D32" s="235"/>
      <c r="E32" s="205"/>
      <c r="F32" s="205"/>
      <c r="G32" s="235"/>
      <c r="H32" s="205"/>
      <c r="I32" s="205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05"/>
      <c r="F33" s="205"/>
      <c r="G33" s="235"/>
      <c r="H33" s="205"/>
      <c r="I33" s="205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05"/>
      <c r="F34" s="205"/>
      <c r="G34" s="235"/>
      <c r="H34" s="205"/>
      <c r="I34" s="205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05"/>
      <c r="F35" s="205"/>
      <c r="G35" s="235"/>
      <c r="H35" s="205"/>
      <c r="I35" s="205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05"/>
      <c r="F36" s="205"/>
      <c r="G36" s="235"/>
      <c r="H36" s="205"/>
      <c r="I36" s="205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05"/>
      <c r="F37" s="205"/>
      <c r="G37" s="235"/>
      <c r="H37" s="205"/>
      <c r="I37" s="205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05"/>
      <c r="F38" s="205"/>
      <c r="G38" s="235"/>
      <c r="H38" s="205"/>
      <c r="I38" s="205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5"/>
      <c r="E39" s="205"/>
      <c r="F39" s="205"/>
      <c r="G39" s="235"/>
      <c r="H39" s="205"/>
      <c r="I39" s="205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05"/>
      <c r="C40" s="205"/>
      <c r="D40" s="235"/>
      <c r="E40" s="205"/>
      <c r="F40" s="205"/>
      <c r="G40" s="235"/>
      <c r="H40" s="205"/>
      <c r="I40" s="205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05"/>
      <c r="C41" s="205"/>
      <c r="D41" s="235"/>
      <c r="E41" s="205"/>
      <c r="F41" s="205"/>
      <c r="G41" s="235"/>
      <c r="H41" s="205"/>
      <c r="I41" s="205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05"/>
      <c r="C42" s="205"/>
      <c r="D42" s="235"/>
      <c r="E42" s="205"/>
      <c r="F42" s="205"/>
      <c r="G42" s="235"/>
      <c r="H42" s="205"/>
      <c r="I42" s="205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05"/>
      <c r="C43" s="205"/>
      <c r="D43" s="235"/>
      <c r="E43" s="205"/>
      <c r="F43" s="205"/>
      <c r="G43" s="235"/>
      <c r="H43" s="205"/>
      <c r="I43" s="205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05"/>
      <c r="C44" s="205"/>
      <c r="D44" s="235"/>
      <c r="E44" s="205"/>
      <c r="F44" s="205"/>
      <c r="G44" s="235"/>
      <c r="H44" s="205"/>
      <c r="I44" s="205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05"/>
      <c r="C45" s="205"/>
      <c r="D45" s="235"/>
      <c r="E45" s="205"/>
      <c r="F45" s="205"/>
      <c r="G45" s="235"/>
      <c r="H45" s="205"/>
      <c r="I45" s="205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05"/>
      <c r="C46" s="205"/>
      <c r="D46" s="235"/>
      <c r="E46" s="205"/>
      <c r="F46" s="205"/>
      <c r="G46" s="235"/>
      <c r="H46" s="205"/>
      <c r="I46" s="205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05"/>
      <c r="C47" s="205"/>
      <c r="D47" s="235"/>
      <c r="E47" s="205"/>
      <c r="F47" s="205"/>
      <c r="G47" s="235"/>
      <c r="H47" s="205"/>
      <c r="I47" s="205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05"/>
      <c r="C48" s="205"/>
      <c r="D48" s="235"/>
      <c r="E48" s="205"/>
      <c r="F48" s="205"/>
      <c r="G48" s="235"/>
      <c r="H48" s="205"/>
      <c r="I48" s="205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05"/>
      <c r="C49" s="205"/>
      <c r="D49" s="235"/>
      <c r="E49" s="205"/>
      <c r="F49" s="205"/>
      <c r="G49" s="235"/>
      <c r="H49" s="205"/>
      <c r="I49" s="205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05"/>
      <c r="C50" s="205"/>
      <c r="D50" s="235"/>
      <c r="E50" s="205"/>
      <c r="F50" s="205"/>
      <c r="G50" s="235"/>
      <c r="H50" s="205"/>
      <c r="I50" s="205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05"/>
      <c r="C51" s="205"/>
      <c r="D51" s="235"/>
      <c r="E51" s="205"/>
      <c r="F51" s="205"/>
      <c r="G51" s="235"/>
      <c r="H51" s="205"/>
      <c r="I51" s="205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05"/>
      <c r="C52" s="205"/>
      <c r="D52" s="235"/>
      <c r="E52" s="205"/>
      <c r="F52" s="205"/>
      <c r="G52" s="235"/>
      <c r="H52" s="205"/>
      <c r="I52" s="205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05"/>
      <c r="C53" s="205"/>
      <c r="D53" s="235"/>
      <c r="E53" s="205"/>
      <c r="F53" s="205"/>
      <c r="G53" s="235"/>
      <c r="H53" s="205"/>
      <c r="I53" s="205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05"/>
      <c r="C54" s="205"/>
      <c r="D54" s="235"/>
      <c r="E54" s="205"/>
      <c r="F54" s="205"/>
      <c r="G54" s="235"/>
      <c r="H54" s="205"/>
      <c r="I54" s="205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05"/>
      <c r="C55" s="205"/>
      <c r="D55" s="235"/>
      <c r="E55" s="205"/>
      <c r="F55" s="205"/>
      <c r="G55" s="235"/>
      <c r="H55" s="205"/>
      <c r="I55" s="205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05"/>
      <c r="C56" s="205"/>
      <c r="D56" s="235"/>
      <c r="E56" s="205"/>
      <c r="F56" s="205"/>
      <c r="G56" s="235"/>
      <c r="H56" s="205"/>
      <c r="I56" s="205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05"/>
      <c r="C57" s="205"/>
      <c r="D57" s="235"/>
      <c r="E57" s="205"/>
      <c r="F57" s="205"/>
      <c r="G57" s="235"/>
      <c r="H57" s="205"/>
      <c r="I57" s="205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05"/>
      <c r="C58" s="205"/>
      <c r="D58" s="235"/>
      <c r="E58" s="205"/>
      <c r="F58" s="205"/>
      <c r="G58" s="235"/>
      <c r="H58" s="205"/>
      <c r="I58" s="205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05"/>
      <c r="C59" s="205"/>
      <c r="D59" s="235"/>
      <c r="E59" s="205"/>
      <c r="F59" s="205"/>
      <c r="G59" s="235"/>
      <c r="H59" s="205"/>
      <c r="I59" s="205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05"/>
      <c r="C60" s="205"/>
      <c r="D60" s="235"/>
      <c r="E60" s="205"/>
      <c r="F60" s="205"/>
      <c r="G60" s="235"/>
      <c r="H60" s="205"/>
      <c r="I60" s="205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05"/>
      <c r="C61" s="205"/>
      <c r="D61" s="235"/>
      <c r="E61" s="205"/>
      <c r="F61" s="205"/>
      <c r="G61" s="235"/>
      <c r="H61" s="205"/>
      <c r="I61" s="205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05"/>
      <c r="C62" s="205"/>
      <c r="D62" s="235"/>
      <c r="E62" s="205"/>
      <c r="F62" s="205"/>
      <c r="G62" s="235"/>
      <c r="H62" s="205"/>
      <c r="I62" s="205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05"/>
      <c r="C63" s="205"/>
      <c r="D63" s="235"/>
      <c r="E63" s="205"/>
      <c r="F63" s="205"/>
      <c r="G63" s="235"/>
      <c r="H63" s="205"/>
      <c r="I63" s="205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05"/>
      <c r="C64" s="205"/>
      <c r="D64" s="235"/>
      <c r="E64" s="205"/>
      <c r="F64" s="205"/>
      <c r="G64" s="235"/>
      <c r="H64" s="205"/>
      <c r="I64" s="205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05"/>
      <c r="C65" s="205"/>
      <c r="D65" s="235"/>
      <c r="E65" s="205"/>
      <c r="F65" s="205"/>
      <c r="G65" s="235"/>
      <c r="H65" s="205"/>
      <c r="I65" s="205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05"/>
      <c r="C66" s="205"/>
      <c r="D66" s="235"/>
      <c r="E66" s="205"/>
      <c r="F66" s="205"/>
      <c r="G66" s="235"/>
      <c r="H66" s="205"/>
      <c r="I66" s="205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05"/>
      <c r="C67" s="205"/>
      <c r="D67" s="235"/>
      <c r="E67" s="205"/>
      <c r="F67" s="205"/>
      <c r="G67" s="235"/>
      <c r="H67" s="205"/>
      <c r="I67" s="205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05"/>
      <c r="C68" s="205"/>
      <c r="D68" s="235"/>
      <c r="E68" s="205"/>
      <c r="F68" s="205"/>
      <c r="G68" s="235"/>
      <c r="H68" s="205"/>
      <c r="I68" s="205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05"/>
      <c r="C69" s="205"/>
      <c r="D69" s="235"/>
      <c r="E69" s="205"/>
      <c r="F69" s="205"/>
      <c r="G69" s="235"/>
      <c r="H69" s="205"/>
      <c r="I69" s="205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05"/>
      <c r="C70" s="205"/>
      <c r="D70" s="235"/>
      <c r="E70" s="205"/>
      <c r="F70" s="205"/>
      <c r="G70" s="235"/>
      <c r="H70" s="205"/>
      <c r="I70" s="205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05"/>
      <c r="C71" s="205"/>
      <c r="D71" s="235"/>
      <c r="E71" s="205"/>
      <c r="F71" s="205"/>
      <c r="G71" s="235"/>
      <c r="H71" s="205"/>
      <c r="I71" s="205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05"/>
      <c r="C72" s="205"/>
      <c r="D72" s="235"/>
      <c r="E72" s="205"/>
      <c r="F72" s="205"/>
      <c r="G72" s="235"/>
      <c r="H72" s="205"/>
      <c r="I72" s="205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05"/>
      <c r="C73" s="205"/>
      <c r="D73" s="235"/>
      <c r="E73" s="205"/>
      <c r="F73" s="205"/>
      <c r="G73" s="235"/>
      <c r="H73" s="205"/>
      <c r="I73" s="205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05"/>
      <c r="C74" s="205"/>
      <c r="D74" s="235"/>
      <c r="E74" s="205"/>
      <c r="F74" s="205"/>
      <c r="G74" s="235"/>
      <c r="H74" s="205"/>
      <c r="I74" s="205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05"/>
      <c r="C75" s="205"/>
      <c r="D75" s="235"/>
      <c r="E75" s="205"/>
      <c r="F75" s="205"/>
      <c r="G75" s="235"/>
      <c r="H75" s="205"/>
      <c r="I75" s="205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05"/>
      <c r="C76" s="205"/>
      <c r="D76" s="235"/>
      <c r="E76" s="205"/>
      <c r="F76" s="205"/>
      <c r="G76" s="235"/>
      <c r="H76" s="205"/>
      <c r="I76" s="205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05"/>
      <c r="C77" s="205"/>
      <c r="D77" s="235"/>
      <c r="E77" s="205"/>
      <c r="F77" s="205"/>
      <c r="G77" s="235"/>
      <c r="H77" s="205"/>
      <c r="I77" s="205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05"/>
      <c r="C78" s="205"/>
      <c r="D78" s="235"/>
      <c r="E78" s="205"/>
      <c r="F78" s="205"/>
      <c r="G78" s="235"/>
      <c r="H78" s="205"/>
      <c r="I78" s="205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05"/>
      <c r="C79" s="205"/>
      <c r="D79" s="235"/>
      <c r="E79" s="205"/>
      <c r="F79" s="205"/>
      <c r="G79" s="235"/>
      <c r="H79" s="205"/>
      <c r="I79" s="205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05"/>
      <c r="C80" s="205"/>
      <c r="D80" s="235"/>
      <c r="E80" s="205"/>
      <c r="F80" s="205"/>
      <c r="G80" s="235"/>
      <c r="H80" s="205"/>
      <c r="I80" s="205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05"/>
      <c r="C81" s="205"/>
      <c r="D81" s="235"/>
      <c r="E81" s="205"/>
      <c r="F81" s="205"/>
      <c r="G81" s="235"/>
      <c r="H81" s="205"/>
      <c r="I81" s="205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05"/>
      <c r="C82" s="205"/>
      <c r="D82" s="235"/>
      <c r="E82" s="205"/>
      <c r="F82" s="205"/>
      <c r="G82" s="235"/>
      <c r="H82" s="205"/>
      <c r="I82" s="205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05"/>
      <c r="C83" s="205"/>
      <c r="D83" s="235"/>
      <c r="E83" s="205"/>
      <c r="F83" s="205"/>
      <c r="G83" s="235"/>
      <c r="H83" s="205"/>
      <c r="I83" s="205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05"/>
      <c r="C84" s="205"/>
      <c r="D84" s="235"/>
      <c r="E84" s="205"/>
      <c r="F84" s="205"/>
      <c r="G84" s="235"/>
      <c r="H84" s="205"/>
      <c r="I84" s="205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05"/>
      <c r="C85" s="205"/>
      <c r="D85" s="235"/>
      <c r="E85" s="205"/>
      <c r="F85" s="205"/>
      <c r="G85" s="235"/>
      <c r="H85" s="205"/>
      <c r="I85" s="205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05"/>
      <c r="C86" s="205"/>
      <c r="D86" s="235"/>
      <c r="E86" s="205"/>
      <c r="F86" s="205"/>
      <c r="G86" s="235"/>
      <c r="H86" s="205"/>
      <c r="I86" s="205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05"/>
      <c r="C87" s="205"/>
      <c r="D87" s="235"/>
      <c r="E87" s="205"/>
      <c r="F87" s="205"/>
      <c r="G87" s="235"/>
      <c r="H87" s="205"/>
      <c r="I87" s="205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05"/>
      <c r="C88" s="205"/>
      <c r="D88" s="235"/>
      <c r="E88" s="205"/>
      <c r="F88" s="205"/>
      <c r="G88" s="235"/>
      <c r="H88" s="205"/>
      <c r="I88" s="205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05"/>
      <c r="C89" s="205"/>
      <c r="D89" s="235"/>
      <c r="E89" s="205"/>
      <c r="F89" s="205"/>
      <c r="G89" s="235"/>
      <c r="H89" s="205"/>
      <c r="I89" s="205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05"/>
      <c r="C90" s="205"/>
      <c r="D90" s="235"/>
      <c r="E90" s="205"/>
      <c r="F90" s="205"/>
      <c r="G90" s="235"/>
      <c r="H90" s="205"/>
      <c r="I90" s="205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05"/>
      <c r="C91" s="205"/>
      <c r="D91" s="235"/>
      <c r="E91" s="205"/>
      <c r="F91" s="205"/>
      <c r="G91" s="235"/>
      <c r="H91" s="205"/>
      <c r="I91" s="205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05"/>
      <c r="C92" s="205"/>
      <c r="D92" s="235"/>
      <c r="E92" s="205"/>
      <c r="F92" s="205"/>
      <c r="G92" s="235"/>
      <c r="H92" s="205"/>
      <c r="I92" s="205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05"/>
      <c r="C93" s="205"/>
      <c r="D93" s="235"/>
      <c r="E93" s="205"/>
      <c r="F93" s="205"/>
      <c r="G93" s="235"/>
      <c r="H93" s="205"/>
      <c r="I93" s="205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05"/>
      <c r="C94" s="205"/>
      <c r="D94" s="235"/>
      <c r="E94" s="205"/>
      <c r="F94" s="205"/>
      <c r="G94" s="235"/>
      <c r="H94" s="205"/>
      <c r="I94" s="205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05"/>
      <c r="C95" s="205"/>
      <c r="D95" s="235"/>
      <c r="E95" s="205"/>
      <c r="F95" s="205"/>
      <c r="G95" s="235"/>
      <c r="H95" s="205"/>
      <c r="I95" s="205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05"/>
      <c r="C96" s="205"/>
      <c r="D96" s="235"/>
      <c r="E96" s="205"/>
      <c r="F96" s="205"/>
      <c r="G96" s="235"/>
      <c r="H96" s="205"/>
      <c r="I96" s="205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05"/>
      <c r="C97" s="205"/>
      <c r="D97" s="235"/>
      <c r="E97" s="205"/>
      <c r="F97" s="205"/>
      <c r="G97" s="235"/>
      <c r="H97" s="205"/>
      <c r="I97" s="205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05"/>
      <c r="C98" s="205"/>
      <c r="D98" s="235"/>
      <c r="E98" s="205"/>
      <c r="F98" s="205"/>
      <c r="G98" s="235"/>
      <c r="H98" s="205"/>
      <c r="I98" s="205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05"/>
      <c r="C99" s="205"/>
      <c r="D99" s="235"/>
      <c r="E99" s="205"/>
      <c r="F99" s="205"/>
      <c r="G99" s="235"/>
      <c r="H99" s="205"/>
      <c r="I99" s="205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05"/>
      <c r="C100" s="205"/>
      <c r="D100" s="235"/>
      <c r="E100" s="205"/>
      <c r="F100" s="205"/>
      <c r="G100" s="235"/>
      <c r="H100" s="205"/>
      <c r="I100" s="205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05"/>
      <c r="C101" s="205"/>
      <c r="D101" s="235"/>
      <c r="E101" s="205"/>
      <c r="F101" s="205"/>
      <c r="G101" s="235"/>
      <c r="H101" s="205"/>
      <c r="I101" s="205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05"/>
      <c r="C102" s="205"/>
      <c r="D102" s="235"/>
      <c r="E102" s="205"/>
      <c r="F102" s="205"/>
      <c r="G102" s="235"/>
      <c r="H102" s="205"/>
      <c r="I102" s="205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05"/>
      <c r="C103" s="205"/>
      <c r="D103" s="235"/>
      <c r="E103" s="205"/>
      <c r="F103" s="205"/>
      <c r="G103" s="235"/>
      <c r="H103" s="205"/>
      <c r="I103" s="205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05"/>
      <c r="C104" s="205"/>
      <c r="D104" s="235"/>
      <c r="E104" s="205"/>
      <c r="F104" s="205"/>
      <c r="G104" s="235"/>
      <c r="H104" s="205"/>
      <c r="I104" s="205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05"/>
      <c r="C105" s="205"/>
      <c r="D105" s="235"/>
      <c r="E105" s="205"/>
      <c r="F105" s="205"/>
      <c r="G105" s="235"/>
      <c r="H105" s="205"/>
      <c r="I105" s="205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05"/>
      <c r="C106" s="205"/>
      <c r="D106" s="235"/>
      <c r="E106" s="205"/>
      <c r="F106" s="205"/>
      <c r="G106" s="235"/>
      <c r="H106" s="205"/>
      <c r="I106" s="205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05"/>
      <c r="C107" s="205"/>
      <c r="D107" s="235"/>
      <c r="E107" s="205"/>
      <c r="F107" s="205"/>
      <c r="G107" s="235"/>
      <c r="H107" s="205"/>
      <c r="I107" s="205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05"/>
      <c r="C108" s="205"/>
      <c r="D108" s="235"/>
      <c r="E108" s="205"/>
      <c r="F108" s="205"/>
      <c r="G108" s="235"/>
      <c r="H108" s="205"/>
      <c r="I108" s="205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05"/>
      <c r="C109" s="205"/>
      <c r="D109" s="235"/>
      <c r="E109" s="205"/>
      <c r="F109" s="205"/>
      <c r="G109" s="235"/>
      <c r="H109" s="205"/>
      <c r="I109" s="205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05"/>
      <c r="C110" s="205"/>
      <c r="D110" s="235"/>
      <c r="E110" s="205"/>
      <c r="F110" s="205"/>
      <c r="G110" s="235"/>
      <c r="H110" s="205"/>
      <c r="I110" s="205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05"/>
      <c r="C111" s="205"/>
      <c r="D111" s="235"/>
      <c r="E111" s="205"/>
      <c r="F111" s="205"/>
      <c r="G111" s="235"/>
      <c r="H111" s="205"/>
      <c r="I111" s="205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05"/>
      <c r="C112" s="205"/>
      <c r="D112" s="235"/>
      <c r="E112" s="205"/>
      <c r="F112" s="205"/>
      <c r="G112" s="235"/>
      <c r="H112" s="205"/>
      <c r="I112" s="205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05"/>
      <c r="C113" s="205"/>
      <c r="D113" s="235"/>
      <c r="E113" s="205"/>
      <c r="F113" s="205"/>
      <c r="G113" s="235"/>
      <c r="H113" s="205"/>
      <c r="I113" s="205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05"/>
      <c r="C114" s="205"/>
      <c r="D114" s="235"/>
      <c r="E114" s="205"/>
      <c r="F114" s="205"/>
      <c r="G114" s="235"/>
      <c r="H114" s="205"/>
      <c r="I114" s="205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05"/>
      <c r="C115" s="205"/>
      <c r="D115" s="235"/>
      <c r="E115" s="205"/>
      <c r="F115" s="205"/>
      <c r="G115" s="235"/>
      <c r="H115" s="205"/>
      <c r="I115" s="205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05"/>
      <c r="C116" s="205"/>
      <c r="D116" s="235"/>
      <c r="E116" s="205"/>
      <c r="F116" s="205"/>
      <c r="G116" s="235"/>
      <c r="H116" s="205"/>
      <c r="I116" s="205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05"/>
      <c r="C117" s="205"/>
      <c r="D117" s="235"/>
      <c r="E117" s="205"/>
      <c r="F117" s="205"/>
      <c r="G117" s="235"/>
      <c r="H117" s="205"/>
      <c r="I117" s="205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05"/>
      <c r="C118" s="205"/>
      <c r="D118" s="235"/>
      <c r="E118" s="205"/>
      <c r="F118" s="205"/>
      <c r="G118" s="235"/>
      <c r="H118" s="205"/>
      <c r="I118" s="205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05"/>
      <c r="C119" s="205"/>
      <c r="D119" s="235"/>
      <c r="E119" s="205"/>
      <c r="F119" s="205"/>
      <c r="G119" s="235"/>
      <c r="H119" s="205"/>
      <c r="I119" s="205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05"/>
      <c r="C120" s="205"/>
      <c r="D120" s="235"/>
      <c r="E120" s="205"/>
      <c r="F120" s="205"/>
      <c r="G120" s="235"/>
      <c r="H120" s="205"/>
      <c r="I120" s="205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05"/>
      <c r="C121" s="205"/>
      <c r="D121" s="235"/>
      <c r="E121" s="205"/>
      <c r="F121" s="205"/>
      <c r="G121" s="235"/>
      <c r="H121" s="205"/>
      <c r="I121" s="205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05"/>
      <c r="C122" s="205"/>
      <c r="D122" s="235"/>
      <c r="E122" s="205"/>
      <c r="F122" s="205"/>
      <c r="G122" s="235"/>
      <c r="H122" s="205"/>
      <c r="I122" s="205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05"/>
      <c r="C123" s="205"/>
      <c r="D123" s="235"/>
      <c r="E123" s="205"/>
      <c r="F123" s="205"/>
      <c r="G123" s="235"/>
      <c r="H123" s="205"/>
      <c r="I123" s="205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05"/>
      <c r="C124" s="205"/>
      <c r="D124" s="235"/>
      <c r="E124" s="205"/>
      <c r="F124" s="205"/>
      <c r="G124" s="235"/>
      <c r="H124" s="205"/>
      <c r="I124" s="205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05"/>
      <c r="C125" s="205"/>
      <c r="D125" s="235"/>
      <c r="E125" s="205"/>
      <c r="F125" s="205"/>
      <c r="G125" s="235"/>
      <c r="H125" s="205"/>
      <c r="I125" s="205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05"/>
      <c r="C126" s="205"/>
      <c r="D126" s="235"/>
      <c r="E126" s="205"/>
      <c r="F126" s="205"/>
      <c r="G126" s="235"/>
      <c r="H126" s="205"/>
      <c r="I126" s="205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05"/>
      <c r="C127" s="205"/>
      <c r="D127" s="235"/>
      <c r="E127" s="205"/>
      <c r="F127" s="205"/>
      <c r="G127" s="235"/>
      <c r="H127" s="205"/>
      <c r="I127" s="205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05"/>
      <c r="C128" s="205"/>
      <c r="D128" s="235"/>
      <c r="E128" s="205"/>
      <c r="F128" s="205"/>
      <c r="G128" s="235"/>
      <c r="H128" s="205"/>
      <c r="I128" s="205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05"/>
      <c r="C129" s="205"/>
      <c r="D129" s="235"/>
      <c r="E129" s="205"/>
      <c r="F129" s="205"/>
      <c r="G129" s="235"/>
      <c r="H129" s="205"/>
      <c r="I129" s="205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05"/>
      <c r="C130" s="205"/>
      <c r="D130" s="235"/>
      <c r="E130" s="205"/>
      <c r="F130" s="205"/>
      <c r="G130" s="235"/>
      <c r="H130" s="205"/>
      <c r="I130" s="205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05"/>
      <c r="C131" s="205"/>
      <c r="D131" s="235"/>
      <c r="E131" s="205"/>
      <c r="F131" s="205"/>
      <c r="G131" s="235"/>
      <c r="H131" s="205"/>
      <c r="I131" s="205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05"/>
      <c r="C132" s="205"/>
      <c r="D132" s="235"/>
      <c r="E132" s="205"/>
      <c r="F132" s="205"/>
      <c r="G132" s="235"/>
      <c r="H132" s="205"/>
      <c r="I132" s="205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05"/>
      <c r="C133" s="205"/>
      <c r="D133" s="235"/>
      <c r="E133" s="205"/>
      <c r="F133" s="205"/>
      <c r="G133" s="235"/>
      <c r="H133" s="205"/>
      <c r="I133" s="205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05"/>
      <c r="C134" s="205"/>
      <c r="D134" s="235"/>
      <c r="E134" s="205"/>
      <c r="F134" s="205"/>
      <c r="G134" s="235"/>
      <c r="H134" s="205"/>
      <c r="I134" s="205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05"/>
      <c r="C135" s="205"/>
      <c r="D135" s="235"/>
      <c r="E135" s="205"/>
      <c r="F135" s="205"/>
      <c r="G135" s="235"/>
      <c r="H135" s="205"/>
      <c r="I135" s="205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05"/>
      <c r="C136" s="205"/>
      <c r="D136" s="235"/>
      <c r="E136" s="205"/>
      <c r="F136" s="205"/>
      <c r="G136" s="235"/>
      <c r="H136" s="205"/>
      <c r="I136" s="205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05"/>
      <c r="C137" s="205"/>
      <c r="D137" s="235"/>
      <c r="E137" s="205"/>
      <c r="F137" s="205"/>
      <c r="G137" s="235"/>
      <c r="H137" s="205"/>
      <c r="I137" s="205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05"/>
      <c r="C138" s="205"/>
      <c r="D138" s="235"/>
      <c r="E138" s="205"/>
      <c r="F138" s="205"/>
      <c r="G138" s="235"/>
      <c r="H138" s="205"/>
      <c r="I138" s="205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05"/>
      <c r="C139" s="205"/>
      <c r="D139" s="235"/>
      <c r="E139" s="205"/>
      <c r="F139" s="205"/>
      <c r="G139" s="235"/>
      <c r="H139" s="205"/>
      <c r="I139" s="205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05"/>
      <c r="C140" s="205"/>
      <c r="D140" s="235"/>
      <c r="E140" s="205"/>
      <c r="F140" s="205"/>
      <c r="G140" s="235"/>
      <c r="H140" s="205"/>
      <c r="I140" s="205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05"/>
      <c r="C141" s="205"/>
      <c r="D141" s="235"/>
      <c r="E141" s="205"/>
      <c r="F141" s="205"/>
      <c r="G141" s="235"/>
      <c r="H141" s="205"/>
      <c r="I141" s="205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05"/>
      <c r="C142" s="205"/>
      <c r="D142" s="235"/>
      <c r="E142" s="205"/>
      <c r="F142" s="205"/>
      <c r="G142" s="235"/>
      <c r="H142" s="205"/>
      <c r="I142" s="205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05"/>
      <c r="C143" s="205"/>
      <c r="D143" s="235"/>
      <c r="E143" s="205"/>
      <c r="F143" s="205"/>
      <c r="G143" s="235"/>
      <c r="H143" s="205"/>
      <c r="I143" s="205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05"/>
      <c r="C144" s="205"/>
      <c r="D144" s="235"/>
      <c r="E144" s="205"/>
      <c r="F144" s="205"/>
      <c r="G144" s="235"/>
      <c r="H144" s="205"/>
      <c r="I144" s="205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05"/>
      <c r="C145" s="205"/>
      <c r="D145" s="235"/>
      <c r="E145" s="205"/>
      <c r="F145" s="205"/>
      <c r="G145" s="235"/>
      <c r="H145" s="205"/>
      <c r="I145" s="205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05"/>
      <c r="C146" s="205"/>
      <c r="D146" s="235"/>
      <c r="E146" s="205"/>
      <c r="F146" s="205"/>
      <c r="G146" s="235"/>
      <c r="H146" s="205"/>
      <c r="I146" s="205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05"/>
      <c r="C147" s="205"/>
      <c r="D147" s="235"/>
      <c r="E147" s="205"/>
      <c r="F147" s="205"/>
      <c r="G147" s="235"/>
      <c r="H147" s="205"/>
      <c r="I147" s="205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05"/>
      <c r="C148" s="205"/>
      <c r="D148" s="235"/>
      <c r="E148" s="205"/>
      <c r="F148" s="205"/>
      <c r="G148" s="235"/>
      <c r="H148" s="205"/>
      <c r="I148" s="205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05"/>
      <c r="C149" s="205"/>
      <c r="D149" s="235"/>
      <c r="E149" s="205"/>
      <c r="F149" s="205"/>
      <c r="G149" s="235"/>
      <c r="H149" s="205"/>
      <c r="I149" s="205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05"/>
      <c r="C150" s="205"/>
      <c r="D150" s="235"/>
      <c r="E150" s="205"/>
      <c r="F150" s="205"/>
      <c r="G150" s="235"/>
      <c r="H150" s="205"/>
      <c r="I150" s="205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05"/>
      <c r="C151" s="205"/>
      <c r="D151" s="235"/>
      <c r="E151" s="205"/>
      <c r="F151" s="205"/>
      <c r="G151" s="235"/>
      <c r="H151" s="205"/>
      <c r="I151" s="205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05"/>
      <c r="C152" s="205"/>
      <c r="D152" s="235"/>
      <c r="E152" s="205"/>
      <c r="F152" s="205"/>
      <c r="G152" s="235"/>
      <c r="H152" s="205"/>
      <c r="I152" s="205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05"/>
      <c r="C153" s="205"/>
      <c r="D153" s="235"/>
      <c r="E153" s="205"/>
      <c r="F153" s="205"/>
      <c r="G153" s="235"/>
      <c r="H153" s="205"/>
      <c r="I153" s="205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05"/>
      <c r="C154" s="205"/>
      <c r="D154" s="235"/>
      <c r="E154" s="205"/>
      <c r="F154" s="205"/>
      <c r="G154" s="235"/>
      <c r="H154" s="205"/>
      <c r="I154" s="205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05"/>
      <c r="C155" s="205"/>
      <c r="D155" s="235"/>
      <c r="E155" s="205"/>
      <c r="F155" s="205"/>
      <c r="G155" s="235"/>
      <c r="H155" s="205"/>
      <c r="I155" s="205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05"/>
      <c r="C156" s="205"/>
      <c r="D156" s="235"/>
      <c r="E156" s="205"/>
      <c r="F156" s="205"/>
      <c r="G156" s="235"/>
      <c r="H156" s="205"/>
      <c r="I156" s="205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05"/>
      <c r="C157" s="205"/>
      <c r="D157" s="235"/>
      <c r="E157" s="205"/>
      <c r="F157" s="205"/>
      <c r="G157" s="235"/>
      <c r="H157" s="205"/>
      <c r="I157" s="205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05"/>
      <c r="C158" s="205"/>
      <c r="D158" s="235"/>
      <c r="E158" s="205"/>
      <c r="F158" s="205"/>
      <c r="G158" s="235"/>
      <c r="H158" s="205"/>
      <c r="I158" s="205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05"/>
      <c r="C159" s="205"/>
      <c r="D159" s="235"/>
      <c r="E159" s="205"/>
      <c r="F159" s="205"/>
      <c r="G159" s="235"/>
      <c r="H159" s="205"/>
      <c r="I159" s="205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05"/>
      <c r="C160" s="205"/>
      <c r="D160" s="235"/>
      <c r="E160" s="205"/>
      <c r="F160" s="205"/>
      <c r="G160" s="235"/>
      <c r="H160" s="205"/>
      <c r="I160" s="205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05"/>
      <c r="C161" s="205"/>
      <c r="D161" s="235"/>
      <c r="E161" s="205"/>
      <c r="F161" s="205"/>
      <c r="G161" s="235"/>
      <c r="H161" s="205"/>
      <c r="I161" s="205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05"/>
      <c r="C162" s="205"/>
      <c r="D162" s="235"/>
      <c r="E162" s="205"/>
      <c r="F162" s="205"/>
      <c r="G162" s="235"/>
      <c r="H162" s="205"/>
      <c r="I162" s="205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05"/>
      <c r="C163" s="205"/>
      <c r="D163" s="235"/>
      <c r="E163" s="205"/>
      <c r="F163" s="205"/>
      <c r="G163" s="235"/>
      <c r="H163" s="205"/>
      <c r="I163" s="205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05"/>
      <c r="C164" s="205"/>
      <c r="D164" s="235"/>
      <c r="E164" s="205"/>
      <c r="F164" s="205"/>
      <c r="G164" s="235"/>
      <c r="H164" s="205"/>
      <c r="I164" s="205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05"/>
      <c r="C165" s="205"/>
      <c r="D165" s="235"/>
      <c r="E165" s="205"/>
      <c r="F165" s="205"/>
      <c r="G165" s="235"/>
      <c r="H165" s="205"/>
      <c r="I165" s="205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05"/>
      <c r="C166" s="205"/>
      <c r="D166" s="235"/>
      <c r="E166" s="205"/>
      <c r="F166" s="205"/>
      <c r="G166" s="235"/>
      <c r="H166" s="205"/>
      <c r="I166" s="205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05"/>
      <c r="C167" s="205"/>
      <c r="D167" s="235"/>
      <c r="E167" s="205"/>
      <c r="F167" s="205"/>
      <c r="G167" s="235"/>
      <c r="H167" s="205"/>
      <c r="I167" s="205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05"/>
      <c r="C168" s="205"/>
      <c r="D168" s="235"/>
      <c r="E168" s="205"/>
      <c r="F168" s="205"/>
      <c r="G168" s="235"/>
      <c r="H168" s="205"/>
      <c r="I168" s="205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05"/>
      <c r="C169" s="205"/>
      <c r="D169" s="235"/>
      <c r="E169" s="205"/>
      <c r="F169" s="205"/>
      <c r="G169" s="235"/>
      <c r="H169" s="205"/>
      <c r="I169" s="205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05"/>
      <c r="C170" s="205"/>
      <c r="D170" s="235"/>
      <c r="E170" s="205"/>
      <c r="F170" s="205"/>
      <c r="G170" s="235"/>
      <c r="H170" s="205"/>
      <c r="I170" s="205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05"/>
      <c r="C171" s="205"/>
      <c r="D171" s="235"/>
      <c r="E171" s="205"/>
      <c r="F171" s="205"/>
      <c r="G171" s="235"/>
      <c r="H171" s="205"/>
      <c r="I171" s="205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05"/>
      <c r="C172" s="205"/>
      <c r="D172" s="235"/>
      <c r="E172" s="205"/>
      <c r="F172" s="205"/>
      <c r="G172" s="235"/>
      <c r="H172" s="205"/>
      <c r="I172" s="205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05"/>
      <c r="C173" s="205"/>
      <c r="D173" s="235"/>
      <c r="E173" s="205"/>
      <c r="F173" s="205"/>
      <c r="G173" s="235"/>
      <c r="H173" s="205"/>
      <c r="I173" s="205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05"/>
      <c r="C174" s="205"/>
      <c r="D174" s="235"/>
      <c r="E174" s="205"/>
      <c r="F174" s="205"/>
      <c r="G174" s="235"/>
      <c r="H174" s="205"/>
      <c r="I174" s="205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05"/>
      <c r="C175" s="205"/>
      <c r="D175" s="235"/>
      <c r="E175" s="205"/>
      <c r="F175" s="205"/>
      <c r="G175" s="235"/>
      <c r="H175" s="205"/>
      <c r="I175" s="205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05"/>
      <c r="C176" s="205"/>
      <c r="D176" s="235"/>
      <c r="E176" s="205"/>
      <c r="F176" s="205"/>
      <c r="G176" s="235"/>
      <c r="H176" s="205"/>
      <c r="I176" s="205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05"/>
      <c r="C177" s="205"/>
      <c r="D177" s="235"/>
      <c r="E177" s="205"/>
      <c r="F177" s="205"/>
      <c r="G177" s="235"/>
      <c r="H177" s="205"/>
      <c r="I177" s="205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05"/>
      <c r="C178" s="205"/>
      <c r="D178" s="235"/>
      <c r="E178" s="205"/>
      <c r="F178" s="205"/>
      <c r="G178" s="235"/>
      <c r="H178" s="205"/>
      <c r="I178" s="205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05"/>
      <c r="C179" s="205"/>
      <c r="D179" s="235"/>
      <c r="E179" s="205"/>
      <c r="F179" s="205"/>
      <c r="G179" s="235"/>
      <c r="H179" s="205"/>
      <c r="I179" s="205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05"/>
      <c r="C180" s="205"/>
      <c r="D180" s="235"/>
      <c r="E180" s="205"/>
      <c r="F180" s="205"/>
      <c r="G180" s="235"/>
      <c r="H180" s="205"/>
      <c r="I180" s="205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05"/>
      <c r="C181" s="205"/>
      <c r="D181" s="235"/>
      <c r="E181" s="205"/>
      <c r="F181" s="205"/>
      <c r="G181" s="235"/>
      <c r="H181" s="205"/>
      <c r="I181" s="205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05"/>
      <c r="C182" s="205"/>
      <c r="D182" s="235"/>
      <c r="E182" s="205"/>
      <c r="F182" s="205"/>
      <c r="G182" s="235"/>
      <c r="H182" s="205"/>
      <c r="I182" s="205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05"/>
      <c r="C183" s="205"/>
      <c r="D183" s="235"/>
      <c r="E183" s="205"/>
      <c r="F183" s="205"/>
      <c r="G183" s="235"/>
      <c r="H183" s="205"/>
      <c r="I183" s="205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05"/>
      <c r="C184" s="205"/>
      <c r="D184" s="235"/>
      <c r="E184" s="205"/>
      <c r="F184" s="205"/>
      <c r="G184" s="235"/>
      <c r="H184" s="205"/>
      <c r="I184" s="205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05"/>
      <c r="C185" s="205"/>
      <c r="D185" s="235"/>
      <c r="E185" s="205"/>
      <c r="F185" s="205"/>
      <c r="G185" s="235"/>
      <c r="H185" s="205"/>
      <c r="I185" s="205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05"/>
      <c r="C186" s="205"/>
      <c r="D186" s="235"/>
      <c r="E186" s="205"/>
      <c r="F186" s="205"/>
      <c r="G186" s="235"/>
      <c r="H186" s="205"/>
      <c r="I186" s="205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05"/>
      <c r="C187" s="205"/>
      <c r="D187" s="235"/>
      <c r="E187" s="205"/>
      <c r="F187" s="205"/>
      <c r="G187" s="235"/>
      <c r="H187" s="205"/>
      <c r="I187" s="205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05"/>
      <c r="C188" s="205"/>
      <c r="D188" s="235"/>
      <c r="E188" s="205"/>
      <c r="F188" s="205"/>
      <c r="G188" s="235"/>
      <c r="H188" s="205"/>
      <c r="I188" s="205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05"/>
      <c r="C189" s="205"/>
      <c r="D189" s="235"/>
      <c r="E189" s="205"/>
      <c r="F189" s="205"/>
      <c r="G189" s="235"/>
      <c r="H189" s="205"/>
      <c r="I189" s="205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05"/>
      <c r="C190" s="205"/>
      <c r="D190" s="235"/>
      <c r="E190" s="205"/>
      <c r="F190" s="205"/>
      <c r="G190" s="235"/>
      <c r="H190" s="205"/>
      <c r="I190" s="205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05"/>
      <c r="C191" s="205"/>
      <c r="D191" s="235"/>
      <c r="E191" s="205"/>
      <c r="F191" s="205"/>
      <c r="G191" s="235"/>
      <c r="H191" s="205"/>
      <c r="I191" s="205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05"/>
      <c r="C192" s="205"/>
      <c r="D192" s="235"/>
      <c r="E192" s="205"/>
      <c r="F192" s="205"/>
      <c r="G192" s="235"/>
      <c r="H192" s="205"/>
      <c r="I192" s="205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05"/>
      <c r="C193" s="205"/>
      <c r="D193" s="235"/>
      <c r="E193" s="205"/>
      <c r="F193" s="205"/>
      <c r="G193" s="235"/>
      <c r="H193" s="205"/>
      <c r="I193" s="205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05"/>
      <c r="C194" s="205"/>
      <c r="D194" s="235"/>
      <c r="E194" s="205"/>
      <c r="F194" s="205"/>
      <c r="G194" s="235"/>
      <c r="H194" s="205"/>
      <c r="I194" s="205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05"/>
      <c r="C195" s="205"/>
      <c r="D195" s="235"/>
      <c r="E195" s="205"/>
      <c r="F195" s="205"/>
      <c r="G195" s="235"/>
      <c r="H195" s="205"/>
      <c r="I195" s="205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05"/>
      <c r="C196" s="205"/>
      <c r="D196" s="235"/>
      <c r="E196" s="205"/>
      <c r="F196" s="205"/>
      <c r="G196" s="235"/>
      <c r="H196" s="205"/>
      <c r="I196" s="205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05"/>
      <c r="C197" s="205"/>
      <c r="D197" s="235"/>
      <c r="E197" s="205"/>
      <c r="F197" s="205"/>
      <c r="G197" s="235"/>
      <c r="H197" s="205"/>
      <c r="I197" s="205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05"/>
      <c r="C198" s="205"/>
      <c r="D198" s="235"/>
      <c r="E198" s="205"/>
      <c r="F198" s="205"/>
      <c r="G198" s="235"/>
      <c r="H198" s="205"/>
      <c r="I198" s="205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05"/>
      <c r="C199" s="205"/>
      <c r="D199" s="235"/>
      <c r="E199" s="205"/>
      <c r="F199" s="205"/>
      <c r="G199" s="235"/>
      <c r="H199" s="205"/>
      <c r="I199" s="205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05"/>
      <c r="C200" s="205"/>
      <c r="D200" s="235"/>
      <c r="E200" s="205"/>
      <c r="F200" s="205"/>
      <c r="G200" s="235"/>
      <c r="H200" s="205"/>
      <c r="I200" s="205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05"/>
      <c r="C201" s="205"/>
      <c r="D201" s="235"/>
      <c r="E201" s="205"/>
      <c r="F201" s="205"/>
      <c r="G201" s="235"/>
      <c r="H201" s="205"/>
      <c r="I201" s="205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05"/>
      <c r="C202" s="205"/>
      <c r="D202" s="235"/>
      <c r="E202" s="205"/>
      <c r="F202" s="205"/>
      <c r="G202" s="235"/>
      <c r="H202" s="205"/>
      <c r="I202" s="205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05"/>
      <c r="C203" s="205"/>
      <c r="D203" s="235"/>
      <c r="E203" s="205"/>
      <c r="F203" s="205"/>
      <c r="G203" s="235"/>
      <c r="H203" s="205"/>
      <c r="I203" s="205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05"/>
      <c r="C204" s="205"/>
      <c r="D204" s="235"/>
      <c r="E204" s="205"/>
      <c r="F204" s="205"/>
      <c r="G204" s="235"/>
      <c r="H204" s="205"/>
      <c r="I204" s="205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05"/>
      <c r="C205" s="205"/>
      <c r="D205" s="235"/>
      <c r="E205" s="205"/>
      <c r="F205" s="205"/>
      <c r="G205" s="235"/>
      <c r="H205" s="205"/>
      <c r="I205" s="205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05"/>
      <c r="C206" s="205"/>
      <c r="D206" s="235"/>
      <c r="E206" s="205"/>
      <c r="F206" s="205"/>
      <c r="G206" s="235"/>
      <c r="H206" s="205"/>
      <c r="I206" s="205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05"/>
      <c r="C207" s="205"/>
      <c r="D207" s="235"/>
      <c r="E207" s="205"/>
      <c r="F207" s="205"/>
      <c r="G207" s="235"/>
      <c r="H207" s="205"/>
      <c r="I207" s="205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05"/>
      <c r="C208" s="205"/>
      <c r="D208" s="235"/>
      <c r="E208" s="205"/>
      <c r="F208" s="205"/>
      <c r="G208" s="235"/>
      <c r="H208" s="205"/>
      <c r="I208" s="205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05"/>
      <c r="C209" s="205"/>
      <c r="D209" s="235"/>
      <c r="E209" s="205"/>
      <c r="F209" s="205"/>
      <c r="G209" s="235"/>
      <c r="H209" s="205"/>
      <c r="I209" s="205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05"/>
      <c r="C210" s="205"/>
      <c r="D210" s="235"/>
      <c r="E210" s="205"/>
      <c r="F210" s="205"/>
      <c r="G210" s="235"/>
      <c r="H210" s="205"/>
      <c r="I210" s="205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05"/>
      <c r="C211" s="205"/>
      <c r="D211" s="235"/>
      <c r="E211" s="205"/>
      <c r="F211" s="205"/>
      <c r="G211" s="235"/>
      <c r="H211" s="205"/>
      <c r="I211" s="205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05"/>
      <c r="C212" s="205"/>
      <c r="D212" s="235"/>
      <c r="E212" s="205"/>
      <c r="F212" s="205"/>
      <c r="G212" s="235"/>
      <c r="H212" s="205"/>
      <c r="I212" s="205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05"/>
      <c r="C213" s="205"/>
      <c r="D213" s="235"/>
      <c r="E213" s="205"/>
      <c r="F213" s="205"/>
      <c r="G213" s="235"/>
      <c r="H213" s="205"/>
      <c r="I213" s="205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05"/>
      <c r="C214" s="205"/>
      <c r="D214" s="235"/>
      <c r="E214" s="205"/>
      <c r="F214" s="205"/>
      <c r="G214" s="235"/>
      <c r="H214" s="205"/>
      <c r="I214" s="205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05"/>
      <c r="C215" s="205"/>
      <c r="D215" s="235"/>
      <c r="E215" s="205"/>
      <c r="F215" s="205"/>
      <c r="G215" s="235"/>
      <c r="H215" s="205"/>
      <c r="I215" s="205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05"/>
      <c r="C216" s="205"/>
      <c r="D216" s="235"/>
      <c r="E216" s="205"/>
      <c r="F216" s="205"/>
      <c r="G216" s="235"/>
      <c r="H216" s="205"/>
      <c r="I216" s="205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05"/>
      <c r="C217" s="205"/>
      <c r="D217" s="235"/>
      <c r="E217" s="205"/>
      <c r="F217" s="205"/>
      <c r="G217" s="235"/>
      <c r="H217" s="205"/>
      <c r="I217" s="205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05"/>
      <c r="C218" s="205"/>
      <c r="D218" s="235"/>
      <c r="E218" s="205"/>
      <c r="F218" s="205"/>
      <c r="G218" s="235"/>
      <c r="H218" s="205"/>
      <c r="I218" s="205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05"/>
      <c r="C219" s="205"/>
      <c r="D219" s="235"/>
      <c r="E219" s="205"/>
      <c r="F219" s="205"/>
      <c r="G219" s="235"/>
      <c r="H219" s="205"/>
      <c r="I219" s="205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05"/>
      <c r="C220" s="205"/>
      <c r="D220" s="235"/>
      <c r="E220" s="205"/>
      <c r="F220" s="205"/>
      <c r="G220" s="235"/>
      <c r="H220" s="205"/>
      <c r="I220" s="205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05"/>
      <c r="C221" s="205"/>
      <c r="D221" s="235"/>
      <c r="E221" s="205"/>
      <c r="F221" s="205"/>
      <c r="G221" s="235"/>
      <c r="H221" s="205"/>
      <c r="I221" s="205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05"/>
      <c r="C222" s="205"/>
      <c r="D222" s="235"/>
      <c r="E222" s="205"/>
      <c r="F222" s="205"/>
      <c r="G222" s="235"/>
      <c r="H222" s="205"/>
      <c r="I222" s="205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05"/>
      <c r="C223" s="205"/>
      <c r="D223" s="235"/>
      <c r="E223" s="205"/>
      <c r="F223" s="205"/>
      <c r="G223" s="235"/>
      <c r="H223" s="205"/>
      <c r="I223" s="205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05"/>
      <c r="C224" s="205"/>
      <c r="D224" s="235"/>
      <c r="E224" s="205"/>
      <c r="F224" s="205"/>
      <c r="G224" s="235"/>
      <c r="H224" s="205"/>
      <c r="I224" s="205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05"/>
      <c r="C225" s="205"/>
      <c r="D225" s="235"/>
      <c r="E225" s="205"/>
      <c r="F225" s="205"/>
      <c r="G225" s="235"/>
      <c r="H225" s="205"/>
      <c r="I225" s="205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05"/>
      <c r="C226" s="205"/>
      <c r="D226" s="235"/>
      <c r="E226" s="205"/>
      <c r="F226" s="205"/>
      <c r="G226" s="235"/>
      <c r="H226" s="205"/>
      <c r="I226" s="205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05"/>
      <c r="C227" s="205"/>
      <c r="D227" s="235"/>
      <c r="E227" s="205"/>
      <c r="F227" s="205"/>
      <c r="G227" s="235"/>
      <c r="H227" s="205"/>
      <c r="I227" s="205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05"/>
      <c r="C228" s="205"/>
      <c r="D228" s="235"/>
      <c r="E228" s="205"/>
      <c r="F228" s="205"/>
      <c r="G228" s="235"/>
      <c r="H228" s="205"/>
      <c r="I228" s="205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05"/>
      <c r="C229" s="205"/>
      <c r="D229" s="235"/>
      <c r="E229" s="205"/>
      <c r="F229" s="205"/>
      <c r="G229" s="235"/>
      <c r="H229" s="205"/>
      <c r="I229" s="205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05"/>
      <c r="C230" s="205"/>
      <c r="D230" s="235"/>
      <c r="E230" s="205"/>
      <c r="F230" s="205"/>
      <c r="G230" s="235"/>
      <c r="H230" s="205"/>
      <c r="I230" s="205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05"/>
      <c r="C231" s="205"/>
      <c r="D231" s="235"/>
      <c r="E231" s="205"/>
      <c r="F231" s="205"/>
      <c r="G231" s="235"/>
      <c r="H231" s="205"/>
      <c r="I231" s="205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05"/>
      <c r="C232" s="205"/>
      <c r="D232" s="235"/>
      <c r="E232" s="205"/>
      <c r="F232" s="205"/>
      <c r="G232" s="235"/>
      <c r="H232" s="205"/>
      <c r="I232" s="205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05"/>
      <c r="C233" s="205"/>
      <c r="D233" s="235"/>
      <c r="E233" s="205"/>
      <c r="F233" s="205"/>
      <c r="G233" s="235"/>
      <c r="H233" s="205"/>
      <c r="I233" s="205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05"/>
      <c r="C234" s="205"/>
      <c r="D234" s="235"/>
      <c r="E234" s="205"/>
      <c r="F234" s="205"/>
      <c r="G234" s="235"/>
      <c r="H234" s="205"/>
      <c r="I234" s="205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05"/>
      <c r="C235" s="205"/>
      <c r="D235" s="235"/>
      <c r="E235" s="205"/>
      <c r="F235" s="205"/>
      <c r="G235" s="235"/>
      <c r="H235" s="205"/>
      <c r="I235" s="205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05"/>
      <c r="C236" s="205"/>
      <c r="D236" s="235"/>
      <c r="E236" s="205"/>
      <c r="F236" s="205"/>
      <c r="G236" s="235"/>
      <c r="H236" s="205"/>
      <c r="I236" s="205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05"/>
      <c r="C237" s="205"/>
      <c r="D237" s="235"/>
      <c r="E237" s="205"/>
      <c r="F237" s="205"/>
      <c r="G237" s="235"/>
      <c r="H237" s="205"/>
      <c r="I237" s="205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05"/>
      <c r="C238" s="205"/>
      <c r="D238" s="235"/>
      <c r="E238" s="205"/>
      <c r="F238" s="205"/>
      <c r="G238" s="235"/>
      <c r="H238" s="205"/>
      <c r="I238" s="205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05"/>
      <c r="C239" s="205"/>
      <c r="D239" s="235"/>
      <c r="E239" s="205"/>
      <c r="F239" s="205"/>
      <c r="G239" s="235"/>
      <c r="H239" s="205"/>
      <c r="I239" s="205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05"/>
      <c r="C240" s="205"/>
      <c r="D240" s="235"/>
      <c r="E240" s="205"/>
      <c r="F240" s="205"/>
      <c r="G240" s="235"/>
      <c r="H240" s="205"/>
      <c r="I240" s="205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05"/>
      <c r="C241" s="205"/>
      <c r="D241" s="235"/>
      <c r="E241" s="205"/>
      <c r="F241" s="205"/>
      <c r="G241" s="235"/>
      <c r="H241" s="205"/>
      <c r="I241" s="205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05"/>
      <c r="C242" s="205"/>
      <c r="D242" s="235"/>
      <c r="E242" s="205"/>
      <c r="F242" s="205"/>
      <c r="G242" s="235"/>
      <c r="H242" s="205"/>
      <c r="I242" s="205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05"/>
      <c r="C243" s="205"/>
      <c r="D243" s="235"/>
      <c r="E243" s="205"/>
      <c r="F243" s="205"/>
      <c r="G243" s="235"/>
      <c r="H243" s="205"/>
      <c r="I243" s="205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05"/>
      <c r="C244" s="205"/>
      <c r="D244" s="235"/>
      <c r="E244" s="205"/>
      <c r="F244" s="205"/>
      <c r="G244" s="235"/>
      <c r="H244" s="205"/>
      <c r="I244" s="205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05"/>
      <c r="C245" s="205"/>
      <c r="D245" s="235"/>
      <c r="E245" s="205"/>
      <c r="F245" s="205"/>
      <c r="G245" s="235"/>
      <c r="H245" s="205"/>
      <c r="I245" s="205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05"/>
      <c r="C246" s="205"/>
      <c r="D246" s="235"/>
      <c r="E246" s="205"/>
      <c r="F246" s="205"/>
      <c r="G246" s="235"/>
      <c r="H246" s="205"/>
      <c r="I246" s="205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05"/>
      <c r="C247" s="205"/>
      <c r="D247" s="235"/>
      <c r="E247" s="205"/>
      <c r="F247" s="205"/>
      <c r="G247" s="235"/>
      <c r="H247" s="205"/>
      <c r="I247" s="205"/>
      <c r="J247" s="231"/>
      <c r="K247" s="231"/>
      <c r="L247" s="231"/>
      <c r="M247" s="231"/>
      <c r="N247" s="231"/>
      <c r="O247" s="231"/>
      <c r="P247" s="231"/>
      <c r="Q247" s="23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topLeftCell="B1" workbookViewId="0">
      <selection activeCell="F44" sqref="F44"/>
    </sheetView>
  </sheetViews>
  <sheetFormatPr defaultColWidth="9.1796875" defaultRowHeight="10.5" outlineLevelRow="3" x14ac:dyDescent="0.25"/>
  <cols>
    <col min="1" max="1" width="52" style="227" customWidth="1"/>
    <col min="2" max="6" width="16.26953125" style="180" customWidth="1"/>
    <col min="7" max="16384" width="9.1796875" style="227"/>
  </cols>
  <sheetData>
    <row r="1" spans="1:11" s="243" customFormat="1" ht="18.5" x14ac:dyDescent="0.3">
      <c r="A1" s="255"/>
      <c r="B1" s="255"/>
      <c r="C1" s="255"/>
      <c r="D1" s="255"/>
      <c r="E1" s="255"/>
      <c r="F1" s="255"/>
    </row>
    <row r="2" spans="1:11" s="243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36"/>
      <c r="H2" s="36"/>
      <c r="I2" s="36"/>
      <c r="J2" s="36"/>
      <c r="K2" s="36"/>
    </row>
    <row r="3" spans="1:11" s="243" customFormat="1" ht="13" x14ac:dyDescent="0.3">
      <c r="A3" s="100"/>
      <c r="B3" s="220"/>
      <c r="C3" s="220"/>
      <c r="D3" s="220"/>
      <c r="E3" s="220"/>
      <c r="F3" s="220"/>
    </row>
    <row r="4" spans="1:11" s="234" customFormat="1" ht="13" x14ac:dyDescent="0.3">
      <c r="B4" s="188"/>
      <c r="C4" s="188"/>
      <c r="D4" s="188"/>
      <c r="E4" s="188"/>
      <c r="F4" s="188" t="str">
        <f>VALUAH</f>
        <v>млрд. грн</v>
      </c>
    </row>
    <row r="5" spans="1:11" s="12" customFormat="1" ht="13" x14ac:dyDescent="0.25">
      <c r="A5" s="239"/>
      <c r="B5" s="32">
        <v>45657</v>
      </c>
      <c r="C5" s="32">
        <v>45688</v>
      </c>
      <c r="D5" s="32">
        <v>45716</v>
      </c>
      <c r="E5" s="32">
        <v>45747</v>
      </c>
      <c r="F5" s="32">
        <v>45777</v>
      </c>
    </row>
    <row r="6" spans="1:11" s="90" customFormat="1" ht="31" x14ac:dyDescent="0.25">
      <c r="A6" s="1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9">
        <f>B$81+B$7</f>
        <v>6980.9858852455909</v>
      </c>
      <c r="C6" s="219">
        <f>C$81+C$7</f>
        <v>7068.0343297093796</v>
      </c>
      <c r="D6" s="219">
        <f>D$81+D$7</f>
        <v>7019.7733103948995</v>
      </c>
      <c r="E6" s="219">
        <f>E$81+E$7</f>
        <v>7123.2031566059895</v>
      </c>
      <c r="F6" s="219">
        <f>F$81+F$7</f>
        <v>7480.3258402478577</v>
      </c>
    </row>
    <row r="7" spans="1:11" s="198" customFormat="1" ht="14.5" x14ac:dyDescent="0.25">
      <c r="A7" s="229" t="s">
        <v>68</v>
      </c>
      <c r="B7" s="214">
        <f>B$8+B$44</f>
        <v>6692.4747759279808</v>
      </c>
      <c r="C7" s="214">
        <f>C$8+C$44</f>
        <v>6778.9185958592498</v>
      </c>
      <c r="D7" s="214">
        <f>D$8+D$44</f>
        <v>6740.1836002660593</v>
      </c>
      <c r="E7" s="214">
        <f>E$8+E$44</f>
        <v>6852.2203867464195</v>
      </c>
      <c r="F7" s="214">
        <f>F$8+F$44</f>
        <v>7207.222834828568</v>
      </c>
    </row>
    <row r="8" spans="1:11" s="37" customFormat="1" ht="14.5" outlineLevel="1" x14ac:dyDescent="0.25">
      <c r="A8" s="46" t="s">
        <v>50</v>
      </c>
      <c r="B8" s="64">
        <f>B$9+B$42</f>
        <v>1863.1321174541793</v>
      </c>
      <c r="C8" s="64">
        <f>C$9+C$42</f>
        <v>1855.0953091999793</v>
      </c>
      <c r="D8" s="64">
        <f>D$9+D$42</f>
        <v>1839.6172841585794</v>
      </c>
      <c r="E8" s="64">
        <f>E$9+E$42</f>
        <v>1835.6481751585593</v>
      </c>
      <c r="F8" s="64">
        <f>F$9+F$42</f>
        <v>1829.700655909259</v>
      </c>
    </row>
    <row r="9" spans="1:11" s="190" customFormat="1" ht="13" outlineLevel="2" x14ac:dyDescent="0.25">
      <c r="A9" s="174" t="s">
        <v>200</v>
      </c>
      <c r="B9" s="39">
        <f>SUM(B$10:B$41)</f>
        <v>1861.6773397063992</v>
      </c>
      <c r="C9" s="39">
        <f>SUM(C$10:C$41)</f>
        <v>1853.6405314521992</v>
      </c>
      <c r="D9" s="39">
        <f>SUM(D$10:D$41)</f>
        <v>1838.1625064107993</v>
      </c>
      <c r="E9" s="39">
        <f>SUM(E$10:E$41)</f>
        <v>1834.2264605413993</v>
      </c>
      <c r="F9" s="39">
        <f>SUM(F$10:F$41)</f>
        <v>1828.278941292099</v>
      </c>
    </row>
    <row r="10" spans="1:11" s="223" customFormat="1" ht="13" outlineLevel="3" x14ac:dyDescent="0.25">
      <c r="A10" s="139" t="s">
        <v>160</v>
      </c>
      <c r="B10" s="20">
        <v>251.39539051200001</v>
      </c>
      <c r="C10" s="20">
        <v>246.65154906539999</v>
      </c>
      <c r="D10" s="20">
        <v>258.44153310600001</v>
      </c>
      <c r="E10" s="20">
        <v>238.45298970459999</v>
      </c>
      <c r="F10" s="20">
        <v>217.7558285961</v>
      </c>
    </row>
    <row r="11" spans="1:11" ht="13" outlineLevel="3" x14ac:dyDescent="0.3">
      <c r="A11" s="30" t="s">
        <v>147</v>
      </c>
      <c r="B11" s="218">
        <v>58.630439000000003</v>
      </c>
      <c r="C11" s="218">
        <v>58.630439000000003</v>
      </c>
      <c r="D11" s="218">
        <v>58.630439000000003</v>
      </c>
      <c r="E11" s="218">
        <v>55.426440999999997</v>
      </c>
      <c r="F11" s="218">
        <v>53.826441000000003</v>
      </c>
      <c r="G11" s="216"/>
      <c r="H11" s="216"/>
      <c r="I11" s="216"/>
    </row>
    <row r="12" spans="1:11" ht="13" outlineLevel="3" x14ac:dyDescent="0.3">
      <c r="A12" s="30" t="s">
        <v>209</v>
      </c>
      <c r="B12" s="218">
        <v>17.533000000000001</v>
      </c>
      <c r="C12" s="218">
        <v>17.533000000000001</v>
      </c>
      <c r="D12" s="218">
        <v>17.533000000000001</v>
      </c>
      <c r="E12" s="218">
        <v>17.533000000000001</v>
      </c>
      <c r="F12" s="218">
        <v>17.533000000000001</v>
      </c>
      <c r="G12" s="216"/>
      <c r="H12" s="216"/>
      <c r="I12" s="216"/>
    </row>
    <row r="13" spans="1:11" ht="13" outlineLevel="3" x14ac:dyDescent="0.3">
      <c r="A13" s="30" t="s">
        <v>32</v>
      </c>
      <c r="B13" s="218">
        <v>3.8132242193999999</v>
      </c>
      <c r="C13" s="218">
        <v>3.7770335472999998</v>
      </c>
      <c r="D13" s="218">
        <v>3.7756880077999999</v>
      </c>
      <c r="E13" s="218">
        <v>3.8844596847999999</v>
      </c>
      <c r="F13" s="218">
        <v>12.417616755999999</v>
      </c>
      <c r="G13" s="216"/>
      <c r="H13" s="216"/>
      <c r="I13" s="216"/>
    </row>
    <row r="14" spans="1:11" ht="13" outlineLevel="3" x14ac:dyDescent="0.3">
      <c r="A14" s="30" t="s">
        <v>35</v>
      </c>
      <c r="B14" s="218">
        <v>50</v>
      </c>
      <c r="C14" s="218">
        <v>50</v>
      </c>
      <c r="D14" s="218">
        <v>50</v>
      </c>
      <c r="E14" s="218">
        <v>50</v>
      </c>
      <c r="F14" s="218">
        <v>50</v>
      </c>
      <c r="G14" s="216"/>
      <c r="H14" s="216"/>
      <c r="I14" s="216"/>
    </row>
    <row r="15" spans="1:11" ht="13" outlineLevel="3" x14ac:dyDescent="0.3">
      <c r="A15" s="30" t="s">
        <v>87</v>
      </c>
      <c r="B15" s="218">
        <v>33.700001</v>
      </c>
      <c r="C15" s="218">
        <v>33.700001</v>
      </c>
      <c r="D15" s="218">
        <v>33.700001</v>
      </c>
      <c r="E15" s="218">
        <v>33.700001</v>
      </c>
      <c r="F15" s="218">
        <v>33.700001</v>
      </c>
      <c r="G15" s="216"/>
      <c r="H15" s="216"/>
      <c r="I15" s="216"/>
    </row>
    <row r="16" spans="1:11" ht="13" outlineLevel="3" x14ac:dyDescent="0.3">
      <c r="A16" s="30" t="s">
        <v>137</v>
      </c>
      <c r="B16" s="218">
        <v>46.9</v>
      </c>
      <c r="C16" s="218">
        <v>46.9</v>
      </c>
      <c r="D16" s="218">
        <v>46.9</v>
      </c>
      <c r="E16" s="218">
        <v>46.9</v>
      </c>
      <c r="F16" s="218">
        <v>46.9</v>
      </c>
      <c r="G16" s="216"/>
      <c r="H16" s="216"/>
      <c r="I16" s="216"/>
    </row>
    <row r="17" spans="1:9" ht="13" outlineLevel="3" x14ac:dyDescent="0.3">
      <c r="A17" s="30" t="s">
        <v>201</v>
      </c>
      <c r="B17" s="218">
        <v>225.503117</v>
      </c>
      <c r="C17" s="218">
        <v>225.503117</v>
      </c>
      <c r="D17" s="218">
        <v>225.503117</v>
      </c>
      <c r="E17" s="218">
        <v>225.503117</v>
      </c>
      <c r="F17" s="218">
        <v>225.503117</v>
      </c>
      <c r="G17" s="216"/>
      <c r="H17" s="216"/>
      <c r="I17" s="216"/>
    </row>
    <row r="18" spans="1:9" ht="13" outlineLevel="3" x14ac:dyDescent="0.3">
      <c r="A18" s="30" t="s">
        <v>28</v>
      </c>
      <c r="B18" s="218">
        <v>12.097744</v>
      </c>
      <c r="C18" s="218">
        <v>12.097744</v>
      </c>
      <c r="D18" s="218">
        <v>12.097744</v>
      </c>
      <c r="E18" s="218">
        <v>12.097744</v>
      </c>
      <c r="F18" s="218">
        <v>12.097744</v>
      </c>
      <c r="G18" s="216"/>
      <c r="H18" s="216"/>
      <c r="I18" s="216"/>
    </row>
    <row r="19" spans="1:9" ht="13" outlineLevel="3" x14ac:dyDescent="0.3">
      <c r="A19" s="30" t="s">
        <v>79</v>
      </c>
      <c r="B19" s="218">
        <v>27.097743999999999</v>
      </c>
      <c r="C19" s="218">
        <v>27.097743999999999</v>
      </c>
      <c r="D19" s="218">
        <v>27.097743999999999</v>
      </c>
      <c r="E19" s="218">
        <v>27.097743999999999</v>
      </c>
      <c r="F19" s="218">
        <v>27.097743999999999</v>
      </c>
      <c r="G19" s="216"/>
      <c r="H19" s="216"/>
      <c r="I19" s="216"/>
    </row>
    <row r="20" spans="1:9" ht="13" outlineLevel="3" x14ac:dyDescent="0.3">
      <c r="A20" s="30" t="s">
        <v>172</v>
      </c>
      <c r="B20" s="218">
        <v>66.649921974999998</v>
      </c>
      <c r="C20" s="218">
        <v>58.024335839499997</v>
      </c>
      <c r="D20" s="218">
        <v>58.791890297000002</v>
      </c>
      <c r="E20" s="218">
        <v>59.030004151999997</v>
      </c>
      <c r="F20" s="218">
        <v>64.846807940000005</v>
      </c>
      <c r="G20" s="216"/>
      <c r="H20" s="216"/>
      <c r="I20" s="216"/>
    </row>
    <row r="21" spans="1:9" ht="13" outlineLevel="3" x14ac:dyDescent="0.3">
      <c r="A21" s="30" t="s">
        <v>130</v>
      </c>
      <c r="B21" s="218">
        <v>12.097744</v>
      </c>
      <c r="C21" s="218">
        <v>12.097744</v>
      </c>
      <c r="D21" s="218">
        <v>12.097744</v>
      </c>
      <c r="E21" s="218">
        <v>12.097744</v>
      </c>
      <c r="F21" s="218">
        <v>12.097744</v>
      </c>
      <c r="G21" s="216"/>
      <c r="H21" s="216"/>
      <c r="I21" s="216"/>
    </row>
    <row r="22" spans="1:9" ht="13" outlineLevel="3" x14ac:dyDescent="0.3">
      <c r="A22" s="30" t="s">
        <v>196</v>
      </c>
      <c r="B22" s="218">
        <v>12.097744</v>
      </c>
      <c r="C22" s="218">
        <v>12.097744</v>
      </c>
      <c r="D22" s="218">
        <v>12.097744</v>
      </c>
      <c r="E22" s="218">
        <v>12.097744</v>
      </c>
      <c r="F22" s="218">
        <v>12.097744</v>
      </c>
      <c r="G22" s="216"/>
      <c r="H22" s="216"/>
      <c r="I22" s="216"/>
    </row>
    <row r="23" spans="1:9" ht="13" outlineLevel="3" x14ac:dyDescent="0.3">
      <c r="A23" s="30" t="s">
        <v>225</v>
      </c>
      <c r="B23" s="218">
        <v>292.54926399999999</v>
      </c>
      <c r="C23" s="218">
        <v>277.91807399999999</v>
      </c>
      <c r="D23" s="218">
        <v>280.96426300000002</v>
      </c>
      <c r="E23" s="218">
        <v>289.873873</v>
      </c>
      <c r="F23" s="218">
        <v>261.28424999999999</v>
      </c>
      <c r="G23" s="216"/>
      <c r="H23" s="216"/>
      <c r="I23" s="216"/>
    </row>
    <row r="24" spans="1:9" ht="13" outlineLevel="3" x14ac:dyDescent="0.3">
      <c r="A24" s="30" t="s">
        <v>154</v>
      </c>
      <c r="B24" s="218">
        <v>12.097744</v>
      </c>
      <c r="C24" s="218">
        <v>12.097744</v>
      </c>
      <c r="D24" s="218">
        <v>12.097744</v>
      </c>
      <c r="E24" s="218">
        <v>12.097744</v>
      </c>
      <c r="F24" s="218">
        <v>12.097744</v>
      </c>
      <c r="G24" s="216"/>
      <c r="H24" s="216"/>
      <c r="I24" s="216"/>
    </row>
    <row r="25" spans="1:9" ht="13" outlineLevel="3" x14ac:dyDescent="0.3">
      <c r="A25" s="30" t="s">
        <v>216</v>
      </c>
      <c r="B25" s="218">
        <v>12.097744</v>
      </c>
      <c r="C25" s="218">
        <v>12.097744</v>
      </c>
      <c r="D25" s="218">
        <v>12.097744</v>
      </c>
      <c r="E25" s="218">
        <v>12.097744</v>
      </c>
      <c r="F25" s="218">
        <v>12.097744</v>
      </c>
      <c r="G25" s="216"/>
      <c r="H25" s="216"/>
      <c r="I25" s="216"/>
    </row>
    <row r="26" spans="1:9" ht="13" outlineLevel="3" x14ac:dyDescent="0.3">
      <c r="A26" s="30" t="s">
        <v>39</v>
      </c>
      <c r="B26" s="218">
        <v>12.097744</v>
      </c>
      <c r="C26" s="218">
        <v>12.097744</v>
      </c>
      <c r="D26" s="218">
        <v>12.097744</v>
      </c>
      <c r="E26" s="218">
        <v>12.097744</v>
      </c>
      <c r="F26" s="218">
        <v>12.097744</v>
      </c>
      <c r="G26" s="216"/>
      <c r="H26" s="216"/>
      <c r="I26" s="216"/>
    </row>
    <row r="27" spans="1:9" ht="13" outlineLevel="3" x14ac:dyDescent="0.3">
      <c r="A27" s="30" t="s">
        <v>92</v>
      </c>
      <c r="B27" s="218">
        <v>12.097744</v>
      </c>
      <c r="C27" s="218">
        <v>12.097744</v>
      </c>
      <c r="D27" s="218">
        <v>12.097744</v>
      </c>
      <c r="E27" s="218">
        <v>12.097744</v>
      </c>
      <c r="F27" s="218">
        <v>12.097744</v>
      </c>
      <c r="G27" s="216"/>
      <c r="H27" s="216"/>
      <c r="I27" s="216"/>
    </row>
    <row r="28" spans="1:9" ht="13" outlineLevel="3" x14ac:dyDescent="0.3">
      <c r="A28" s="30" t="s">
        <v>80</v>
      </c>
      <c r="B28" s="218">
        <v>12.097744</v>
      </c>
      <c r="C28" s="218">
        <v>12.097744</v>
      </c>
      <c r="D28" s="218">
        <v>12.097744</v>
      </c>
      <c r="E28" s="218">
        <v>12.097744</v>
      </c>
      <c r="F28" s="218">
        <v>12.097744</v>
      </c>
      <c r="G28" s="216"/>
      <c r="H28" s="216"/>
      <c r="I28" s="216"/>
    </row>
    <row r="29" spans="1:9" ht="13" outlineLevel="3" x14ac:dyDescent="0.3">
      <c r="A29" s="30" t="s">
        <v>131</v>
      </c>
      <c r="B29" s="218">
        <v>12.097744</v>
      </c>
      <c r="C29" s="218">
        <v>12.097744</v>
      </c>
      <c r="D29" s="218">
        <v>12.097744</v>
      </c>
      <c r="E29" s="218">
        <v>12.097744</v>
      </c>
      <c r="F29" s="218">
        <v>12.097744</v>
      </c>
      <c r="G29" s="216"/>
      <c r="H29" s="216"/>
      <c r="I29" s="216"/>
    </row>
    <row r="30" spans="1:9" ht="13" outlineLevel="3" x14ac:dyDescent="0.3">
      <c r="A30" s="30" t="s">
        <v>197</v>
      </c>
      <c r="B30" s="218">
        <v>12.097744</v>
      </c>
      <c r="C30" s="218">
        <v>12.097744</v>
      </c>
      <c r="D30" s="218">
        <v>12.097744</v>
      </c>
      <c r="E30" s="218">
        <v>12.097744</v>
      </c>
      <c r="F30" s="218">
        <v>12.097744</v>
      </c>
      <c r="G30" s="216"/>
      <c r="H30" s="216"/>
      <c r="I30" s="216"/>
    </row>
    <row r="31" spans="1:9" ht="13" outlineLevel="3" x14ac:dyDescent="0.3">
      <c r="A31" s="30" t="s">
        <v>21</v>
      </c>
      <c r="B31" s="218">
        <v>12.097744</v>
      </c>
      <c r="C31" s="218">
        <v>12.097744</v>
      </c>
      <c r="D31" s="218">
        <v>12.097744</v>
      </c>
      <c r="E31" s="218">
        <v>12.097744</v>
      </c>
      <c r="F31" s="218">
        <v>12.097744</v>
      </c>
      <c r="G31" s="216"/>
      <c r="H31" s="216"/>
      <c r="I31" s="216"/>
    </row>
    <row r="32" spans="1:9" ht="13" outlineLevel="3" x14ac:dyDescent="0.3">
      <c r="A32" s="30" t="s">
        <v>75</v>
      </c>
      <c r="B32" s="218">
        <v>12.097744</v>
      </c>
      <c r="C32" s="218">
        <v>12.097744</v>
      </c>
      <c r="D32" s="218">
        <v>12.097744</v>
      </c>
      <c r="E32" s="218">
        <v>12.097744</v>
      </c>
      <c r="F32" s="218">
        <v>12.097744</v>
      </c>
      <c r="G32" s="216"/>
      <c r="H32" s="216"/>
      <c r="I32" s="216"/>
    </row>
    <row r="33" spans="1:9" ht="13" outlineLevel="3" x14ac:dyDescent="0.3">
      <c r="A33" s="30" t="s">
        <v>127</v>
      </c>
      <c r="B33" s="218">
        <v>12.097744</v>
      </c>
      <c r="C33" s="218">
        <v>12.097744</v>
      </c>
      <c r="D33" s="218">
        <v>12.097744</v>
      </c>
      <c r="E33" s="218">
        <v>12.097744</v>
      </c>
      <c r="F33" s="218">
        <v>12.097744</v>
      </c>
      <c r="G33" s="216"/>
      <c r="H33" s="216"/>
      <c r="I33" s="216"/>
    </row>
    <row r="34" spans="1:9" ht="13" outlineLevel="3" x14ac:dyDescent="0.3">
      <c r="A34" s="30" t="s">
        <v>46</v>
      </c>
      <c r="B34" s="218">
        <v>255.605481</v>
      </c>
      <c r="C34" s="218">
        <v>255.605481</v>
      </c>
      <c r="D34" s="218">
        <v>265.605481</v>
      </c>
      <c r="E34" s="218">
        <v>275.605481</v>
      </c>
      <c r="F34" s="218">
        <v>306.19478500000002</v>
      </c>
      <c r="G34" s="216"/>
      <c r="H34" s="216"/>
      <c r="I34" s="216"/>
    </row>
    <row r="35" spans="1:9" ht="13" outlineLevel="3" x14ac:dyDescent="0.3">
      <c r="A35" s="30" t="s">
        <v>93</v>
      </c>
      <c r="B35" s="218">
        <v>257.09775100000002</v>
      </c>
      <c r="C35" s="218">
        <v>257.09775100000002</v>
      </c>
      <c r="D35" s="218">
        <v>257.09775100000002</v>
      </c>
      <c r="E35" s="218">
        <v>257.09775100000002</v>
      </c>
      <c r="F35" s="218">
        <v>257.09775100000002</v>
      </c>
      <c r="G35" s="216"/>
      <c r="H35" s="216"/>
      <c r="I35" s="216"/>
    </row>
    <row r="36" spans="1:9" ht="13" outlineLevel="3" x14ac:dyDescent="0.3">
      <c r="A36" s="30" t="s">
        <v>97</v>
      </c>
      <c r="B36" s="218">
        <v>5</v>
      </c>
      <c r="C36" s="218">
        <v>25</v>
      </c>
      <c r="D36" s="218">
        <v>25</v>
      </c>
      <c r="E36" s="218">
        <v>25</v>
      </c>
      <c r="F36" s="218">
        <v>25</v>
      </c>
      <c r="G36" s="216"/>
      <c r="H36" s="216"/>
      <c r="I36" s="216"/>
    </row>
    <row r="37" spans="1:9" ht="13" outlineLevel="3" x14ac:dyDescent="0.3">
      <c r="A37" s="30" t="s">
        <v>158</v>
      </c>
      <c r="B37" s="218">
        <v>46.069235999999997</v>
      </c>
      <c r="C37" s="218">
        <v>46.069235999999997</v>
      </c>
      <c r="D37" s="218">
        <v>46.069235999999997</v>
      </c>
      <c r="E37" s="218">
        <v>46.069235999999997</v>
      </c>
      <c r="F37" s="218">
        <v>46.069235999999997</v>
      </c>
      <c r="G37" s="216"/>
      <c r="H37" s="216"/>
      <c r="I37" s="216"/>
    </row>
    <row r="38" spans="1:9" ht="13" outlineLevel="3" x14ac:dyDescent="0.3">
      <c r="A38" s="30" t="s">
        <v>218</v>
      </c>
      <c r="B38" s="218">
        <v>41.080407000000001</v>
      </c>
      <c r="C38" s="218">
        <v>41.080407000000001</v>
      </c>
      <c r="D38" s="218">
        <v>0</v>
      </c>
      <c r="E38" s="218">
        <v>0</v>
      </c>
      <c r="F38" s="218">
        <v>0</v>
      </c>
      <c r="G38" s="216"/>
      <c r="H38" s="216"/>
      <c r="I38" s="216"/>
    </row>
    <row r="39" spans="1:9" ht="13" outlineLevel="3" x14ac:dyDescent="0.3">
      <c r="A39" s="30" t="s">
        <v>41</v>
      </c>
      <c r="B39" s="218">
        <v>17.781690999999999</v>
      </c>
      <c r="C39" s="218">
        <v>17.781690999999999</v>
      </c>
      <c r="D39" s="218">
        <v>17.781690999999999</v>
      </c>
      <c r="E39" s="218">
        <v>17.781690999999999</v>
      </c>
      <c r="F39" s="218">
        <v>17.781690999999999</v>
      </c>
      <c r="G39" s="216"/>
      <c r="H39" s="216"/>
      <c r="I39" s="216"/>
    </row>
    <row r="40" spans="1:9" ht="13" outlineLevel="3" x14ac:dyDescent="0.3">
      <c r="A40" s="30" t="s">
        <v>94</v>
      </c>
      <c r="B40" s="218">
        <v>2.5</v>
      </c>
      <c r="C40" s="218">
        <v>2.5</v>
      </c>
      <c r="D40" s="218">
        <v>2.5</v>
      </c>
      <c r="E40" s="218">
        <v>2.5</v>
      </c>
      <c r="F40" s="218">
        <v>2.5</v>
      </c>
      <c r="G40" s="216"/>
      <c r="H40" s="216"/>
      <c r="I40" s="216"/>
    </row>
    <row r="41" spans="1:9" ht="13" outlineLevel="3" x14ac:dyDescent="0.3">
      <c r="A41" s="30" t="s">
        <v>148</v>
      </c>
      <c r="B41" s="218">
        <v>5.5</v>
      </c>
      <c r="C41" s="218">
        <v>5.5</v>
      </c>
      <c r="D41" s="218">
        <v>5.5</v>
      </c>
      <c r="E41" s="218">
        <v>5.5</v>
      </c>
      <c r="F41" s="218">
        <v>5.5</v>
      </c>
      <c r="G41" s="216"/>
      <c r="H41" s="216"/>
      <c r="I41" s="216"/>
    </row>
    <row r="42" spans="1:9" ht="13" outlineLevel="2" x14ac:dyDescent="0.3">
      <c r="A42" s="140" t="s">
        <v>119</v>
      </c>
      <c r="B42" s="59">
        <f>SUM(B$43:B$43)</f>
        <v>1.4547777477799999</v>
      </c>
      <c r="C42" s="59">
        <f>SUM(C$43:C$43)</f>
        <v>1.4547777477799999</v>
      </c>
      <c r="D42" s="59">
        <f>SUM(D$43:D$43)</f>
        <v>1.4547777477799999</v>
      </c>
      <c r="E42" s="59">
        <f>SUM(E$43:E$43)</f>
        <v>1.4217146171599999</v>
      </c>
      <c r="F42" s="59">
        <f>SUM(F$43:F$43)</f>
        <v>1.4217146171599999</v>
      </c>
      <c r="G42" s="216"/>
      <c r="H42" s="216"/>
      <c r="I42" s="216"/>
    </row>
    <row r="43" spans="1:9" ht="13" outlineLevel="3" x14ac:dyDescent="0.3">
      <c r="A43" s="30" t="s">
        <v>31</v>
      </c>
      <c r="B43" s="218">
        <v>1.4547777477799999</v>
      </c>
      <c r="C43" s="218">
        <v>1.4547777477799999</v>
      </c>
      <c r="D43" s="218">
        <v>1.4547777477799999</v>
      </c>
      <c r="E43" s="218">
        <v>1.4217146171599999</v>
      </c>
      <c r="F43" s="218">
        <v>1.4217146171599999</v>
      </c>
      <c r="G43" s="216"/>
      <c r="H43" s="216"/>
      <c r="I43" s="216"/>
    </row>
    <row r="44" spans="1:9" ht="14.5" outlineLevel="1" x14ac:dyDescent="0.35">
      <c r="A44" s="133" t="s">
        <v>62</v>
      </c>
      <c r="B44" s="19">
        <f>B$45+B$55+B$66+B$68+B$75+B$77+B$79</f>
        <v>4829.3426584738017</v>
      </c>
      <c r="C44" s="19">
        <f>C$45+C$55+C$66+C$68+C$75+C$77+C$79</f>
        <v>4923.8232866592707</v>
      </c>
      <c r="D44" s="19">
        <f>D$45+D$55+D$66+D$68+D$75+D$77+D$79</f>
        <v>4900.5663161074799</v>
      </c>
      <c r="E44" s="19">
        <f>E$45+E$55+E$66+E$68+E$75+E$77+E$79</f>
        <v>5016.5722115878607</v>
      </c>
      <c r="F44" s="19">
        <f>F$45+F$55+F$66+F$68+F$75+F$77+F$79</f>
        <v>5377.5221789193092</v>
      </c>
      <c r="G44" s="216"/>
      <c r="H44" s="216"/>
      <c r="I44" s="216"/>
    </row>
    <row r="45" spans="1:9" ht="13" outlineLevel="2" x14ac:dyDescent="0.3">
      <c r="A45" s="140" t="s">
        <v>179</v>
      </c>
      <c r="B45" s="59">
        <f>SUM(B$46:B$54)</f>
        <v>3482.0058410421307</v>
      </c>
      <c r="C45" s="59">
        <f>SUM(C$46:C$54)</f>
        <v>3583.6202552767299</v>
      </c>
      <c r="D45" s="59">
        <f>SUM(D$46:D$54)</f>
        <v>3568.02136322554</v>
      </c>
      <c r="E45" s="59">
        <f>SUM(E$46:E$54)</f>
        <v>3679.3867796802906</v>
      </c>
      <c r="F45" s="59">
        <f>SUM(F$46:F$54)</f>
        <v>4018.35480063247</v>
      </c>
      <c r="G45" s="216"/>
      <c r="H45" s="216"/>
      <c r="I45" s="216"/>
    </row>
    <row r="46" spans="1:9" ht="13" outlineLevel="3" x14ac:dyDescent="0.3">
      <c r="A46" s="30" t="s">
        <v>109</v>
      </c>
      <c r="B46" s="218">
        <v>0.48186126030999998</v>
      </c>
      <c r="C46" s="218">
        <v>0.47728799582999998</v>
      </c>
      <c r="D46" s="218">
        <v>0.47711796561000003</v>
      </c>
      <c r="E46" s="218">
        <v>0.46359282316</v>
      </c>
      <c r="F46" s="218">
        <v>0.48987474189000002</v>
      </c>
      <c r="G46" s="216"/>
      <c r="H46" s="216"/>
      <c r="I46" s="216"/>
    </row>
    <row r="47" spans="1:9" ht="13" outlineLevel="3" x14ac:dyDescent="0.3">
      <c r="A47" s="30" t="s">
        <v>53</v>
      </c>
      <c r="B47" s="218">
        <v>5.08672720701</v>
      </c>
      <c r="C47" s="218">
        <v>5.1293808534799998</v>
      </c>
      <c r="D47" s="218">
        <v>5.1275535505200001</v>
      </c>
      <c r="E47" s="218">
        <v>5.2752703633099998</v>
      </c>
      <c r="F47" s="218">
        <v>5.5743350166900001</v>
      </c>
      <c r="G47" s="216"/>
      <c r="H47" s="216"/>
      <c r="I47" s="216"/>
    </row>
    <row r="48" spans="1:9" ht="13" outlineLevel="3" x14ac:dyDescent="0.3">
      <c r="A48" s="30" t="s">
        <v>52</v>
      </c>
      <c r="B48" s="218">
        <v>4.2521896911699999</v>
      </c>
      <c r="C48" s="218">
        <v>4.2814483913399997</v>
      </c>
      <c r="D48" s="218">
        <v>4.2799231578799999</v>
      </c>
      <c r="E48" s="218">
        <v>4.3601299879999997</v>
      </c>
      <c r="F48" s="218">
        <v>4.7040530083299998</v>
      </c>
      <c r="G48" s="216"/>
      <c r="H48" s="216"/>
      <c r="I48" s="216"/>
    </row>
    <row r="49" spans="1:9" ht="13" outlineLevel="3" x14ac:dyDescent="0.3">
      <c r="A49" s="30" t="s">
        <v>98</v>
      </c>
      <c r="B49" s="218">
        <v>124.11142454661</v>
      </c>
      <c r="C49" s="218">
        <v>122.93350381306</v>
      </c>
      <c r="D49" s="218">
        <v>122.39023698254999</v>
      </c>
      <c r="E49" s="218">
        <v>125.85047941079</v>
      </c>
      <c r="F49" s="218">
        <v>132.87058665856</v>
      </c>
      <c r="G49" s="216"/>
      <c r="H49" s="216"/>
      <c r="I49" s="216"/>
    </row>
    <row r="50" spans="1:9" ht="13" outlineLevel="3" x14ac:dyDescent="0.3">
      <c r="A50" s="30" t="s">
        <v>169</v>
      </c>
      <c r="B50" s="218">
        <v>1850.2552231591901</v>
      </c>
      <c r="C50" s="218">
        <v>1963.2238608758501</v>
      </c>
      <c r="D50" s="218">
        <v>1962.5244772937201</v>
      </c>
      <c r="E50" s="218">
        <v>2063.808943643</v>
      </c>
      <c r="F50" s="218">
        <v>2373.9888012015499</v>
      </c>
      <c r="G50" s="216"/>
      <c r="H50" s="216"/>
      <c r="I50" s="216"/>
    </row>
    <row r="51" spans="1:9" ht="13" outlineLevel="3" x14ac:dyDescent="0.3">
      <c r="A51" s="30" t="s">
        <v>69</v>
      </c>
      <c r="B51" s="218">
        <v>243.43083023539</v>
      </c>
      <c r="C51" s="218">
        <v>242.00499495849999</v>
      </c>
      <c r="D51" s="218">
        <v>240.50063903592999</v>
      </c>
      <c r="E51" s="218">
        <v>241.51614581486001</v>
      </c>
      <c r="F51" s="218">
        <v>246.40657554193001</v>
      </c>
      <c r="G51" s="216"/>
      <c r="H51" s="216"/>
      <c r="I51" s="216"/>
    </row>
    <row r="52" spans="1:9" ht="13" outlineLevel="3" x14ac:dyDescent="0.3">
      <c r="A52" s="30" t="s">
        <v>135</v>
      </c>
      <c r="B52" s="218">
        <v>679.98849281046</v>
      </c>
      <c r="C52" s="218">
        <v>674.35819468839998</v>
      </c>
      <c r="D52" s="218">
        <v>666.90862741633998</v>
      </c>
      <c r="E52" s="218">
        <v>666.90209106295003</v>
      </c>
      <c r="F52" s="218">
        <v>670.19155697368001</v>
      </c>
      <c r="G52" s="216"/>
      <c r="H52" s="216"/>
      <c r="I52" s="216"/>
    </row>
    <row r="53" spans="1:9" ht="13" outlineLevel="3" x14ac:dyDescent="0.3">
      <c r="A53" s="30" t="s">
        <v>151</v>
      </c>
      <c r="B53" s="218">
        <v>569.59844089061005</v>
      </c>
      <c r="C53" s="218">
        <v>566.55357398711999</v>
      </c>
      <c r="D53" s="218">
        <v>561.18860177733995</v>
      </c>
      <c r="E53" s="218">
        <v>566.57799789052001</v>
      </c>
      <c r="F53" s="218">
        <v>579.46885422315995</v>
      </c>
      <c r="G53" s="216"/>
      <c r="H53" s="216"/>
      <c r="I53" s="216"/>
    </row>
    <row r="54" spans="1:9" ht="13" outlineLevel="3" x14ac:dyDescent="0.3">
      <c r="A54" s="30" t="s">
        <v>146</v>
      </c>
      <c r="B54" s="218">
        <v>4.8006512413799998</v>
      </c>
      <c r="C54" s="218">
        <v>4.6580097131500002</v>
      </c>
      <c r="D54" s="218">
        <v>4.6241860456500001</v>
      </c>
      <c r="E54" s="218">
        <v>4.6321286837000004</v>
      </c>
      <c r="F54" s="218">
        <v>4.6601632666799997</v>
      </c>
      <c r="G54" s="216"/>
      <c r="H54" s="216"/>
      <c r="I54" s="216"/>
    </row>
    <row r="55" spans="1:9" ht="13" outlineLevel="2" x14ac:dyDescent="0.3">
      <c r="A55" s="140" t="s">
        <v>99</v>
      </c>
      <c r="B55" s="59">
        <f>SUM(B$56:B$65)</f>
        <v>320.75385386105006</v>
      </c>
      <c r="C55" s="59">
        <f>SUM(C$56:C$65)</f>
        <v>319.23548689800003</v>
      </c>
      <c r="D55" s="59">
        <f>SUM(D$56:D$65)</f>
        <v>319.28324551754002</v>
      </c>
      <c r="E55" s="59">
        <f>SUM(E$56:E$65)</f>
        <v>321.11986637618003</v>
      </c>
      <c r="F55" s="59">
        <f>SUM(F$56:F$65)</f>
        <v>334.19746035537997</v>
      </c>
      <c r="G55" s="216"/>
      <c r="H55" s="216"/>
      <c r="I55" s="216"/>
    </row>
    <row r="56" spans="1:9" ht="13" outlineLevel="3" x14ac:dyDescent="0.3">
      <c r="A56" s="30" t="s">
        <v>25</v>
      </c>
      <c r="B56" s="218">
        <v>1.0035949112</v>
      </c>
      <c r="C56" s="218">
        <v>0.98594205847000005</v>
      </c>
      <c r="D56" s="218">
        <v>0.99696442919999995</v>
      </c>
      <c r="E56" s="218">
        <v>1.0178168970299999</v>
      </c>
      <c r="F56" s="218">
        <v>1.0545916200900001</v>
      </c>
      <c r="G56" s="216"/>
      <c r="H56" s="216"/>
      <c r="I56" s="216"/>
    </row>
    <row r="57" spans="1:9" ht="13" outlineLevel="3" x14ac:dyDescent="0.3">
      <c r="A57" s="30" t="s">
        <v>14</v>
      </c>
      <c r="B57" s="218">
        <v>8.7853200000000005</v>
      </c>
      <c r="C57" s="218">
        <v>8.7019400000000005</v>
      </c>
      <c r="D57" s="218">
        <v>8.6988400000000006</v>
      </c>
      <c r="E57" s="218">
        <v>8.9494399999999992</v>
      </c>
      <c r="F57" s="218">
        <v>9.4567999999999994</v>
      </c>
      <c r="G57" s="216"/>
      <c r="H57" s="216"/>
      <c r="I57" s="216"/>
    </row>
    <row r="58" spans="1:9" ht="13" outlineLevel="3" x14ac:dyDescent="0.3">
      <c r="A58" s="30" t="s">
        <v>29</v>
      </c>
      <c r="B58" s="218">
        <v>213.75542670784</v>
      </c>
      <c r="C58" s="218">
        <v>212.30957784627</v>
      </c>
      <c r="D58" s="218">
        <v>211.49315567745001</v>
      </c>
      <c r="E58" s="218">
        <v>211.92006476816999</v>
      </c>
      <c r="F58" s="218">
        <v>218.89082073695999</v>
      </c>
      <c r="G58" s="216"/>
      <c r="H58" s="216"/>
      <c r="I58" s="216"/>
    </row>
    <row r="59" spans="1:9" ht="13" outlineLevel="3" x14ac:dyDescent="0.3">
      <c r="A59" s="30" t="s">
        <v>112</v>
      </c>
      <c r="B59" s="218">
        <v>8.7853200000000005</v>
      </c>
      <c r="C59" s="218">
        <v>8.7019400000000005</v>
      </c>
      <c r="D59" s="218">
        <v>8.6988400000000006</v>
      </c>
      <c r="E59" s="218">
        <v>8.9494399999999992</v>
      </c>
      <c r="F59" s="218">
        <v>9.4567999999999994</v>
      </c>
      <c r="G59" s="216"/>
      <c r="H59" s="216"/>
      <c r="I59" s="216"/>
    </row>
    <row r="60" spans="1:9" ht="13" outlineLevel="3" x14ac:dyDescent="0.3">
      <c r="A60" s="30" t="s">
        <v>51</v>
      </c>
      <c r="B60" s="218">
        <v>24.695561359159999</v>
      </c>
      <c r="C60" s="218">
        <v>24.461179924420001</v>
      </c>
      <c r="D60" s="218">
        <v>24.533266701790001</v>
      </c>
      <c r="E60" s="218">
        <v>25.251218614790002</v>
      </c>
      <c r="F60" s="218">
        <v>26.682756037960001</v>
      </c>
      <c r="G60" s="216"/>
      <c r="H60" s="216"/>
      <c r="I60" s="216"/>
    </row>
    <row r="61" spans="1:9" ht="13" outlineLevel="3" x14ac:dyDescent="0.3">
      <c r="A61" s="30" t="s">
        <v>114</v>
      </c>
      <c r="B61" s="218">
        <v>4.3628869331200004</v>
      </c>
      <c r="C61" s="218">
        <v>4.3214795043100001</v>
      </c>
      <c r="D61" s="218">
        <v>4.3199400100699998</v>
      </c>
      <c r="E61" s="218">
        <v>4.4394954578999997</v>
      </c>
      <c r="F61" s="218">
        <v>4.8087237961899998</v>
      </c>
      <c r="G61" s="216"/>
      <c r="H61" s="216"/>
      <c r="I61" s="216"/>
    </row>
    <row r="62" spans="1:9" ht="13" outlineLevel="3" x14ac:dyDescent="0.3">
      <c r="A62" s="30" t="s">
        <v>115</v>
      </c>
      <c r="B62" s="218">
        <v>4.2039</v>
      </c>
      <c r="C62" s="218">
        <v>4.1824199999999996</v>
      </c>
      <c r="D62" s="218">
        <v>4.1513999999999998</v>
      </c>
      <c r="E62" s="218">
        <v>4.1478700000000002</v>
      </c>
      <c r="F62" s="218">
        <v>4.1564699999999997</v>
      </c>
      <c r="G62" s="216"/>
      <c r="H62" s="216"/>
      <c r="I62" s="216"/>
    </row>
    <row r="63" spans="1:9" ht="13" outlineLevel="3" x14ac:dyDescent="0.3">
      <c r="A63" s="30" t="s">
        <v>140</v>
      </c>
      <c r="B63" s="218">
        <v>2.1545629019999998E-2</v>
      </c>
      <c r="C63" s="218">
        <v>2.1435540730000001E-2</v>
      </c>
      <c r="D63" s="218">
        <v>2.1276558500000001E-2</v>
      </c>
      <c r="E63" s="218">
        <v>2.1258466720000001E-2</v>
      </c>
      <c r="F63" s="218">
        <v>2.1302543029999999E-2</v>
      </c>
      <c r="G63" s="216"/>
      <c r="H63" s="216"/>
      <c r="I63" s="216"/>
    </row>
    <row r="64" spans="1:9" ht="13" outlineLevel="3" x14ac:dyDescent="0.3">
      <c r="A64" s="30" t="s">
        <v>224</v>
      </c>
      <c r="B64" s="218">
        <v>19.550736922790001</v>
      </c>
      <c r="C64" s="218">
        <v>19.3651841547</v>
      </c>
      <c r="D64" s="218">
        <v>19.35828545499</v>
      </c>
      <c r="E64" s="218">
        <v>19.709398721620001</v>
      </c>
      <c r="F64" s="218">
        <v>20.826760314680001</v>
      </c>
      <c r="G64" s="216"/>
      <c r="H64" s="216"/>
      <c r="I64" s="216"/>
    </row>
    <row r="65" spans="1:9" ht="13" outlineLevel="3" x14ac:dyDescent="0.3">
      <c r="A65" s="30" t="s">
        <v>26</v>
      </c>
      <c r="B65" s="218">
        <v>35.589561397920001</v>
      </c>
      <c r="C65" s="218">
        <v>36.1843878691</v>
      </c>
      <c r="D65" s="218">
        <v>37.011276685539997</v>
      </c>
      <c r="E65" s="218">
        <v>36.713863449949997</v>
      </c>
      <c r="F65" s="218">
        <v>38.842435306470001</v>
      </c>
      <c r="G65" s="216"/>
      <c r="H65" s="216"/>
      <c r="I65" s="216"/>
    </row>
    <row r="66" spans="1:9" ht="13" outlineLevel="2" x14ac:dyDescent="0.3">
      <c r="A66" s="140" t="s">
        <v>214</v>
      </c>
      <c r="B66" s="59">
        <f>SUM(B$67:B$67)</f>
        <v>25.469574498539998</v>
      </c>
      <c r="C66" s="59">
        <f>SUM(C$67:C$67)</f>
        <v>25.339436659810001</v>
      </c>
      <c r="D66" s="59">
        <f>SUM(D$67:D$67)</f>
        <v>25.151500172039999</v>
      </c>
      <c r="E66" s="59">
        <f>SUM(E$67:E$67)</f>
        <v>25.130113460179999</v>
      </c>
      <c r="F66" s="59">
        <f>SUM(F$67:F$67)</f>
        <v>25.182217064140001</v>
      </c>
      <c r="G66" s="216"/>
      <c r="H66" s="216"/>
      <c r="I66" s="216"/>
    </row>
    <row r="67" spans="1:9" ht="13" outlineLevel="3" x14ac:dyDescent="0.3">
      <c r="A67" s="30" t="s">
        <v>124</v>
      </c>
      <c r="B67" s="218">
        <v>25.469574498539998</v>
      </c>
      <c r="C67" s="218">
        <v>25.339436659810001</v>
      </c>
      <c r="D67" s="218">
        <v>25.151500172039999</v>
      </c>
      <c r="E67" s="218">
        <v>25.130113460179999</v>
      </c>
      <c r="F67" s="218">
        <v>25.182217064140001</v>
      </c>
      <c r="G67" s="216"/>
      <c r="H67" s="216"/>
      <c r="I67" s="216"/>
    </row>
    <row r="68" spans="1:9" ht="13" outlineLevel="2" x14ac:dyDescent="0.3">
      <c r="A68" s="140" t="s">
        <v>226</v>
      </c>
      <c r="B68" s="59">
        <f>SUM(B$69:B$74)</f>
        <v>62.159684084680002</v>
      </c>
      <c r="C68" s="59">
        <f>SUM(C$69:C$74)</f>
        <v>61.512879152469999</v>
      </c>
      <c r="D68" s="59">
        <f>SUM(D$69:D$74)</f>
        <v>60.24460406064</v>
      </c>
      <c r="E68" s="59">
        <f>SUM(E$69:E$74)</f>
        <v>61.280834035879998</v>
      </c>
      <c r="F68" s="59">
        <f>SUM(F$69:F$74)</f>
        <v>64.608562228319997</v>
      </c>
      <c r="G68" s="216"/>
      <c r="H68" s="216"/>
      <c r="I68" s="216"/>
    </row>
    <row r="69" spans="1:9" ht="13" outlineLevel="3" x14ac:dyDescent="0.3">
      <c r="A69" s="30" t="s">
        <v>63</v>
      </c>
      <c r="B69" s="218">
        <v>28.552289999999999</v>
      </c>
      <c r="C69" s="218">
        <v>28.281305</v>
      </c>
      <c r="D69" s="218">
        <v>28.271229999999999</v>
      </c>
      <c r="E69" s="218">
        <v>29.08568</v>
      </c>
      <c r="F69" s="218">
        <v>30.7346</v>
      </c>
      <c r="G69" s="216"/>
      <c r="H69" s="216"/>
      <c r="I69" s="216"/>
    </row>
    <row r="70" spans="1:9" ht="13" outlineLevel="3" x14ac:dyDescent="0.3">
      <c r="A70" s="30" t="s">
        <v>81</v>
      </c>
      <c r="B70" s="218">
        <v>2.2459319199999998E-3</v>
      </c>
      <c r="C70" s="218">
        <v>2.2246161499999998E-3</v>
      </c>
      <c r="D70" s="218">
        <v>2.2238236500000002E-3</v>
      </c>
      <c r="E70" s="218">
        <v>2.2878885400000001E-3</v>
      </c>
      <c r="F70" s="218">
        <v>2.4175930900000001E-3</v>
      </c>
      <c r="G70" s="216"/>
      <c r="H70" s="216"/>
      <c r="I70" s="216"/>
    </row>
    <row r="71" spans="1:9" ht="13" outlineLevel="3" x14ac:dyDescent="0.3">
      <c r="A71" s="30" t="s">
        <v>178</v>
      </c>
      <c r="B71" s="218">
        <v>0.28202475074</v>
      </c>
      <c r="C71" s="218">
        <v>0.27934810109000002</v>
      </c>
      <c r="D71" s="218">
        <v>0.27924858544999998</v>
      </c>
      <c r="E71" s="218">
        <v>0.28729330124000002</v>
      </c>
      <c r="F71" s="218">
        <v>0.30358048002999999</v>
      </c>
      <c r="G71" s="216"/>
      <c r="H71" s="216"/>
      <c r="I71" s="216"/>
    </row>
    <row r="72" spans="1:9" ht="13" outlineLevel="3" x14ac:dyDescent="0.3">
      <c r="A72" s="30" t="s">
        <v>177</v>
      </c>
      <c r="B72" s="218">
        <v>8.1087173963799994</v>
      </c>
      <c r="C72" s="218">
        <v>8.0317589183199996</v>
      </c>
      <c r="D72" s="218">
        <v>7.7506209689899999</v>
      </c>
      <c r="E72" s="218">
        <v>7.3296245628800003</v>
      </c>
      <c r="F72" s="218">
        <v>7.7451542852099999</v>
      </c>
      <c r="G72" s="216"/>
      <c r="H72" s="216"/>
      <c r="I72" s="216"/>
    </row>
    <row r="73" spans="1:9" ht="13" outlineLevel="3" x14ac:dyDescent="0.3">
      <c r="A73" s="30" t="s">
        <v>49</v>
      </c>
      <c r="B73" s="218">
        <v>18.193875010589998</v>
      </c>
      <c r="C73" s="218">
        <v>18.021199991540001</v>
      </c>
      <c r="D73" s="218">
        <v>16.967132449979999</v>
      </c>
      <c r="E73" s="218">
        <v>17.45592904722</v>
      </c>
      <c r="F73" s="218">
        <v>18.445537353599999</v>
      </c>
      <c r="G73" s="216"/>
      <c r="H73" s="216"/>
      <c r="I73" s="216"/>
    </row>
    <row r="74" spans="1:9" ht="13" outlineLevel="3" x14ac:dyDescent="0.3">
      <c r="A74" s="30" t="s">
        <v>59</v>
      </c>
      <c r="B74" s="218">
        <v>7.0205309950499997</v>
      </c>
      <c r="C74" s="218">
        <v>6.8970425253699998</v>
      </c>
      <c r="D74" s="218">
        <v>6.9741482325700002</v>
      </c>
      <c r="E74" s="218">
        <v>7.1200192360000001</v>
      </c>
      <c r="F74" s="218">
        <v>7.3772725163899997</v>
      </c>
      <c r="G74" s="216"/>
      <c r="H74" s="216"/>
      <c r="I74" s="216"/>
    </row>
    <row r="75" spans="1:9" ht="13" outlineLevel="2" x14ac:dyDescent="0.3">
      <c r="A75" s="140" t="s">
        <v>40</v>
      </c>
      <c r="B75" s="59">
        <f>SUM(B$76:B$76)</f>
        <v>639.79848096628996</v>
      </c>
      <c r="C75" s="59">
        <f>SUM(C$76:C$76)</f>
        <v>636.52940430624005</v>
      </c>
      <c r="D75" s="59">
        <f>SUM(D$76:D$76)</f>
        <v>631.80841929718997</v>
      </c>
      <c r="E75" s="59">
        <f>SUM(E$76:E$76)</f>
        <v>631.27118276970998</v>
      </c>
      <c r="F75" s="59">
        <f>SUM(F$76:F$76)</f>
        <v>632.58003096693005</v>
      </c>
      <c r="G75" s="216"/>
      <c r="H75" s="216"/>
      <c r="I75" s="216"/>
    </row>
    <row r="76" spans="1:9" ht="13" outlineLevel="3" x14ac:dyDescent="0.3">
      <c r="A76" s="30" t="s">
        <v>48</v>
      </c>
      <c r="B76" s="218">
        <v>639.79848096628996</v>
      </c>
      <c r="C76" s="218">
        <v>636.52940430624005</v>
      </c>
      <c r="D76" s="218">
        <v>631.80841929718997</v>
      </c>
      <c r="E76" s="218">
        <v>631.27118276970998</v>
      </c>
      <c r="F76" s="218">
        <v>632.58003096693005</v>
      </c>
      <c r="G76" s="216"/>
      <c r="H76" s="216"/>
      <c r="I76" s="216"/>
    </row>
    <row r="77" spans="1:9" ht="13" outlineLevel="2" x14ac:dyDescent="0.3">
      <c r="A77" s="140" t="s">
        <v>208</v>
      </c>
      <c r="B77" s="59">
        <f>SUM(B$78:B$78)</f>
        <v>126.117</v>
      </c>
      <c r="C77" s="59">
        <f>SUM(C$78:C$78)</f>
        <v>125.4726</v>
      </c>
      <c r="D77" s="59">
        <f>SUM(D$78:D$78)</f>
        <v>124.542</v>
      </c>
      <c r="E77" s="59">
        <f>SUM(E$78:E$78)</f>
        <v>124.4361</v>
      </c>
      <c r="F77" s="59">
        <f>SUM(F$78:F$78)</f>
        <v>124.69410000000001</v>
      </c>
      <c r="G77" s="216"/>
      <c r="H77" s="216"/>
      <c r="I77" s="216"/>
    </row>
    <row r="78" spans="1:9" ht="13" outlineLevel="3" x14ac:dyDescent="0.3">
      <c r="A78" s="30" t="s">
        <v>121</v>
      </c>
      <c r="B78" s="218">
        <v>126.117</v>
      </c>
      <c r="C78" s="218">
        <v>125.4726</v>
      </c>
      <c r="D78" s="218">
        <v>124.542</v>
      </c>
      <c r="E78" s="218">
        <v>124.4361</v>
      </c>
      <c r="F78" s="218">
        <v>124.69410000000001</v>
      </c>
      <c r="G78" s="216"/>
      <c r="H78" s="216"/>
      <c r="I78" s="216"/>
    </row>
    <row r="79" spans="1:9" ht="13" outlineLevel="2" x14ac:dyDescent="0.3">
      <c r="A79" s="140" t="s">
        <v>182</v>
      </c>
      <c r="B79" s="59">
        <f>SUM(B$80:B$80)</f>
        <v>173.03822402111001</v>
      </c>
      <c r="C79" s="59">
        <f>SUM(C$80:C$80)</f>
        <v>172.11322436602001</v>
      </c>
      <c r="D79" s="59">
        <f>SUM(D$80:D$80)</f>
        <v>171.51518383453001</v>
      </c>
      <c r="E79" s="59">
        <f>SUM(E$80:E$80)</f>
        <v>173.94733526562001</v>
      </c>
      <c r="F79" s="59">
        <f>SUM(F$80:F$80)</f>
        <v>177.90500767207001</v>
      </c>
      <c r="G79" s="216"/>
      <c r="H79" s="216"/>
      <c r="I79" s="216"/>
    </row>
    <row r="80" spans="1:9" ht="13" outlineLevel="3" x14ac:dyDescent="0.3">
      <c r="A80" s="30" t="s">
        <v>151</v>
      </c>
      <c r="B80" s="218">
        <v>173.03822402111001</v>
      </c>
      <c r="C80" s="218">
        <v>172.11322436602001</v>
      </c>
      <c r="D80" s="218">
        <v>171.51518383453001</v>
      </c>
      <c r="E80" s="218">
        <v>173.94733526562001</v>
      </c>
      <c r="F80" s="218">
        <v>177.90500767207001</v>
      </c>
      <c r="G80" s="216"/>
      <c r="H80" s="216"/>
      <c r="I80" s="216"/>
    </row>
    <row r="81" spans="1:9" ht="14.5" x14ac:dyDescent="0.35">
      <c r="A81" s="172" t="s">
        <v>15</v>
      </c>
      <c r="B81" s="43">
        <f>B$82+B$97</f>
        <v>288.51110931760996</v>
      </c>
      <c r="C81" s="43">
        <f>C$82+C$97</f>
        <v>289.11573385013003</v>
      </c>
      <c r="D81" s="43">
        <f>D$82+D$97</f>
        <v>279.58971012884001</v>
      </c>
      <c r="E81" s="43">
        <f>E$82+E$97</f>
        <v>270.98276985957</v>
      </c>
      <c r="F81" s="43">
        <f>F$82+F$97</f>
        <v>273.10300541929001</v>
      </c>
      <c r="G81" s="216"/>
      <c r="H81" s="216"/>
      <c r="I81" s="216"/>
    </row>
    <row r="82" spans="1:9" ht="14.5" outlineLevel="1" x14ac:dyDescent="0.35">
      <c r="A82" s="133" t="s">
        <v>50</v>
      </c>
      <c r="B82" s="19">
        <f>B$83+B$87+B$95</f>
        <v>69.357463909260005</v>
      </c>
      <c r="C82" s="19">
        <f>C$83+C$87+C$95</f>
        <v>71.566783229060007</v>
      </c>
      <c r="D82" s="19">
        <f>D$83+D$87+D$95</f>
        <v>73.402943555859991</v>
      </c>
      <c r="E82" s="19">
        <f>E$83+E$87+E$95</f>
        <v>75.845552072670017</v>
      </c>
      <c r="F82" s="19">
        <f>F$83+F$87+F$95</f>
        <v>77.599218884859994</v>
      </c>
      <c r="G82" s="216"/>
      <c r="H82" s="216"/>
      <c r="I82" s="216"/>
    </row>
    <row r="83" spans="1:9" ht="13" outlineLevel="2" x14ac:dyDescent="0.3">
      <c r="A83" s="140" t="s">
        <v>200</v>
      </c>
      <c r="B83" s="59">
        <f>SUM(B$84:B$86)</f>
        <v>4.4750116000000002</v>
      </c>
      <c r="C83" s="59">
        <f>SUM(C$84:C$86)</f>
        <v>4.4750116000000002</v>
      </c>
      <c r="D83" s="59">
        <f>SUM(D$84:D$86)</f>
        <v>4.4750116000000002</v>
      </c>
      <c r="E83" s="59">
        <f>SUM(E$84:E$86)</f>
        <v>4.4750116000000002</v>
      </c>
      <c r="F83" s="59">
        <f>SUM(F$84:F$86)</f>
        <v>4.4750116000000002</v>
      </c>
      <c r="G83" s="216"/>
      <c r="H83" s="216"/>
      <c r="I83" s="216"/>
    </row>
    <row r="84" spans="1:9" ht="13" outlineLevel="3" x14ac:dyDescent="0.3">
      <c r="A84" s="30" t="s">
        <v>113</v>
      </c>
      <c r="B84" s="218">
        <v>1.1600000000000001E-5</v>
      </c>
      <c r="C84" s="218">
        <v>1.1600000000000001E-5</v>
      </c>
      <c r="D84" s="218">
        <v>1.1600000000000001E-5</v>
      </c>
      <c r="E84" s="218">
        <v>1.1600000000000001E-5</v>
      </c>
      <c r="F84" s="218">
        <v>1.1600000000000001E-5</v>
      </c>
      <c r="G84" s="216"/>
      <c r="H84" s="216"/>
      <c r="I84" s="216"/>
    </row>
    <row r="85" spans="1:9" ht="13" outlineLevel="3" x14ac:dyDescent="0.3">
      <c r="A85" s="30" t="s">
        <v>76</v>
      </c>
      <c r="B85" s="218">
        <v>2.4750000000000001</v>
      </c>
      <c r="C85" s="218">
        <v>2.4750000000000001</v>
      </c>
      <c r="D85" s="218">
        <v>2.4750000000000001</v>
      </c>
      <c r="E85" s="218">
        <v>2.4750000000000001</v>
      </c>
      <c r="F85" s="218">
        <v>2.4750000000000001</v>
      </c>
      <c r="G85" s="216"/>
      <c r="H85" s="216"/>
      <c r="I85" s="216"/>
    </row>
    <row r="86" spans="1:9" ht="13" outlineLevel="3" x14ac:dyDescent="0.3">
      <c r="A86" s="30" t="s">
        <v>0</v>
      </c>
      <c r="B86" s="218">
        <v>2</v>
      </c>
      <c r="C86" s="218">
        <v>2</v>
      </c>
      <c r="D86" s="218">
        <v>2</v>
      </c>
      <c r="E86" s="218">
        <v>2</v>
      </c>
      <c r="F86" s="218">
        <v>2</v>
      </c>
      <c r="G86" s="216"/>
      <c r="H86" s="216"/>
      <c r="I86" s="216"/>
    </row>
    <row r="87" spans="1:9" ht="13" outlineLevel="2" x14ac:dyDescent="0.3">
      <c r="A87" s="140" t="s">
        <v>119</v>
      </c>
      <c r="B87" s="59">
        <f>SUM(B$88:B$94)</f>
        <v>64.881497659260006</v>
      </c>
      <c r="C87" s="59">
        <f>SUM(C$88:C$94)</f>
        <v>67.090816979060008</v>
      </c>
      <c r="D87" s="59">
        <f>SUM(D$88:D$94)</f>
        <v>68.926977305859992</v>
      </c>
      <c r="E87" s="59">
        <f>SUM(E$88:E$94)</f>
        <v>71.369585822670018</v>
      </c>
      <c r="F87" s="59">
        <f>SUM(F$88:F$94)</f>
        <v>73.123252634859995</v>
      </c>
      <c r="G87" s="216"/>
      <c r="H87" s="216"/>
      <c r="I87" s="216"/>
    </row>
    <row r="88" spans="1:9" ht="13" outlineLevel="3" x14ac:dyDescent="0.3">
      <c r="A88" s="30" t="s">
        <v>143</v>
      </c>
      <c r="B88" s="218">
        <v>2.6414929643299998</v>
      </c>
      <c r="C88" s="218">
        <v>3.1617778014</v>
      </c>
      <c r="D88" s="218">
        <v>3.2630255785100002</v>
      </c>
      <c r="E88" s="218">
        <v>3.34120867713</v>
      </c>
      <c r="F88" s="218">
        <v>3.2565037773799999</v>
      </c>
      <c r="G88" s="216"/>
      <c r="H88" s="216"/>
      <c r="I88" s="216"/>
    </row>
    <row r="89" spans="1:9" ht="13" outlineLevel="3" x14ac:dyDescent="0.3">
      <c r="A89" s="30" t="s">
        <v>128</v>
      </c>
      <c r="B89" s="218">
        <v>0.30361500074999997</v>
      </c>
      <c r="C89" s="218">
        <v>0.28696048412000003</v>
      </c>
      <c r="D89" s="218">
        <v>0.26984100083000001</v>
      </c>
      <c r="E89" s="218">
        <v>0.25463313142999999</v>
      </c>
      <c r="F89" s="218">
        <v>0.24015160092000001</v>
      </c>
      <c r="G89" s="216"/>
      <c r="H89" s="216"/>
      <c r="I89" s="216"/>
    </row>
    <row r="90" spans="1:9" ht="13" outlineLevel="3" x14ac:dyDescent="0.3">
      <c r="A90" s="30" t="s">
        <v>3</v>
      </c>
      <c r="B90" s="218">
        <v>14.99023391273</v>
      </c>
      <c r="C90" s="218">
        <v>15.19114574242</v>
      </c>
      <c r="D90" s="218">
        <v>16.907108891290001</v>
      </c>
      <c r="E90" s="218">
        <v>17.808759949590002</v>
      </c>
      <c r="F90" s="218">
        <v>18.82328320533</v>
      </c>
      <c r="G90" s="216"/>
      <c r="H90" s="216"/>
      <c r="I90" s="216"/>
    </row>
    <row r="91" spans="1:9" ht="13" outlineLevel="3" x14ac:dyDescent="0.3">
      <c r="A91" s="30" t="s">
        <v>185</v>
      </c>
      <c r="B91" s="218">
        <v>13.25976210098</v>
      </c>
      <c r="C91" s="218">
        <v>14.5485412967</v>
      </c>
      <c r="D91" s="218">
        <v>14.9612783373</v>
      </c>
      <c r="E91" s="218">
        <v>15.539415288760001</v>
      </c>
      <c r="F91" s="218">
        <v>15.56569464735</v>
      </c>
      <c r="G91" s="216"/>
      <c r="H91" s="216"/>
      <c r="I91" s="216"/>
    </row>
    <row r="92" spans="1:9" ht="13" outlineLevel="3" x14ac:dyDescent="0.3">
      <c r="A92" s="30" t="s">
        <v>202</v>
      </c>
      <c r="B92" s="218">
        <v>0.23354999851</v>
      </c>
      <c r="C92" s="218">
        <v>0.53051199010000005</v>
      </c>
      <c r="D92" s="218">
        <v>0.61849195173000004</v>
      </c>
      <c r="E92" s="218">
        <v>0.69273386576999996</v>
      </c>
      <c r="F92" s="218">
        <v>0.68469369727999996</v>
      </c>
      <c r="G92" s="216"/>
      <c r="H92" s="216"/>
      <c r="I92" s="216"/>
    </row>
    <row r="93" spans="1:9" ht="13" outlineLevel="3" x14ac:dyDescent="0.3">
      <c r="A93" s="30" t="s">
        <v>186</v>
      </c>
      <c r="B93" s="218">
        <v>0.32696999924999998</v>
      </c>
      <c r="C93" s="218">
        <v>0.30903436587999999</v>
      </c>
      <c r="D93" s="218">
        <v>0.29059799917000001</v>
      </c>
      <c r="E93" s="218">
        <v>0.27422029357</v>
      </c>
      <c r="F93" s="218">
        <v>0.25862479908000002</v>
      </c>
      <c r="G93" s="216"/>
      <c r="H93" s="216"/>
      <c r="I93" s="216"/>
    </row>
    <row r="94" spans="1:9" ht="13" outlineLevel="3" x14ac:dyDescent="0.3">
      <c r="A94" s="30" t="s">
        <v>215</v>
      </c>
      <c r="B94" s="218">
        <v>33.125873682710001</v>
      </c>
      <c r="C94" s="218">
        <v>33.062845298440003</v>
      </c>
      <c r="D94" s="218">
        <v>32.616633547029998</v>
      </c>
      <c r="E94" s="218">
        <v>33.45861461642</v>
      </c>
      <c r="F94" s="218">
        <v>34.294300907519997</v>
      </c>
      <c r="G94" s="216"/>
      <c r="H94" s="216"/>
      <c r="I94" s="216"/>
    </row>
    <row r="95" spans="1:9" ht="13" outlineLevel="2" x14ac:dyDescent="0.3">
      <c r="A95" s="140" t="s">
        <v>141</v>
      </c>
      <c r="B95" s="59">
        <f>SUM(B$96:B$96)</f>
        <v>9.5465000000000003E-4</v>
      </c>
      <c r="C95" s="59">
        <f>SUM(C$96:C$96)</f>
        <v>9.5465000000000003E-4</v>
      </c>
      <c r="D95" s="59">
        <f>SUM(D$96:D$96)</f>
        <v>9.5465000000000003E-4</v>
      </c>
      <c r="E95" s="59">
        <f>SUM(E$96:E$96)</f>
        <v>9.5465000000000003E-4</v>
      </c>
      <c r="F95" s="59">
        <f>SUM(F$96:F$96)</f>
        <v>9.5465000000000003E-4</v>
      </c>
      <c r="G95" s="216"/>
      <c r="H95" s="216"/>
      <c r="I95" s="216"/>
    </row>
    <row r="96" spans="1:9" ht="13" outlineLevel="3" x14ac:dyDescent="0.3">
      <c r="A96" s="30" t="s">
        <v>70</v>
      </c>
      <c r="B96" s="218">
        <v>9.5465000000000003E-4</v>
      </c>
      <c r="C96" s="218">
        <v>9.5465000000000003E-4</v>
      </c>
      <c r="D96" s="218">
        <v>9.5465000000000003E-4</v>
      </c>
      <c r="E96" s="218">
        <v>9.5465000000000003E-4</v>
      </c>
      <c r="F96" s="218">
        <v>9.5465000000000003E-4</v>
      </c>
      <c r="G96" s="216"/>
      <c r="H96" s="216"/>
      <c r="I96" s="216"/>
    </row>
    <row r="97" spans="1:9" ht="14.5" outlineLevel="1" x14ac:dyDescent="0.35">
      <c r="A97" s="133" t="s">
        <v>62</v>
      </c>
      <c r="B97" s="19">
        <f>B$98+B$105+B$108+B$110+B$112</f>
        <v>219.15364540834997</v>
      </c>
      <c r="C97" s="19">
        <f>C$98+C$105+C$108+C$110+C$112</f>
        <v>217.54895062106999</v>
      </c>
      <c r="D97" s="19">
        <f>D$98+D$105+D$108+D$110+D$112</f>
        <v>206.18676657297999</v>
      </c>
      <c r="E97" s="19">
        <f>E$98+E$105+E$108+E$110+E$112</f>
        <v>195.13721778689998</v>
      </c>
      <c r="F97" s="19">
        <f>F$98+F$105+F$108+F$110+F$112</f>
        <v>195.50378653443002</v>
      </c>
      <c r="G97" s="216"/>
      <c r="H97" s="216"/>
      <c r="I97" s="216"/>
    </row>
    <row r="98" spans="1:9" ht="13" outlineLevel="2" x14ac:dyDescent="0.3">
      <c r="A98" s="140" t="s">
        <v>179</v>
      </c>
      <c r="B98" s="59">
        <f>SUM(B$99:B$104)</f>
        <v>136.28570344675998</v>
      </c>
      <c r="C98" s="59">
        <f>SUM(C$99:C$104)</f>
        <v>135.26543256123</v>
      </c>
      <c r="D98" s="59">
        <f>SUM(D$99:D$104)</f>
        <v>124.48637754184</v>
      </c>
      <c r="E98" s="59">
        <f>SUM(E$99:E$104)</f>
        <v>113.39929571486999</v>
      </c>
      <c r="F98" s="59">
        <f>SUM(F$99:F$104)</f>
        <v>113.42645290298</v>
      </c>
      <c r="G98" s="216"/>
      <c r="H98" s="216"/>
      <c r="I98" s="216"/>
    </row>
    <row r="99" spans="1:9" ht="13" outlineLevel="3" x14ac:dyDescent="0.3">
      <c r="A99" s="30" t="s">
        <v>64</v>
      </c>
      <c r="B99" s="218">
        <v>13.17798</v>
      </c>
      <c r="C99" s="218">
        <v>13.052910000000001</v>
      </c>
      <c r="D99" s="218">
        <v>13.048260000000001</v>
      </c>
      <c r="E99" s="218">
        <v>13.424160000000001</v>
      </c>
      <c r="F99" s="218">
        <v>14.1852</v>
      </c>
      <c r="G99" s="216"/>
      <c r="H99" s="216"/>
      <c r="I99" s="216"/>
    </row>
    <row r="100" spans="1:9" ht="13" outlineLevel="3" x14ac:dyDescent="0.3">
      <c r="A100" s="30" t="s">
        <v>52</v>
      </c>
      <c r="B100" s="218">
        <v>45.32443061531</v>
      </c>
      <c r="C100" s="218">
        <v>44.933349124220001</v>
      </c>
      <c r="D100" s="218">
        <v>39.840486723040001</v>
      </c>
      <c r="E100" s="218">
        <v>38.379836731029997</v>
      </c>
      <c r="F100" s="218">
        <v>40.315617836000001</v>
      </c>
      <c r="G100" s="216"/>
      <c r="H100" s="216"/>
      <c r="I100" s="216"/>
    </row>
    <row r="101" spans="1:9" ht="13" outlineLevel="3" x14ac:dyDescent="0.3">
      <c r="A101" s="30" t="s">
        <v>98</v>
      </c>
      <c r="B101" s="218">
        <v>8.0852744912300007</v>
      </c>
      <c r="C101" s="218">
        <v>7.9486382437099996</v>
      </c>
      <c r="D101" s="218">
        <v>7.9458066017300002</v>
      </c>
      <c r="E101" s="218">
        <v>8.1747128851399999</v>
      </c>
      <c r="F101" s="218">
        <v>8.6381521986000003</v>
      </c>
      <c r="G101" s="216"/>
      <c r="H101" s="216"/>
      <c r="I101" s="216"/>
    </row>
    <row r="102" spans="1:9" ht="13" outlineLevel="3" x14ac:dyDescent="0.3">
      <c r="A102" s="30" t="s">
        <v>135</v>
      </c>
      <c r="B102" s="218">
        <v>21.577228281509999</v>
      </c>
      <c r="C102" s="218">
        <v>21.46697854592</v>
      </c>
      <c r="D102" s="218">
        <v>21.307763145620001</v>
      </c>
      <c r="E102" s="218">
        <v>21.25635957543</v>
      </c>
      <c r="F102" s="218">
        <v>20.839686820280001</v>
      </c>
      <c r="G102" s="216"/>
      <c r="H102" s="216"/>
      <c r="I102" s="216"/>
    </row>
    <row r="103" spans="1:9" ht="13" outlineLevel="3" x14ac:dyDescent="0.3">
      <c r="A103" s="30" t="s">
        <v>151</v>
      </c>
      <c r="B103" s="218">
        <v>48.108513283420002</v>
      </c>
      <c r="C103" s="218">
        <v>47.851342600780001</v>
      </c>
      <c r="D103" s="218">
        <v>42.331937613489998</v>
      </c>
      <c r="E103" s="218">
        <v>32.152113374069998</v>
      </c>
      <c r="F103" s="218">
        <v>29.435657784060002</v>
      </c>
      <c r="G103" s="216"/>
      <c r="H103" s="216"/>
      <c r="I103" s="216"/>
    </row>
    <row r="104" spans="1:9" ht="13" outlineLevel="3" x14ac:dyDescent="0.3">
      <c r="A104" s="30" t="s">
        <v>146</v>
      </c>
      <c r="B104" s="218">
        <v>1.227677529E-2</v>
      </c>
      <c r="C104" s="218">
        <v>1.22140466E-2</v>
      </c>
      <c r="D104" s="218">
        <v>1.212345796E-2</v>
      </c>
      <c r="E104" s="218">
        <v>1.2113149199999999E-2</v>
      </c>
      <c r="F104" s="218">
        <v>1.2138264039999999E-2</v>
      </c>
      <c r="G104" s="216"/>
      <c r="H104" s="216"/>
      <c r="I104" s="216"/>
    </row>
    <row r="105" spans="1:9" ht="13" outlineLevel="2" x14ac:dyDescent="0.3">
      <c r="A105" s="140" t="s">
        <v>45</v>
      </c>
      <c r="B105" s="59">
        <f>SUM(B$106:B$107)</f>
        <v>36.060648373310002</v>
      </c>
      <c r="C105" s="59">
        <f>SUM(C$106:C$107)</f>
        <v>35.870355513509999</v>
      </c>
      <c r="D105" s="59">
        <f>SUM(D$106:D$107)</f>
        <v>35.613954103519994</v>
      </c>
      <c r="E105" s="59">
        <f>SUM(E$106:E$107)</f>
        <v>35.624152359889997</v>
      </c>
      <c r="F105" s="59">
        <f>SUM(F$106:F$107)</f>
        <v>35.775135972359998</v>
      </c>
      <c r="G105" s="216"/>
      <c r="H105" s="216"/>
      <c r="I105" s="216"/>
    </row>
    <row r="106" spans="1:9" ht="13" outlineLevel="3" x14ac:dyDescent="0.3">
      <c r="A106" s="30" t="s">
        <v>123</v>
      </c>
      <c r="B106" s="218">
        <v>34.682175000000001</v>
      </c>
      <c r="C106" s="218">
        <v>34.504964999999999</v>
      </c>
      <c r="D106" s="218">
        <v>34.249049999999997</v>
      </c>
      <c r="E106" s="218">
        <v>34.219927499999997</v>
      </c>
      <c r="F106" s="218">
        <v>34.290877500000001</v>
      </c>
      <c r="G106" s="216"/>
      <c r="H106" s="216"/>
      <c r="I106" s="216"/>
    </row>
    <row r="107" spans="1:9" ht="13" outlineLevel="3" x14ac:dyDescent="0.3">
      <c r="A107" s="30" t="s">
        <v>51</v>
      </c>
      <c r="B107" s="218">
        <v>1.3784733733100001</v>
      </c>
      <c r="C107" s="218">
        <v>1.36539051351</v>
      </c>
      <c r="D107" s="218">
        <v>1.36490410352</v>
      </c>
      <c r="E107" s="218">
        <v>1.40422485989</v>
      </c>
      <c r="F107" s="218">
        <v>1.4842584723600001</v>
      </c>
      <c r="G107" s="216"/>
      <c r="H107" s="216"/>
      <c r="I107" s="216"/>
    </row>
    <row r="108" spans="1:9" ht="13" outlineLevel="2" x14ac:dyDescent="0.3">
      <c r="A108" s="140" t="s">
        <v>226</v>
      </c>
      <c r="B108" s="59">
        <f>SUM(B$109:B$109)</f>
        <v>7.6600232181100001</v>
      </c>
      <c r="C108" s="59">
        <f>SUM(C$109:C$109)</f>
        <v>7.4669709583400001</v>
      </c>
      <c r="D108" s="59">
        <f>SUM(D$109:D$109)</f>
        <v>7.4115902363900004</v>
      </c>
      <c r="E108" s="59">
        <f>SUM(E$109:E$109)</f>
        <v>7.4052880459099999</v>
      </c>
      <c r="F108" s="59">
        <f>SUM(F$109:F$109)</f>
        <v>7.4206418244099996</v>
      </c>
      <c r="G108" s="216"/>
      <c r="H108" s="216"/>
      <c r="I108" s="216"/>
    </row>
    <row r="109" spans="1:9" ht="13" outlineLevel="3" x14ac:dyDescent="0.3">
      <c r="A109" s="30" t="s">
        <v>156</v>
      </c>
      <c r="B109" s="218">
        <v>7.6600232181100001</v>
      </c>
      <c r="C109" s="218">
        <v>7.4669709583400001</v>
      </c>
      <c r="D109" s="218">
        <v>7.4115902363900004</v>
      </c>
      <c r="E109" s="218">
        <v>7.4052880459099999</v>
      </c>
      <c r="F109" s="218">
        <v>7.4206418244099996</v>
      </c>
      <c r="G109" s="216"/>
      <c r="H109" s="216"/>
      <c r="I109" s="216"/>
    </row>
    <row r="110" spans="1:9" ht="13" outlineLevel="2" x14ac:dyDescent="0.3">
      <c r="A110" s="140" t="s">
        <v>54</v>
      </c>
      <c r="B110" s="59">
        <f>SUM(B$111:B$111)</f>
        <v>34.682175000000001</v>
      </c>
      <c r="C110" s="59">
        <f>SUM(C$111:C$111)</f>
        <v>34.504964999999999</v>
      </c>
      <c r="D110" s="59">
        <f>SUM(D$111:D$111)</f>
        <v>34.249049999999997</v>
      </c>
      <c r="E110" s="59">
        <f>SUM(E$111:E$111)</f>
        <v>34.219927499999997</v>
      </c>
      <c r="F110" s="59">
        <f>SUM(F$111:F$111)</f>
        <v>34.290877500000001</v>
      </c>
      <c r="G110" s="216"/>
      <c r="H110" s="216"/>
      <c r="I110" s="216"/>
    </row>
    <row r="111" spans="1:9" ht="13" outlineLevel="3" x14ac:dyDescent="0.3">
      <c r="A111" s="30" t="s">
        <v>102</v>
      </c>
      <c r="B111" s="218">
        <v>34.682175000000001</v>
      </c>
      <c r="C111" s="218">
        <v>34.504964999999999</v>
      </c>
      <c r="D111" s="218">
        <v>34.249049999999997</v>
      </c>
      <c r="E111" s="218">
        <v>34.219927499999997</v>
      </c>
      <c r="F111" s="218">
        <v>34.290877500000001</v>
      </c>
      <c r="G111" s="216"/>
      <c r="H111" s="216"/>
      <c r="I111" s="216"/>
    </row>
    <row r="112" spans="1:9" ht="13" outlineLevel="2" x14ac:dyDescent="0.3">
      <c r="A112" s="140" t="s">
        <v>182</v>
      </c>
      <c r="B112" s="59">
        <f>SUM(B$113:B$113)</f>
        <v>4.4650953701700002</v>
      </c>
      <c r="C112" s="59">
        <f>SUM(C$113:C$113)</f>
        <v>4.4412265879900001</v>
      </c>
      <c r="D112" s="59">
        <f>SUM(D$113:D$113)</f>
        <v>4.4257946912300001</v>
      </c>
      <c r="E112" s="59">
        <f>SUM(E$113:E$113)</f>
        <v>4.4885541662300001</v>
      </c>
      <c r="F112" s="59">
        <f>SUM(F$113:F$113)</f>
        <v>4.5906783346799998</v>
      </c>
      <c r="G112" s="216"/>
      <c r="H112" s="216"/>
      <c r="I112" s="216"/>
    </row>
    <row r="113" spans="1:9" ht="13" outlineLevel="3" x14ac:dyDescent="0.3">
      <c r="A113" s="30" t="s">
        <v>151</v>
      </c>
      <c r="B113" s="218">
        <v>4.4650953701700002</v>
      </c>
      <c r="C113" s="218">
        <v>4.4412265879900001</v>
      </c>
      <c r="D113" s="218">
        <v>4.4257946912300001</v>
      </c>
      <c r="E113" s="218">
        <v>4.4885541662300001</v>
      </c>
      <c r="F113" s="218">
        <v>4.5906783346799998</v>
      </c>
      <c r="G113" s="216"/>
      <c r="H113" s="216"/>
      <c r="I113" s="216"/>
    </row>
    <row r="114" spans="1:9" x14ac:dyDescent="0.25">
      <c r="B114" s="171"/>
      <c r="C114" s="171"/>
      <c r="D114" s="171"/>
      <c r="E114" s="171"/>
      <c r="F114" s="171"/>
      <c r="G114" s="216"/>
      <c r="H114" s="216"/>
      <c r="I114" s="216"/>
    </row>
    <row r="115" spans="1:9" x14ac:dyDescent="0.25">
      <c r="B115" s="171"/>
      <c r="C115" s="171"/>
      <c r="D115" s="171"/>
      <c r="E115" s="171"/>
      <c r="F115" s="171"/>
      <c r="G115" s="216"/>
      <c r="H115" s="216"/>
      <c r="I115" s="216"/>
    </row>
    <row r="116" spans="1:9" x14ac:dyDescent="0.25">
      <c r="B116" s="171"/>
      <c r="C116" s="171"/>
      <c r="D116" s="171"/>
      <c r="E116" s="171"/>
      <c r="F116" s="171"/>
      <c r="G116" s="216"/>
      <c r="H116" s="216"/>
      <c r="I116" s="216"/>
    </row>
    <row r="117" spans="1:9" x14ac:dyDescent="0.25">
      <c r="B117" s="171"/>
      <c r="C117" s="171"/>
      <c r="D117" s="171"/>
      <c r="E117" s="171"/>
      <c r="F117" s="171"/>
      <c r="G117" s="216"/>
      <c r="H117" s="216"/>
      <c r="I117" s="216"/>
    </row>
    <row r="118" spans="1:9" x14ac:dyDescent="0.25">
      <c r="B118" s="171"/>
      <c r="C118" s="171"/>
      <c r="D118" s="171"/>
      <c r="E118" s="171"/>
      <c r="F118" s="171"/>
      <c r="G118" s="216"/>
      <c r="H118" s="216"/>
      <c r="I118" s="216"/>
    </row>
    <row r="119" spans="1:9" x14ac:dyDescent="0.25">
      <c r="B119" s="171"/>
      <c r="C119" s="171"/>
      <c r="D119" s="171"/>
      <c r="E119" s="171"/>
      <c r="F119" s="171"/>
      <c r="G119" s="216"/>
      <c r="H119" s="216"/>
      <c r="I119" s="216"/>
    </row>
    <row r="120" spans="1:9" x14ac:dyDescent="0.25">
      <c r="B120" s="171"/>
      <c r="C120" s="171"/>
      <c r="D120" s="171"/>
      <c r="E120" s="171"/>
      <c r="F120" s="171"/>
      <c r="G120" s="216"/>
      <c r="H120" s="216"/>
      <c r="I120" s="216"/>
    </row>
    <row r="121" spans="1:9" x14ac:dyDescent="0.25">
      <c r="B121" s="171"/>
      <c r="C121" s="171"/>
      <c r="D121" s="171"/>
      <c r="E121" s="171"/>
      <c r="F121" s="171"/>
      <c r="G121" s="216"/>
      <c r="H121" s="216"/>
      <c r="I121" s="216"/>
    </row>
    <row r="122" spans="1:9" x14ac:dyDescent="0.25">
      <c r="B122" s="171"/>
      <c r="C122" s="171"/>
      <c r="D122" s="171"/>
      <c r="E122" s="171"/>
      <c r="F122" s="171"/>
      <c r="G122" s="216"/>
      <c r="H122" s="216"/>
      <c r="I122" s="216"/>
    </row>
    <row r="123" spans="1:9" x14ac:dyDescent="0.25">
      <c r="B123" s="171"/>
      <c r="C123" s="171"/>
      <c r="D123" s="171"/>
      <c r="E123" s="171"/>
      <c r="F123" s="171"/>
      <c r="G123" s="216"/>
      <c r="H123" s="216"/>
      <c r="I123" s="216"/>
    </row>
    <row r="124" spans="1:9" x14ac:dyDescent="0.25">
      <c r="B124" s="171"/>
      <c r="C124" s="171"/>
      <c r="D124" s="171"/>
      <c r="E124" s="171"/>
      <c r="F124" s="171"/>
      <c r="G124" s="216"/>
      <c r="H124" s="216"/>
      <c r="I124" s="216"/>
    </row>
    <row r="125" spans="1:9" x14ac:dyDescent="0.25">
      <c r="B125" s="171"/>
      <c r="C125" s="171"/>
      <c r="D125" s="171"/>
      <c r="E125" s="171"/>
      <c r="F125" s="171"/>
      <c r="G125" s="216"/>
      <c r="H125" s="216"/>
      <c r="I125" s="216"/>
    </row>
    <row r="126" spans="1:9" x14ac:dyDescent="0.25">
      <c r="B126" s="171"/>
      <c r="C126" s="171"/>
      <c r="D126" s="171"/>
      <c r="E126" s="171"/>
      <c r="F126" s="171"/>
      <c r="G126" s="216"/>
      <c r="H126" s="216"/>
      <c r="I126" s="216"/>
    </row>
    <row r="127" spans="1:9" x14ac:dyDescent="0.25">
      <c r="B127" s="171"/>
      <c r="C127" s="171"/>
      <c r="D127" s="171"/>
      <c r="E127" s="171"/>
      <c r="F127" s="171"/>
      <c r="G127" s="216"/>
      <c r="H127" s="216"/>
      <c r="I127" s="216"/>
    </row>
    <row r="128" spans="1:9" x14ac:dyDescent="0.25">
      <c r="B128" s="171"/>
      <c r="C128" s="171"/>
      <c r="D128" s="171"/>
      <c r="E128" s="171"/>
      <c r="F128" s="171"/>
      <c r="G128" s="216"/>
      <c r="H128" s="216"/>
      <c r="I128" s="216"/>
    </row>
    <row r="129" spans="2:9" x14ac:dyDescent="0.25">
      <c r="B129" s="171"/>
      <c r="C129" s="171"/>
      <c r="D129" s="171"/>
      <c r="E129" s="171"/>
      <c r="F129" s="171"/>
      <c r="G129" s="216"/>
      <c r="H129" s="216"/>
      <c r="I129" s="216"/>
    </row>
    <row r="130" spans="2:9" x14ac:dyDescent="0.25">
      <c r="B130" s="171"/>
      <c r="C130" s="171"/>
      <c r="D130" s="171"/>
      <c r="E130" s="171"/>
      <c r="F130" s="171"/>
      <c r="G130" s="216"/>
      <c r="H130" s="216"/>
      <c r="I130" s="216"/>
    </row>
    <row r="131" spans="2:9" x14ac:dyDescent="0.25">
      <c r="B131" s="171"/>
      <c r="C131" s="171"/>
      <c r="D131" s="171"/>
      <c r="E131" s="171"/>
      <c r="F131" s="171"/>
      <c r="G131" s="216"/>
      <c r="H131" s="216"/>
      <c r="I131" s="216"/>
    </row>
    <row r="132" spans="2:9" x14ac:dyDescent="0.25">
      <c r="B132" s="171"/>
      <c r="C132" s="171"/>
      <c r="D132" s="171"/>
      <c r="E132" s="171"/>
      <c r="F132" s="171"/>
      <c r="G132" s="216"/>
      <c r="H132" s="216"/>
      <c r="I132" s="216"/>
    </row>
    <row r="133" spans="2:9" x14ac:dyDescent="0.25">
      <c r="B133" s="171"/>
      <c r="C133" s="171"/>
      <c r="D133" s="171"/>
      <c r="E133" s="171"/>
      <c r="F133" s="171"/>
      <c r="G133" s="216"/>
      <c r="H133" s="216"/>
      <c r="I133" s="216"/>
    </row>
    <row r="134" spans="2:9" x14ac:dyDescent="0.25">
      <c r="B134" s="171"/>
      <c r="C134" s="171"/>
      <c r="D134" s="171"/>
      <c r="E134" s="171"/>
      <c r="F134" s="171"/>
      <c r="G134" s="216"/>
      <c r="H134" s="216"/>
      <c r="I134" s="216"/>
    </row>
    <row r="135" spans="2:9" x14ac:dyDescent="0.25">
      <c r="B135" s="171"/>
      <c r="C135" s="171"/>
      <c r="D135" s="171"/>
      <c r="E135" s="171"/>
      <c r="F135" s="171"/>
      <c r="G135" s="216"/>
      <c r="H135" s="216"/>
      <c r="I135" s="216"/>
    </row>
    <row r="136" spans="2:9" x14ac:dyDescent="0.25">
      <c r="B136" s="171"/>
      <c r="C136" s="171"/>
      <c r="D136" s="171"/>
      <c r="E136" s="171"/>
      <c r="F136" s="171"/>
      <c r="G136" s="216"/>
      <c r="H136" s="216"/>
      <c r="I136" s="216"/>
    </row>
    <row r="137" spans="2:9" x14ac:dyDescent="0.25">
      <c r="B137" s="171"/>
      <c r="C137" s="171"/>
      <c r="D137" s="171"/>
      <c r="E137" s="171"/>
      <c r="F137" s="171"/>
      <c r="G137" s="216"/>
      <c r="H137" s="216"/>
      <c r="I137" s="216"/>
    </row>
    <row r="138" spans="2:9" x14ac:dyDescent="0.25">
      <c r="B138" s="171"/>
      <c r="C138" s="171"/>
      <c r="D138" s="171"/>
      <c r="E138" s="171"/>
      <c r="F138" s="171"/>
      <c r="G138" s="216"/>
      <c r="H138" s="216"/>
      <c r="I138" s="216"/>
    </row>
    <row r="139" spans="2:9" x14ac:dyDescent="0.25">
      <c r="B139" s="171"/>
      <c r="C139" s="171"/>
      <c r="D139" s="171"/>
      <c r="E139" s="171"/>
      <c r="F139" s="171"/>
      <c r="G139" s="216"/>
      <c r="H139" s="216"/>
      <c r="I139" s="216"/>
    </row>
    <row r="140" spans="2:9" x14ac:dyDescent="0.25">
      <c r="B140" s="171"/>
      <c r="C140" s="171"/>
      <c r="D140" s="171"/>
      <c r="E140" s="171"/>
      <c r="F140" s="171"/>
      <c r="G140" s="216"/>
      <c r="H140" s="216"/>
      <c r="I140" s="216"/>
    </row>
    <row r="141" spans="2:9" x14ac:dyDescent="0.25">
      <c r="B141" s="171"/>
      <c r="C141" s="171"/>
      <c r="D141" s="171"/>
      <c r="E141" s="171"/>
      <c r="F141" s="171"/>
      <c r="G141" s="216"/>
      <c r="H141" s="216"/>
      <c r="I141" s="216"/>
    </row>
    <row r="142" spans="2:9" x14ac:dyDescent="0.25">
      <c r="B142" s="171"/>
      <c r="C142" s="171"/>
      <c r="D142" s="171"/>
      <c r="E142" s="171"/>
      <c r="F142" s="171"/>
      <c r="G142" s="216"/>
      <c r="H142" s="216"/>
      <c r="I142" s="216"/>
    </row>
    <row r="143" spans="2:9" x14ac:dyDescent="0.25">
      <c r="B143" s="171"/>
      <c r="C143" s="171"/>
      <c r="D143" s="171"/>
      <c r="E143" s="171"/>
      <c r="F143" s="171"/>
      <c r="G143" s="216"/>
      <c r="H143" s="216"/>
      <c r="I143" s="216"/>
    </row>
    <row r="144" spans="2:9" x14ac:dyDescent="0.25">
      <c r="B144" s="171"/>
      <c r="C144" s="171"/>
      <c r="D144" s="171"/>
      <c r="E144" s="171"/>
      <c r="F144" s="171"/>
      <c r="G144" s="216"/>
      <c r="H144" s="216"/>
      <c r="I144" s="216"/>
    </row>
    <row r="145" spans="2:9" x14ac:dyDescent="0.25">
      <c r="B145" s="171"/>
      <c r="C145" s="171"/>
      <c r="D145" s="171"/>
      <c r="E145" s="171"/>
      <c r="F145" s="171"/>
      <c r="G145" s="216"/>
      <c r="H145" s="216"/>
      <c r="I145" s="216"/>
    </row>
    <row r="146" spans="2:9" x14ac:dyDescent="0.25">
      <c r="B146" s="171"/>
      <c r="C146" s="171"/>
      <c r="D146" s="171"/>
      <c r="E146" s="171"/>
      <c r="F146" s="171"/>
      <c r="G146" s="216"/>
      <c r="H146" s="216"/>
      <c r="I146" s="216"/>
    </row>
    <row r="147" spans="2:9" x14ac:dyDescent="0.25">
      <c r="B147" s="171"/>
      <c r="C147" s="171"/>
      <c r="D147" s="171"/>
      <c r="E147" s="171"/>
      <c r="F147" s="171"/>
      <c r="G147" s="216"/>
      <c r="H147" s="216"/>
      <c r="I147" s="216"/>
    </row>
    <row r="148" spans="2:9" x14ac:dyDescent="0.25">
      <c r="B148" s="171"/>
      <c r="C148" s="171"/>
      <c r="D148" s="171"/>
      <c r="E148" s="171"/>
      <c r="F148" s="171"/>
      <c r="G148" s="216"/>
      <c r="H148" s="216"/>
      <c r="I148" s="216"/>
    </row>
    <row r="149" spans="2:9" x14ac:dyDescent="0.25">
      <c r="B149" s="171"/>
      <c r="C149" s="171"/>
      <c r="D149" s="171"/>
      <c r="E149" s="171"/>
      <c r="F149" s="171"/>
      <c r="G149" s="216"/>
      <c r="H149" s="216"/>
      <c r="I149" s="216"/>
    </row>
    <row r="150" spans="2:9" x14ac:dyDescent="0.25">
      <c r="B150" s="171"/>
      <c r="C150" s="171"/>
      <c r="D150" s="171"/>
      <c r="E150" s="171"/>
      <c r="F150" s="171"/>
      <c r="G150" s="216"/>
      <c r="H150" s="216"/>
      <c r="I150" s="216"/>
    </row>
    <row r="151" spans="2:9" x14ac:dyDescent="0.25">
      <c r="B151" s="171"/>
      <c r="C151" s="171"/>
      <c r="D151" s="171"/>
      <c r="E151" s="171"/>
      <c r="F151" s="171"/>
      <c r="G151" s="216"/>
      <c r="H151" s="216"/>
      <c r="I151" s="216"/>
    </row>
    <row r="152" spans="2:9" x14ac:dyDescent="0.25">
      <c r="B152" s="171"/>
      <c r="C152" s="171"/>
      <c r="D152" s="171"/>
      <c r="E152" s="171"/>
      <c r="F152" s="171"/>
      <c r="G152" s="216"/>
      <c r="H152" s="216"/>
      <c r="I152" s="216"/>
    </row>
    <row r="153" spans="2:9" x14ac:dyDescent="0.25">
      <c r="B153" s="171"/>
      <c r="C153" s="171"/>
      <c r="D153" s="171"/>
      <c r="E153" s="171"/>
      <c r="F153" s="171"/>
      <c r="G153" s="216"/>
      <c r="H153" s="216"/>
      <c r="I153" s="216"/>
    </row>
    <row r="154" spans="2:9" x14ac:dyDescent="0.25">
      <c r="B154" s="171"/>
      <c r="C154" s="171"/>
      <c r="D154" s="171"/>
      <c r="E154" s="171"/>
      <c r="F154" s="171"/>
      <c r="G154" s="216"/>
      <c r="H154" s="216"/>
      <c r="I154" s="216"/>
    </row>
    <row r="155" spans="2:9" x14ac:dyDescent="0.25">
      <c r="B155" s="171"/>
      <c r="C155" s="171"/>
      <c r="D155" s="171"/>
      <c r="E155" s="171"/>
      <c r="F155" s="171"/>
      <c r="G155" s="216"/>
      <c r="H155" s="216"/>
      <c r="I155" s="216"/>
    </row>
    <row r="156" spans="2:9" x14ac:dyDescent="0.25">
      <c r="B156" s="171"/>
      <c r="C156" s="171"/>
      <c r="D156" s="171"/>
      <c r="E156" s="171"/>
      <c r="F156" s="171"/>
      <c r="G156" s="216"/>
      <c r="H156" s="216"/>
      <c r="I156" s="216"/>
    </row>
    <row r="157" spans="2:9" x14ac:dyDescent="0.25">
      <c r="B157" s="171"/>
      <c r="C157" s="171"/>
      <c r="D157" s="171"/>
      <c r="E157" s="171"/>
      <c r="F157" s="171"/>
      <c r="G157" s="216"/>
      <c r="H157" s="216"/>
      <c r="I157" s="216"/>
    </row>
    <row r="158" spans="2:9" x14ac:dyDescent="0.25">
      <c r="B158" s="171"/>
      <c r="C158" s="171"/>
      <c r="D158" s="171"/>
      <c r="E158" s="171"/>
      <c r="F158" s="171"/>
      <c r="G158" s="216"/>
      <c r="H158" s="216"/>
      <c r="I158" s="216"/>
    </row>
    <row r="159" spans="2:9" x14ac:dyDescent="0.25">
      <c r="B159" s="171"/>
      <c r="C159" s="171"/>
      <c r="D159" s="171"/>
      <c r="E159" s="171"/>
      <c r="F159" s="171"/>
      <c r="G159" s="216"/>
      <c r="H159" s="216"/>
      <c r="I159" s="216"/>
    </row>
    <row r="160" spans="2:9" x14ac:dyDescent="0.25">
      <c r="B160" s="171"/>
      <c r="C160" s="171"/>
      <c r="D160" s="171"/>
      <c r="E160" s="171"/>
      <c r="F160" s="171"/>
      <c r="G160" s="216"/>
      <c r="H160" s="216"/>
      <c r="I160" s="216"/>
    </row>
    <row r="161" spans="2:9" x14ac:dyDescent="0.25">
      <c r="B161" s="171"/>
      <c r="C161" s="171"/>
      <c r="D161" s="171"/>
      <c r="E161" s="171"/>
      <c r="F161" s="171"/>
      <c r="G161" s="216"/>
      <c r="H161" s="216"/>
      <c r="I161" s="216"/>
    </row>
    <row r="162" spans="2:9" x14ac:dyDescent="0.25">
      <c r="B162" s="171"/>
      <c r="C162" s="171"/>
      <c r="D162" s="171"/>
      <c r="E162" s="171"/>
      <c r="F162" s="171"/>
      <c r="G162" s="216"/>
      <c r="H162" s="216"/>
      <c r="I162" s="216"/>
    </row>
    <row r="163" spans="2:9" x14ac:dyDescent="0.25">
      <c r="B163" s="171"/>
      <c r="C163" s="171"/>
      <c r="D163" s="171"/>
      <c r="E163" s="171"/>
      <c r="F163" s="171"/>
      <c r="G163" s="216"/>
      <c r="H163" s="216"/>
      <c r="I163" s="216"/>
    </row>
    <row r="164" spans="2:9" x14ac:dyDescent="0.25">
      <c r="B164" s="171"/>
      <c r="C164" s="171"/>
      <c r="D164" s="171"/>
      <c r="E164" s="171"/>
      <c r="F164" s="171"/>
      <c r="G164" s="216"/>
      <c r="H164" s="216"/>
      <c r="I164" s="216"/>
    </row>
    <row r="165" spans="2:9" x14ac:dyDescent="0.25">
      <c r="B165" s="171"/>
      <c r="C165" s="171"/>
      <c r="D165" s="171"/>
      <c r="E165" s="171"/>
      <c r="F165" s="171"/>
      <c r="G165" s="216"/>
      <c r="H165" s="216"/>
      <c r="I165" s="216"/>
    </row>
    <row r="166" spans="2:9" x14ac:dyDescent="0.25">
      <c r="B166" s="171"/>
      <c r="C166" s="171"/>
      <c r="D166" s="171"/>
      <c r="E166" s="171"/>
      <c r="F166" s="171"/>
      <c r="G166" s="216"/>
      <c r="H166" s="216"/>
      <c r="I166" s="216"/>
    </row>
    <row r="167" spans="2:9" x14ac:dyDescent="0.25">
      <c r="B167" s="171"/>
      <c r="C167" s="171"/>
      <c r="D167" s="171"/>
      <c r="E167" s="171"/>
      <c r="F167" s="171"/>
      <c r="G167" s="216"/>
      <c r="H167" s="216"/>
      <c r="I167" s="216"/>
    </row>
    <row r="168" spans="2:9" x14ac:dyDescent="0.25">
      <c r="B168" s="171"/>
      <c r="C168" s="171"/>
      <c r="D168" s="171"/>
      <c r="E168" s="171"/>
      <c r="F168" s="171"/>
      <c r="G168" s="216"/>
      <c r="H168" s="216"/>
      <c r="I168" s="216"/>
    </row>
    <row r="169" spans="2:9" x14ac:dyDescent="0.25">
      <c r="B169" s="171"/>
      <c r="C169" s="171"/>
      <c r="D169" s="171"/>
      <c r="E169" s="171"/>
      <c r="F169" s="171"/>
      <c r="G169" s="216"/>
      <c r="H169" s="216"/>
      <c r="I169" s="216"/>
    </row>
    <row r="170" spans="2:9" x14ac:dyDescent="0.25">
      <c r="B170" s="171"/>
      <c r="C170" s="171"/>
      <c r="D170" s="171"/>
      <c r="E170" s="171"/>
      <c r="F170" s="171"/>
      <c r="G170" s="216"/>
      <c r="H170" s="216"/>
      <c r="I170" s="216"/>
    </row>
    <row r="171" spans="2:9" x14ac:dyDescent="0.25">
      <c r="B171" s="171"/>
      <c r="C171" s="171"/>
      <c r="D171" s="171"/>
      <c r="E171" s="171"/>
      <c r="F171" s="171"/>
      <c r="G171" s="216"/>
      <c r="H171" s="216"/>
      <c r="I171" s="216"/>
    </row>
    <row r="172" spans="2:9" x14ac:dyDescent="0.25">
      <c r="B172" s="171"/>
      <c r="C172" s="171"/>
      <c r="D172" s="171"/>
      <c r="E172" s="171"/>
      <c r="F172" s="171"/>
      <c r="G172" s="216"/>
      <c r="H172" s="216"/>
      <c r="I172" s="216"/>
    </row>
    <row r="173" spans="2:9" x14ac:dyDescent="0.25">
      <c r="B173" s="171"/>
      <c r="C173" s="171"/>
      <c r="D173" s="171"/>
      <c r="E173" s="171"/>
      <c r="F173" s="171"/>
      <c r="G173" s="216"/>
      <c r="H173" s="216"/>
      <c r="I173" s="216"/>
    </row>
    <row r="174" spans="2:9" x14ac:dyDescent="0.25">
      <c r="B174" s="171"/>
      <c r="C174" s="171"/>
      <c r="D174" s="171"/>
      <c r="E174" s="171"/>
      <c r="F174" s="171"/>
      <c r="G174" s="216"/>
      <c r="H174" s="216"/>
      <c r="I174" s="216"/>
    </row>
    <row r="175" spans="2:9" x14ac:dyDescent="0.25">
      <c r="B175" s="171"/>
      <c r="C175" s="171"/>
      <c r="D175" s="171"/>
      <c r="E175" s="171"/>
      <c r="F175" s="171"/>
      <c r="G175" s="216"/>
      <c r="H175" s="216"/>
      <c r="I175" s="216"/>
    </row>
    <row r="176" spans="2:9" x14ac:dyDescent="0.25">
      <c r="B176" s="171"/>
      <c r="C176" s="171"/>
      <c r="D176" s="171"/>
      <c r="E176" s="171"/>
      <c r="F176" s="171"/>
      <c r="G176" s="216"/>
      <c r="H176" s="216"/>
      <c r="I176" s="216"/>
    </row>
    <row r="177" spans="2:9" x14ac:dyDescent="0.25">
      <c r="B177" s="171"/>
      <c r="C177" s="171"/>
      <c r="D177" s="171"/>
      <c r="E177" s="171"/>
      <c r="F177" s="171"/>
      <c r="G177" s="216"/>
      <c r="H177" s="216"/>
      <c r="I177" s="216"/>
    </row>
    <row r="178" spans="2:9" x14ac:dyDescent="0.25">
      <c r="B178" s="171"/>
      <c r="C178" s="171"/>
      <c r="D178" s="171"/>
      <c r="E178" s="171"/>
      <c r="F178" s="171"/>
      <c r="G178" s="216"/>
      <c r="H178" s="216"/>
      <c r="I178" s="216"/>
    </row>
    <row r="179" spans="2:9" x14ac:dyDescent="0.25">
      <c r="B179" s="171"/>
      <c r="C179" s="171"/>
      <c r="D179" s="171"/>
      <c r="E179" s="171"/>
      <c r="F179" s="171"/>
      <c r="G179" s="216"/>
      <c r="H179" s="216"/>
      <c r="I179" s="216"/>
    </row>
    <row r="180" spans="2:9" x14ac:dyDescent="0.25">
      <c r="B180" s="171"/>
      <c r="C180" s="171"/>
      <c r="D180" s="171"/>
      <c r="E180" s="171"/>
      <c r="F180" s="171"/>
      <c r="G180" s="216"/>
      <c r="H180" s="216"/>
      <c r="I180" s="216"/>
    </row>
  </sheetData>
  <mergeCells count="2">
    <mergeCell ref="A2:F2"/>
    <mergeCell ref="A1:F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243" bestFit="1" customWidth="1"/>
    <col min="2" max="2" width="14.26953125" style="220" customWidth="1"/>
    <col min="3" max="3" width="15.1796875" style="220" customWidth="1"/>
    <col min="4" max="4" width="10.26953125" style="251" customWidth="1"/>
    <col min="5" max="5" width="8.81640625" style="243" hidden="1" customWidth="1"/>
    <col min="6" max="16384" width="9.1796875" style="243"/>
  </cols>
  <sheetData>
    <row r="2" spans="1:20" ht="39" customHeight="1" x14ac:dyDescent="0.45">
      <c r="A2" s="268" t="s">
        <v>6</v>
      </c>
      <c r="B2" s="257"/>
      <c r="C2" s="257"/>
      <c r="D2" s="257"/>
      <c r="E2" s="257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3">
      <c r="A3" s="100"/>
    </row>
    <row r="4" spans="1:20" s="234" customFormat="1" x14ac:dyDescent="0.3">
      <c r="B4" s="188"/>
      <c r="C4" s="188"/>
      <c r="D4" s="237" t="str">
        <f>VALVAL</f>
        <v>млрд. одиниць</v>
      </c>
    </row>
    <row r="5" spans="1:20" s="12" customFormat="1" x14ac:dyDescent="0.25">
      <c r="A5" s="239"/>
      <c r="B5" s="83" t="s">
        <v>171</v>
      </c>
      <c r="C5" s="83" t="s">
        <v>174</v>
      </c>
      <c r="D5" s="104" t="s">
        <v>195</v>
      </c>
      <c r="E5" s="135" t="s">
        <v>56</v>
      </c>
    </row>
    <row r="6" spans="1:20" s="90" customFormat="1" ht="14.5" x14ac:dyDescent="0.25">
      <c r="A6" s="186" t="s">
        <v>155</v>
      </c>
      <c r="B6" s="195">
        <f>SUM(B$7+ B$8+ B$9)</f>
        <v>179.96823843918</v>
      </c>
      <c r="C6" s="195">
        <f>SUM(C$7+ C$8+ C$9)</f>
        <v>7480.3258402478605</v>
      </c>
      <c r="D6" s="221">
        <f>SUM(D$7+ D$8+ D$9)</f>
        <v>1.0000009999999999</v>
      </c>
      <c r="E6" s="129" t="s">
        <v>96</v>
      </c>
    </row>
    <row r="7" spans="1:20" s="11" customFormat="1" x14ac:dyDescent="0.25">
      <c r="A7" s="250" t="s">
        <v>223</v>
      </c>
      <c r="B7" s="20">
        <v>7.8019034666799998</v>
      </c>
      <c r="C7" s="20">
        <v>324.28377702082003</v>
      </c>
      <c r="D7" s="65">
        <v>4.3352000000000002E-2</v>
      </c>
      <c r="E7" s="31" t="s">
        <v>12</v>
      </c>
    </row>
    <row r="8" spans="1:20" s="11" customFormat="1" x14ac:dyDescent="0.25">
      <c r="A8" s="250" t="s">
        <v>175</v>
      </c>
      <c r="B8" s="20">
        <v>31.245350915500001</v>
      </c>
      <c r="C8" s="20">
        <v>1298.7036371920699</v>
      </c>
      <c r="D8" s="65">
        <v>0.17361599999999999</v>
      </c>
      <c r="E8" s="31" t="s">
        <v>12</v>
      </c>
    </row>
    <row r="9" spans="1:20" s="11" customFormat="1" x14ac:dyDescent="0.25">
      <c r="A9" s="250" t="s">
        <v>108</v>
      </c>
      <c r="B9" s="20">
        <v>140.920984057</v>
      </c>
      <c r="C9" s="20">
        <v>5857.3384260349703</v>
      </c>
      <c r="D9" s="65">
        <v>0.78303299999999998</v>
      </c>
      <c r="E9" s="31" t="s">
        <v>12</v>
      </c>
    </row>
    <row r="10" spans="1:20" x14ac:dyDescent="0.3">
      <c r="B10" s="205"/>
      <c r="C10" s="205"/>
      <c r="D10" s="235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</row>
    <row r="11" spans="1:20" x14ac:dyDescent="0.3">
      <c r="B11" s="205"/>
      <c r="C11" s="205"/>
      <c r="D11" s="235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20" x14ac:dyDescent="0.3">
      <c r="B12" s="205"/>
      <c r="C12" s="205"/>
      <c r="D12" s="235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spans="1:20" x14ac:dyDescent="0.3">
      <c r="B13" s="205"/>
      <c r="C13" s="205"/>
      <c r="D13" s="235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20" x14ac:dyDescent="0.3">
      <c r="B14" s="205"/>
      <c r="C14" s="205"/>
      <c r="D14" s="235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x14ac:dyDescent="0.3">
      <c r="B15" s="205"/>
      <c r="C15" s="205"/>
      <c r="D15" s="235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20" x14ac:dyDescent="0.3">
      <c r="B16" s="205"/>
      <c r="C16" s="205"/>
      <c r="D16" s="235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</row>
    <row r="17" spans="2:18" x14ac:dyDescent="0.3">
      <c r="B17" s="205"/>
      <c r="C17" s="205"/>
      <c r="D17" s="235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</row>
    <row r="18" spans="2:18" x14ac:dyDescent="0.3">
      <c r="B18" s="205"/>
      <c r="C18" s="205"/>
      <c r="D18" s="235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</row>
    <row r="19" spans="2:18" x14ac:dyDescent="0.3">
      <c r="B19" s="205"/>
      <c r="C19" s="205"/>
      <c r="D19" s="235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</row>
    <row r="20" spans="2:18" x14ac:dyDescent="0.3">
      <c r="B20" s="205"/>
      <c r="C20" s="205"/>
      <c r="D20" s="235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</row>
    <row r="21" spans="2:18" x14ac:dyDescent="0.3">
      <c r="B21" s="205"/>
      <c r="C21" s="205"/>
      <c r="D21" s="235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</row>
    <row r="22" spans="2:18" x14ac:dyDescent="0.3">
      <c r="B22" s="205"/>
      <c r="C22" s="205"/>
      <c r="D22" s="235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2:18" x14ac:dyDescent="0.3">
      <c r="B23" s="205"/>
      <c r="C23" s="205"/>
      <c r="D23" s="235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2:18" x14ac:dyDescent="0.3">
      <c r="B24" s="205"/>
      <c r="C24" s="205"/>
      <c r="D24" s="235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</row>
    <row r="25" spans="2:18" x14ac:dyDescent="0.3">
      <c r="B25" s="205"/>
      <c r="C25" s="205"/>
      <c r="D25" s="235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</row>
    <row r="26" spans="2:18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2:18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2:18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2:18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2:18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2:18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2:18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2:18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2:18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2:18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2:18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2:18" x14ac:dyDescent="0.3">
      <c r="B39" s="205"/>
      <c r="C39" s="205"/>
      <c r="D39" s="23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2:18" x14ac:dyDescent="0.3">
      <c r="B40" s="205"/>
      <c r="C40" s="205"/>
      <c r="D40" s="23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2:18" x14ac:dyDescent="0.3">
      <c r="B41" s="205"/>
      <c r="C41" s="205"/>
      <c r="D41" s="23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2:18" x14ac:dyDescent="0.3">
      <c r="B42" s="205"/>
      <c r="C42" s="205"/>
      <c r="D42" s="23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2:18" x14ac:dyDescent="0.3">
      <c r="B43" s="205"/>
      <c r="C43" s="205"/>
      <c r="D43" s="23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2:18" x14ac:dyDescent="0.3">
      <c r="B44" s="205"/>
      <c r="C44" s="205"/>
      <c r="D44" s="23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2:18" x14ac:dyDescent="0.3">
      <c r="B45" s="205"/>
      <c r="C45" s="205"/>
      <c r="D45" s="23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2:18" x14ac:dyDescent="0.3">
      <c r="B46" s="205"/>
      <c r="C46" s="205"/>
      <c r="D46" s="23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2:18" x14ac:dyDescent="0.3">
      <c r="B47" s="205"/>
      <c r="C47" s="205"/>
      <c r="D47" s="23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</row>
    <row r="48" spans="2:18" x14ac:dyDescent="0.3">
      <c r="B48" s="205"/>
      <c r="C48" s="205"/>
      <c r="D48" s="23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</row>
    <row r="49" spans="2:18" x14ac:dyDescent="0.3">
      <c r="B49" s="205"/>
      <c r="C49" s="205"/>
      <c r="D49" s="23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</row>
    <row r="50" spans="2:18" x14ac:dyDescent="0.3">
      <c r="B50" s="205"/>
      <c r="C50" s="205"/>
      <c r="D50" s="23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</row>
    <row r="51" spans="2:18" x14ac:dyDescent="0.3">
      <c r="B51" s="205"/>
      <c r="C51" s="205"/>
      <c r="D51" s="23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</row>
    <row r="52" spans="2:18" x14ac:dyDescent="0.3">
      <c r="B52" s="205"/>
      <c r="C52" s="205"/>
      <c r="D52" s="23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</row>
    <row r="53" spans="2:18" x14ac:dyDescent="0.3">
      <c r="B53" s="205"/>
      <c r="C53" s="205"/>
      <c r="D53" s="23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2:18" x14ac:dyDescent="0.3">
      <c r="B54" s="205"/>
      <c r="C54" s="205"/>
      <c r="D54" s="23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</row>
    <row r="55" spans="2:18" x14ac:dyDescent="0.3">
      <c r="B55" s="205"/>
      <c r="C55" s="205"/>
      <c r="D55" s="23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</row>
    <row r="56" spans="2:18" x14ac:dyDescent="0.3">
      <c r="B56" s="205"/>
      <c r="C56" s="205"/>
      <c r="D56" s="23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</row>
    <row r="57" spans="2:18" x14ac:dyDescent="0.3">
      <c r="B57" s="205"/>
      <c r="C57" s="205"/>
      <c r="D57" s="23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</row>
    <row r="58" spans="2:18" x14ac:dyDescent="0.3">
      <c r="B58" s="205"/>
      <c r="C58" s="205"/>
      <c r="D58" s="23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</row>
    <row r="59" spans="2:18" x14ac:dyDescent="0.3">
      <c r="B59" s="205"/>
      <c r="C59" s="205"/>
      <c r="D59" s="23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</row>
    <row r="60" spans="2:18" x14ac:dyDescent="0.3">
      <c r="B60" s="205"/>
      <c r="C60" s="205"/>
      <c r="D60" s="23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</row>
    <row r="61" spans="2:18" x14ac:dyDescent="0.3">
      <c r="B61" s="205"/>
      <c r="C61" s="205"/>
      <c r="D61" s="23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2:18" x14ac:dyDescent="0.3">
      <c r="B62" s="205"/>
      <c r="C62" s="205"/>
      <c r="D62" s="23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</row>
    <row r="63" spans="2:18" x14ac:dyDescent="0.3">
      <c r="B63" s="205"/>
      <c r="C63" s="205"/>
      <c r="D63" s="23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2:18" x14ac:dyDescent="0.3">
      <c r="B64" s="205"/>
      <c r="C64" s="205"/>
      <c r="D64" s="23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</row>
    <row r="65" spans="2:18" x14ac:dyDescent="0.3">
      <c r="B65" s="205"/>
      <c r="C65" s="205"/>
      <c r="D65" s="23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</row>
    <row r="66" spans="2:18" x14ac:dyDescent="0.3">
      <c r="B66" s="205"/>
      <c r="C66" s="205"/>
      <c r="D66" s="23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2:18" x14ac:dyDescent="0.3">
      <c r="B67" s="205"/>
      <c r="C67" s="205"/>
      <c r="D67" s="23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</row>
    <row r="68" spans="2:18" x14ac:dyDescent="0.3">
      <c r="B68" s="205"/>
      <c r="C68" s="205"/>
      <c r="D68" s="23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2:18" x14ac:dyDescent="0.3">
      <c r="B69" s="205"/>
      <c r="C69" s="205"/>
      <c r="D69" s="23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2:18" x14ac:dyDescent="0.3">
      <c r="B70" s="205"/>
      <c r="C70" s="205"/>
      <c r="D70" s="23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2:18" x14ac:dyDescent="0.3">
      <c r="B71" s="205"/>
      <c r="C71" s="205"/>
      <c r="D71" s="23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</row>
    <row r="72" spans="2:18" x14ac:dyDescent="0.3">
      <c r="B72" s="205"/>
      <c r="C72" s="205"/>
      <c r="D72" s="23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</row>
    <row r="73" spans="2:18" x14ac:dyDescent="0.3">
      <c r="B73" s="205"/>
      <c r="C73" s="205"/>
      <c r="D73" s="23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</row>
    <row r="74" spans="2:18" x14ac:dyDescent="0.3">
      <c r="B74" s="205"/>
      <c r="C74" s="205"/>
      <c r="D74" s="23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</row>
    <row r="75" spans="2:18" x14ac:dyDescent="0.3">
      <c r="B75" s="205"/>
      <c r="C75" s="205"/>
      <c r="D75" s="23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</row>
    <row r="76" spans="2:18" x14ac:dyDescent="0.3">
      <c r="B76" s="205"/>
      <c r="C76" s="205"/>
      <c r="D76" s="235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2:18" x14ac:dyDescent="0.3">
      <c r="B77" s="205"/>
      <c r="C77" s="205"/>
      <c r="D77" s="235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2:18" x14ac:dyDescent="0.3">
      <c r="B78" s="205"/>
      <c r="C78" s="205"/>
      <c r="D78" s="235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2:18" x14ac:dyDescent="0.3">
      <c r="B79" s="205"/>
      <c r="C79" s="205"/>
      <c r="D79" s="235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2:18" x14ac:dyDescent="0.3">
      <c r="B80" s="205"/>
      <c r="C80" s="205"/>
      <c r="D80" s="235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</row>
    <row r="81" spans="2:18" x14ac:dyDescent="0.3">
      <c r="B81" s="205"/>
      <c r="C81" s="205"/>
      <c r="D81" s="235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2:18" x14ac:dyDescent="0.3">
      <c r="B82" s="205"/>
      <c r="C82" s="205"/>
      <c r="D82" s="235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</row>
    <row r="83" spans="2:18" x14ac:dyDescent="0.3">
      <c r="B83" s="205"/>
      <c r="C83" s="205"/>
      <c r="D83" s="235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</row>
    <row r="84" spans="2:18" x14ac:dyDescent="0.3">
      <c r="B84" s="205"/>
      <c r="C84" s="205"/>
      <c r="D84" s="235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</row>
    <row r="85" spans="2:18" x14ac:dyDescent="0.3">
      <c r="B85" s="205"/>
      <c r="C85" s="205"/>
      <c r="D85" s="235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</row>
    <row r="86" spans="2:18" x14ac:dyDescent="0.3">
      <c r="B86" s="205"/>
      <c r="C86" s="205"/>
      <c r="D86" s="235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</row>
    <row r="87" spans="2:18" x14ac:dyDescent="0.3">
      <c r="B87" s="205"/>
      <c r="C87" s="205"/>
      <c r="D87" s="235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</row>
    <row r="88" spans="2:18" x14ac:dyDescent="0.3">
      <c r="B88" s="205"/>
      <c r="C88" s="205"/>
      <c r="D88" s="235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</row>
    <row r="89" spans="2:18" x14ac:dyDescent="0.3">
      <c r="B89" s="205"/>
      <c r="C89" s="205"/>
      <c r="D89" s="235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</row>
    <row r="90" spans="2:18" x14ac:dyDescent="0.3">
      <c r="B90" s="205"/>
      <c r="C90" s="205"/>
      <c r="D90" s="235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</row>
    <row r="91" spans="2:18" x14ac:dyDescent="0.3">
      <c r="B91" s="205"/>
      <c r="C91" s="205"/>
      <c r="D91" s="235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</row>
    <row r="92" spans="2:18" x14ac:dyDescent="0.3">
      <c r="B92" s="205"/>
      <c r="C92" s="205"/>
      <c r="D92" s="235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</row>
    <row r="93" spans="2:18" x14ac:dyDescent="0.3">
      <c r="B93" s="205"/>
      <c r="C93" s="205"/>
      <c r="D93" s="235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</row>
    <row r="94" spans="2:18" x14ac:dyDescent="0.3">
      <c r="B94" s="205"/>
      <c r="C94" s="205"/>
      <c r="D94" s="235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</row>
    <row r="95" spans="2:18" x14ac:dyDescent="0.3">
      <c r="B95" s="205"/>
      <c r="C95" s="205"/>
      <c r="D95" s="235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2:18" x14ac:dyDescent="0.3">
      <c r="B96" s="205"/>
      <c r="C96" s="205"/>
      <c r="D96" s="235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</row>
    <row r="97" spans="2:18" x14ac:dyDescent="0.3">
      <c r="B97" s="205"/>
      <c r="C97" s="205"/>
      <c r="D97" s="235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</row>
    <row r="98" spans="2:18" x14ac:dyDescent="0.3">
      <c r="B98" s="205"/>
      <c r="C98" s="205"/>
      <c r="D98" s="235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</row>
    <row r="99" spans="2:18" x14ac:dyDescent="0.3">
      <c r="B99" s="205"/>
      <c r="C99" s="205"/>
      <c r="D99" s="235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3">
      <c r="B100" s="205"/>
      <c r="C100" s="205"/>
      <c r="D100" s="235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3">
      <c r="B101" s="205"/>
      <c r="C101" s="205"/>
      <c r="D101" s="235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3">
      <c r="B102" s="205"/>
      <c r="C102" s="205"/>
      <c r="D102" s="235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3">
      <c r="B103" s="205"/>
      <c r="C103" s="205"/>
      <c r="D103" s="235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3">
      <c r="B104" s="205"/>
      <c r="C104" s="205"/>
      <c r="D104" s="235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3">
      <c r="B105" s="205"/>
      <c r="C105" s="205"/>
      <c r="D105" s="235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3">
      <c r="B106" s="205"/>
      <c r="C106" s="205"/>
      <c r="D106" s="235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3">
      <c r="B107" s="205"/>
      <c r="C107" s="205"/>
      <c r="D107" s="235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3">
      <c r="B108" s="205"/>
      <c r="C108" s="205"/>
      <c r="D108" s="235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3">
      <c r="B109" s="205"/>
      <c r="C109" s="205"/>
      <c r="D109" s="235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3">
      <c r="B110" s="205"/>
      <c r="C110" s="205"/>
      <c r="D110" s="235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3">
      <c r="B111" s="205"/>
      <c r="C111" s="205"/>
      <c r="D111" s="235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3">
      <c r="B112" s="205"/>
      <c r="C112" s="205"/>
      <c r="D112" s="235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3">
      <c r="B113" s="205"/>
      <c r="C113" s="205"/>
      <c r="D113" s="235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3">
      <c r="B114" s="205"/>
      <c r="C114" s="205"/>
      <c r="D114" s="235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3">
      <c r="B115" s="205"/>
      <c r="C115" s="205"/>
      <c r="D115" s="235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3">
      <c r="B116" s="205"/>
      <c r="C116" s="205"/>
      <c r="D116" s="235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3">
      <c r="B117" s="205"/>
      <c r="C117" s="205"/>
      <c r="D117" s="235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3">
      <c r="B118" s="205"/>
      <c r="C118" s="205"/>
      <c r="D118" s="235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3">
      <c r="B119" s="205"/>
      <c r="C119" s="205"/>
      <c r="D119" s="235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3">
      <c r="B120" s="205"/>
      <c r="C120" s="205"/>
      <c r="D120" s="235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3">
      <c r="B121" s="205"/>
      <c r="C121" s="205"/>
      <c r="D121" s="235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3">
      <c r="B122" s="205"/>
      <c r="C122" s="205"/>
      <c r="D122" s="235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3">
      <c r="B123" s="205"/>
      <c r="C123" s="205"/>
      <c r="D123" s="235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3">
      <c r="B124" s="205"/>
      <c r="C124" s="205"/>
      <c r="D124" s="235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3">
      <c r="B125" s="205"/>
      <c r="C125" s="205"/>
      <c r="D125" s="235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3">
      <c r="B126" s="205"/>
      <c r="C126" s="205"/>
      <c r="D126" s="235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3">
      <c r="B127" s="205"/>
      <c r="C127" s="205"/>
      <c r="D127" s="235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3">
      <c r="B128" s="205"/>
      <c r="C128" s="205"/>
      <c r="D128" s="235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3">
      <c r="B129" s="205"/>
      <c r="C129" s="205"/>
      <c r="D129" s="235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3">
      <c r="B130" s="205"/>
      <c r="C130" s="205"/>
      <c r="D130" s="235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3">
      <c r="B131" s="205"/>
      <c r="C131" s="205"/>
      <c r="D131" s="235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3">
      <c r="B132" s="205"/>
      <c r="C132" s="205"/>
      <c r="D132" s="235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3">
      <c r="B133" s="205"/>
      <c r="C133" s="205"/>
      <c r="D133" s="235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3">
      <c r="B134" s="205"/>
      <c r="C134" s="205"/>
      <c r="D134" s="235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3">
      <c r="B135" s="205"/>
      <c r="C135" s="205"/>
      <c r="D135" s="235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3">
      <c r="B136" s="205"/>
      <c r="C136" s="205"/>
      <c r="D136" s="235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3">
      <c r="B137" s="205"/>
      <c r="C137" s="205"/>
      <c r="D137" s="235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3">
      <c r="B138" s="205"/>
      <c r="C138" s="205"/>
      <c r="D138" s="235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3">
      <c r="B139" s="205"/>
      <c r="C139" s="205"/>
      <c r="D139" s="235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3">
      <c r="B140" s="205"/>
      <c r="C140" s="205"/>
      <c r="D140" s="235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3">
      <c r="B141" s="205"/>
      <c r="C141" s="205"/>
      <c r="D141" s="235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3">
      <c r="B142" s="205"/>
      <c r="C142" s="205"/>
      <c r="D142" s="235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3">
      <c r="B143" s="205"/>
      <c r="C143" s="205"/>
      <c r="D143" s="235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3">
      <c r="B144" s="205"/>
      <c r="C144" s="205"/>
      <c r="D144" s="235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3">
      <c r="B145" s="205"/>
      <c r="C145" s="205"/>
      <c r="D145" s="235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3">
      <c r="B146" s="205"/>
      <c r="C146" s="205"/>
      <c r="D146" s="235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3">
      <c r="B147" s="205"/>
      <c r="C147" s="205"/>
      <c r="D147" s="235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3">
      <c r="B148" s="205"/>
      <c r="C148" s="205"/>
      <c r="D148" s="235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3">
      <c r="B149" s="205"/>
      <c r="C149" s="205"/>
      <c r="D149" s="235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3">
      <c r="B150" s="205"/>
      <c r="C150" s="205"/>
      <c r="D150" s="235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3">
      <c r="B151" s="205"/>
      <c r="C151" s="205"/>
      <c r="D151" s="235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3">
      <c r="B152" s="205"/>
      <c r="C152" s="205"/>
      <c r="D152" s="235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3">
      <c r="B153" s="205"/>
      <c r="C153" s="205"/>
      <c r="D153" s="235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3">
      <c r="B154" s="205"/>
      <c r="C154" s="205"/>
      <c r="D154" s="235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3">
      <c r="B155" s="205"/>
      <c r="C155" s="205"/>
      <c r="D155" s="235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3">
      <c r="B156" s="205"/>
      <c r="C156" s="205"/>
      <c r="D156" s="235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3">
      <c r="B157" s="205"/>
      <c r="C157" s="205"/>
      <c r="D157" s="235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3">
      <c r="B158" s="205"/>
      <c r="C158" s="205"/>
      <c r="D158" s="235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3">
      <c r="B159" s="205"/>
      <c r="C159" s="205"/>
      <c r="D159" s="235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3">
      <c r="B160" s="205"/>
      <c r="C160" s="205"/>
      <c r="D160" s="235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3">
      <c r="B161" s="205"/>
      <c r="C161" s="205"/>
      <c r="D161" s="235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3">
      <c r="B162" s="205"/>
      <c r="C162" s="205"/>
      <c r="D162" s="235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3">
      <c r="B163" s="205"/>
      <c r="C163" s="205"/>
      <c r="D163" s="235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3">
      <c r="B164" s="205"/>
      <c r="C164" s="205"/>
      <c r="D164" s="235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3">
      <c r="B165" s="205"/>
      <c r="C165" s="205"/>
      <c r="D165" s="235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3">
      <c r="B166" s="205"/>
      <c r="C166" s="205"/>
      <c r="D166" s="235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3">
      <c r="B167" s="205"/>
      <c r="C167" s="205"/>
      <c r="D167" s="235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3">
      <c r="B168" s="205"/>
      <c r="C168" s="205"/>
      <c r="D168" s="235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3">
      <c r="B169" s="205"/>
      <c r="C169" s="205"/>
      <c r="D169" s="235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3">
      <c r="B170" s="205"/>
      <c r="C170" s="205"/>
      <c r="D170" s="235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3">
      <c r="B171" s="205"/>
      <c r="C171" s="205"/>
      <c r="D171" s="235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3">
      <c r="B172" s="205"/>
      <c r="C172" s="205"/>
      <c r="D172" s="235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3">
      <c r="B173" s="205"/>
      <c r="C173" s="205"/>
      <c r="D173" s="235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3">
      <c r="B174" s="205"/>
      <c r="C174" s="205"/>
      <c r="D174" s="235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3">
      <c r="B175" s="205"/>
      <c r="C175" s="205"/>
      <c r="D175" s="235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3">
      <c r="B176" s="205"/>
      <c r="C176" s="205"/>
      <c r="D176" s="235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3">
      <c r="B177" s="205"/>
      <c r="C177" s="205"/>
      <c r="D177" s="235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3">
      <c r="B178" s="205"/>
      <c r="C178" s="205"/>
      <c r="D178" s="235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3">
      <c r="B179" s="205"/>
      <c r="C179" s="205"/>
      <c r="D179" s="235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3">
      <c r="B180" s="205"/>
      <c r="C180" s="205"/>
      <c r="D180" s="235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3">
      <c r="B181" s="205"/>
      <c r="C181" s="205"/>
      <c r="D181" s="235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3">
      <c r="B182" s="205"/>
      <c r="C182" s="205"/>
      <c r="D182" s="235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3">
      <c r="B183" s="205"/>
      <c r="C183" s="205"/>
      <c r="D183" s="235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3">
      <c r="B184" s="205"/>
      <c r="C184" s="205"/>
      <c r="D184" s="235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3">
      <c r="B185" s="205"/>
      <c r="C185" s="205"/>
      <c r="D185" s="235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3">
      <c r="B186" s="205"/>
      <c r="C186" s="205"/>
      <c r="D186" s="235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3">
      <c r="B187" s="205"/>
      <c r="C187" s="205"/>
      <c r="D187" s="235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3">
      <c r="B188" s="205"/>
      <c r="C188" s="205"/>
      <c r="D188" s="235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3">
      <c r="B189" s="205"/>
      <c r="C189" s="205"/>
      <c r="D189" s="235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3">
      <c r="B190" s="205"/>
      <c r="C190" s="205"/>
      <c r="D190" s="235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3">
      <c r="B191" s="205"/>
      <c r="C191" s="205"/>
      <c r="D191" s="235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3">
      <c r="B192" s="205"/>
      <c r="C192" s="205"/>
      <c r="D192" s="235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3">
      <c r="B193" s="205"/>
      <c r="C193" s="205"/>
      <c r="D193" s="235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3">
      <c r="B194" s="205"/>
      <c r="C194" s="205"/>
      <c r="D194" s="235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3">
      <c r="B195" s="205"/>
      <c r="C195" s="205"/>
      <c r="D195" s="235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3">
      <c r="B196" s="205"/>
      <c r="C196" s="205"/>
      <c r="D196" s="235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3">
      <c r="B197" s="205"/>
      <c r="C197" s="205"/>
      <c r="D197" s="235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3">
      <c r="B198" s="205"/>
      <c r="C198" s="205"/>
      <c r="D198" s="235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3">
      <c r="B199" s="205"/>
      <c r="C199" s="205"/>
      <c r="D199" s="235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3">
      <c r="B200" s="205"/>
      <c r="C200" s="205"/>
      <c r="D200" s="235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3">
      <c r="B201" s="205"/>
      <c r="C201" s="205"/>
      <c r="D201" s="235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3">
      <c r="B202" s="205"/>
      <c r="C202" s="205"/>
      <c r="D202" s="235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3">
      <c r="B203" s="205"/>
      <c r="C203" s="205"/>
      <c r="D203" s="235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3">
      <c r="B204" s="205"/>
      <c r="C204" s="205"/>
      <c r="D204" s="235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3">
      <c r="B205" s="205"/>
      <c r="C205" s="205"/>
      <c r="D205" s="235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3">
      <c r="B206" s="205"/>
      <c r="C206" s="205"/>
      <c r="D206" s="235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3">
      <c r="B207" s="205"/>
      <c r="C207" s="205"/>
      <c r="D207" s="235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3">
      <c r="B208" s="205"/>
      <c r="C208" s="205"/>
      <c r="D208" s="23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3">
      <c r="B209" s="205"/>
      <c r="C209" s="205"/>
      <c r="D209" s="235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3">
      <c r="B210" s="205"/>
      <c r="C210" s="205"/>
      <c r="D210" s="235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3">
      <c r="B211" s="205"/>
      <c r="C211" s="205"/>
      <c r="D211" s="235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3">
      <c r="B212" s="205"/>
      <c r="C212" s="205"/>
      <c r="D212" s="235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3">
      <c r="B213" s="205"/>
      <c r="C213" s="205"/>
      <c r="D213" s="235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3">
      <c r="B214" s="205"/>
      <c r="C214" s="205"/>
      <c r="D214" s="235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3">
      <c r="B215" s="205"/>
      <c r="C215" s="205"/>
      <c r="D215" s="235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3">
      <c r="B216" s="205"/>
      <c r="C216" s="205"/>
      <c r="D216" s="235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3">
      <c r="B217" s="205"/>
      <c r="C217" s="205"/>
      <c r="D217" s="235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</row>
    <row r="218" spans="2:18" x14ac:dyDescent="0.3">
      <c r="B218" s="205"/>
      <c r="C218" s="205"/>
      <c r="D218" s="235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</row>
    <row r="219" spans="2:18" x14ac:dyDescent="0.3">
      <c r="B219" s="205"/>
      <c r="C219" s="205"/>
      <c r="D219" s="235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2:18" x14ac:dyDescent="0.3">
      <c r="B220" s="205"/>
      <c r="C220" s="205"/>
      <c r="D220" s="235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</row>
    <row r="221" spans="2:18" x14ac:dyDescent="0.3">
      <c r="B221" s="205"/>
      <c r="C221" s="205"/>
      <c r="D221" s="235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</row>
    <row r="222" spans="2:18" x14ac:dyDescent="0.3">
      <c r="B222" s="205"/>
      <c r="C222" s="205"/>
      <c r="D222" s="235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</row>
    <row r="223" spans="2:18" x14ac:dyDescent="0.3">
      <c r="B223" s="205"/>
      <c r="C223" s="205"/>
      <c r="D223" s="235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</row>
    <row r="224" spans="2:18" x14ac:dyDescent="0.3">
      <c r="B224" s="205"/>
      <c r="C224" s="205"/>
      <c r="D224" s="235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</row>
    <row r="225" spans="2:18" x14ac:dyDescent="0.3">
      <c r="B225" s="205"/>
      <c r="C225" s="205"/>
      <c r="D225" s="235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</row>
    <row r="226" spans="2:18" x14ac:dyDescent="0.3">
      <c r="B226" s="205"/>
      <c r="C226" s="205"/>
      <c r="D226" s="235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</row>
    <row r="227" spans="2:18" x14ac:dyDescent="0.3">
      <c r="B227" s="205"/>
      <c r="C227" s="205"/>
      <c r="D227" s="235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</row>
    <row r="228" spans="2:18" x14ac:dyDescent="0.3">
      <c r="B228" s="205"/>
      <c r="C228" s="205"/>
      <c r="D228" s="235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</row>
    <row r="229" spans="2:18" x14ac:dyDescent="0.3">
      <c r="B229" s="205"/>
      <c r="C229" s="205"/>
      <c r="D229" s="235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</row>
    <row r="230" spans="2:18" x14ac:dyDescent="0.3">
      <c r="B230" s="205"/>
      <c r="C230" s="205"/>
      <c r="D230" s="235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</row>
    <row r="231" spans="2:18" x14ac:dyDescent="0.3">
      <c r="B231" s="205"/>
      <c r="C231" s="205"/>
      <c r="D231" s="235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</row>
    <row r="232" spans="2:18" x14ac:dyDescent="0.3">
      <c r="B232" s="205"/>
      <c r="C232" s="205"/>
      <c r="D232" s="235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</row>
    <row r="233" spans="2:18" x14ac:dyDescent="0.3">
      <c r="B233" s="205"/>
      <c r="C233" s="205"/>
      <c r="D233" s="235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</row>
    <row r="234" spans="2:18" x14ac:dyDescent="0.3">
      <c r="B234" s="205"/>
      <c r="C234" s="205"/>
      <c r="D234" s="235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</row>
    <row r="235" spans="2:18" x14ac:dyDescent="0.3">
      <c r="B235" s="205"/>
      <c r="C235" s="205"/>
      <c r="D235" s="235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</row>
    <row r="236" spans="2:18" x14ac:dyDescent="0.3">
      <c r="B236" s="205"/>
      <c r="C236" s="205"/>
      <c r="D236" s="235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</row>
    <row r="237" spans="2:18" x14ac:dyDescent="0.3">
      <c r="B237" s="205"/>
      <c r="C237" s="205"/>
      <c r="D237" s="235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</row>
    <row r="238" spans="2:18" x14ac:dyDescent="0.3">
      <c r="B238" s="205"/>
      <c r="C238" s="205"/>
      <c r="D238" s="235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</row>
    <row r="239" spans="2:18" x14ac:dyDescent="0.3">
      <c r="B239" s="205"/>
      <c r="C239" s="205"/>
      <c r="D239" s="235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</row>
    <row r="240" spans="2:18" x14ac:dyDescent="0.3">
      <c r="B240" s="205"/>
      <c r="C240" s="205"/>
      <c r="D240" s="235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</row>
    <row r="241" spans="2:18" x14ac:dyDescent="0.3">
      <c r="B241" s="205"/>
      <c r="C241" s="205"/>
      <c r="D241" s="235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</row>
    <row r="242" spans="2:18" x14ac:dyDescent="0.3">
      <c r="B242" s="205"/>
      <c r="C242" s="205"/>
      <c r="D242" s="235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</row>
    <row r="243" spans="2:18" x14ac:dyDescent="0.3">
      <c r="B243" s="205"/>
      <c r="C243" s="205"/>
      <c r="D243" s="235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</row>
    <row r="244" spans="2:18" x14ac:dyDescent="0.3">
      <c r="B244" s="205"/>
      <c r="C244" s="205"/>
      <c r="D244" s="235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</row>
    <row r="245" spans="2:18" x14ac:dyDescent="0.3">
      <c r="B245" s="205"/>
      <c r="C245" s="205"/>
      <c r="D245" s="235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</row>
    <row r="246" spans="2:18" x14ac:dyDescent="0.3">
      <c r="B246" s="205"/>
      <c r="C246" s="205"/>
      <c r="D246" s="235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</row>
    <row r="247" spans="2:18" x14ac:dyDescent="0.3">
      <c r="B247" s="205"/>
      <c r="C247" s="205"/>
      <c r="D247" s="235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243" bestFit="1" customWidth="1"/>
    <col min="2" max="2" width="13.81640625" style="220" bestFit="1" customWidth="1"/>
    <col min="3" max="3" width="14.7265625" style="220" bestFit="1" customWidth="1"/>
    <col min="4" max="4" width="17.453125" style="220" bestFit="1" customWidth="1"/>
    <col min="5" max="5" width="15.453125" style="220" bestFit="1" customWidth="1"/>
    <col min="6" max="6" width="16.26953125" style="243" hidden="1" customWidth="1"/>
    <col min="7" max="7" width="3.54296875" style="243" hidden="1" customWidth="1"/>
    <col min="8" max="8" width="2.26953125" style="243" hidden="1" customWidth="1"/>
    <col min="9" max="9" width="3.54296875" style="197" customWidth="1"/>
    <col min="10" max="10" width="2.453125" style="197" customWidth="1"/>
    <col min="11" max="16384" width="9.1796875" style="243"/>
  </cols>
  <sheetData>
    <row r="3" spans="1:20" ht="18.5" x14ac:dyDescent="0.45">
      <c r="A3" s="259" t="s">
        <v>159</v>
      </c>
      <c r="B3" s="259"/>
      <c r="C3" s="259"/>
      <c r="D3" s="259"/>
      <c r="E3" s="259"/>
      <c r="F3" s="124"/>
      <c r="G3" s="124"/>
      <c r="H3" s="124"/>
    </row>
    <row r="4" spans="1:20" ht="15.75" customHeight="1" x14ac:dyDescent="0.45">
      <c r="A4" s="268" t="str">
        <f>" за станом на " &amp; STRPRESENTDATE</f>
        <v xml:space="preserve"> за станом на 30.04.2025</v>
      </c>
      <c r="B4" s="257"/>
      <c r="C4" s="257"/>
      <c r="D4" s="257"/>
      <c r="E4" s="257"/>
      <c r="F4" s="257"/>
      <c r="G4" s="257"/>
      <c r="H4" s="257"/>
      <c r="I4" s="185"/>
      <c r="J4" s="185"/>
      <c r="K4" s="231"/>
      <c r="L4" s="231"/>
      <c r="M4" s="231"/>
      <c r="N4" s="231"/>
      <c r="O4" s="231"/>
      <c r="P4" s="231"/>
      <c r="Q4" s="231"/>
      <c r="R4" s="231"/>
      <c r="S4" s="231"/>
      <c r="T4" s="231"/>
    </row>
    <row r="5" spans="1:20" ht="18.5" x14ac:dyDescent="0.45">
      <c r="A5" s="259" t="s">
        <v>22</v>
      </c>
      <c r="B5" s="259"/>
      <c r="C5" s="259"/>
      <c r="D5" s="259"/>
      <c r="E5" s="259"/>
      <c r="F5" s="124"/>
      <c r="G5" s="124"/>
      <c r="H5" s="124"/>
    </row>
    <row r="6" spans="1:20" x14ac:dyDescent="0.3">
      <c r="B6" s="205"/>
      <c r="C6" s="205"/>
      <c r="D6" s="205"/>
      <c r="E6" s="205"/>
      <c r="F6" s="231"/>
      <c r="G6" s="231"/>
      <c r="H6" s="231"/>
      <c r="I6" s="185"/>
      <c r="J6" s="185"/>
      <c r="K6" s="231"/>
      <c r="L6" s="231"/>
      <c r="M6" s="231"/>
      <c r="N6" s="231"/>
      <c r="O6" s="231"/>
      <c r="P6" s="231"/>
      <c r="Q6" s="231"/>
      <c r="R6" s="231"/>
    </row>
    <row r="7" spans="1:20" s="234" customFormat="1" x14ac:dyDescent="0.3">
      <c r="B7" s="188"/>
      <c r="C7" s="188"/>
      <c r="D7" s="188"/>
      <c r="E7" s="188"/>
      <c r="I7" s="29"/>
      <c r="J7" s="29"/>
    </row>
    <row r="8" spans="1:20" s="143" customFormat="1" ht="35.25" customHeight="1" x14ac:dyDescent="0.25">
      <c r="A8" s="27" t="s">
        <v>187</v>
      </c>
      <c r="B8" s="207" t="s">
        <v>10</v>
      </c>
      <c r="C8" s="207" t="s">
        <v>134</v>
      </c>
      <c r="D8" s="207" t="s">
        <v>125</v>
      </c>
      <c r="E8" s="207" t="str">
        <f xml:space="preserve"> "Сума боргу " &amp; VALVAL</f>
        <v>Сума боргу млрд. одиниць</v>
      </c>
      <c r="F8" s="158" t="s">
        <v>103</v>
      </c>
      <c r="G8" s="158" t="s">
        <v>57</v>
      </c>
      <c r="H8" s="158" t="s">
        <v>56</v>
      </c>
      <c r="I8" s="106"/>
      <c r="J8" s="106"/>
    </row>
    <row r="9" spans="1:20" s="11" customFormat="1" ht="15.5" x14ac:dyDescent="0.3">
      <c r="A9" s="252" t="s">
        <v>159</v>
      </c>
      <c r="B9" s="253">
        <v>4.6059999999999999</v>
      </c>
      <c r="C9" s="253">
        <v>12.91</v>
      </c>
      <c r="D9" s="253">
        <v>11.93</v>
      </c>
      <c r="E9" s="253">
        <v>7159532861.25</v>
      </c>
      <c r="F9" s="254">
        <v>0</v>
      </c>
      <c r="G9" s="254">
        <v>0</v>
      </c>
      <c r="H9" s="254">
        <v>3</v>
      </c>
      <c r="I9" s="185" t="str">
        <f t="shared" ref="I9:I53" si="0">IF(A9="","",A9 &amp; "; " &amp;B9 &amp; "%; "&amp;C9 &amp;"р.")</f>
        <v>Державний та гарантований державою борг України; 4,606%; 12,91р.</v>
      </c>
      <c r="J9" s="72">
        <f t="shared" ref="J9:J61" si="1">E9</f>
        <v>7159532861.25</v>
      </c>
    </row>
    <row r="10" spans="1:20" ht="15.5" x14ac:dyDescent="0.35">
      <c r="A10" s="56" t="s">
        <v>24</v>
      </c>
      <c r="B10" s="34">
        <v>4.5640000000000001</v>
      </c>
      <c r="C10" s="34">
        <v>13.03</v>
      </c>
      <c r="D10" s="34">
        <v>12.22</v>
      </c>
      <c r="E10" s="34">
        <v>6886554727.46</v>
      </c>
      <c r="F10" s="56">
        <v>0</v>
      </c>
      <c r="G10" s="56">
        <v>0</v>
      </c>
      <c r="H10" s="56">
        <v>2</v>
      </c>
      <c r="I10" s="185" t="str">
        <f t="shared" si="0"/>
        <v xml:space="preserve">    Державний борг; 4,564%; 13,03р.</v>
      </c>
      <c r="J10" s="72">
        <f t="shared" si="1"/>
        <v>6886554727.46</v>
      </c>
      <c r="K10" s="231"/>
      <c r="L10" s="231"/>
      <c r="M10" s="231"/>
      <c r="N10" s="231"/>
      <c r="O10" s="231"/>
      <c r="P10" s="231"/>
      <c r="Q10" s="231"/>
      <c r="R10" s="231"/>
    </row>
    <row r="11" spans="1:20" ht="15.5" x14ac:dyDescent="0.35">
      <c r="A11" s="173" t="s">
        <v>83</v>
      </c>
      <c r="B11" s="147">
        <v>13.561</v>
      </c>
      <c r="C11" s="147">
        <v>6.51</v>
      </c>
      <c r="D11" s="147">
        <v>6.19</v>
      </c>
      <c r="E11" s="147">
        <v>1833563560.1500001</v>
      </c>
      <c r="F11" s="56">
        <v>1</v>
      </c>
      <c r="G11" s="56">
        <v>0</v>
      </c>
      <c r="H11" s="56">
        <v>0</v>
      </c>
      <c r="I11" s="185" t="str">
        <f t="shared" si="0"/>
        <v xml:space="preserve">      Державний внутрішній борг; 13,561%; 6,51р.</v>
      </c>
      <c r="J11" s="72">
        <f t="shared" si="1"/>
        <v>1833563560.1500001</v>
      </c>
      <c r="K11" s="231"/>
      <c r="L11" s="231"/>
      <c r="M11" s="231"/>
      <c r="N11" s="231"/>
      <c r="O11" s="231"/>
      <c r="P11" s="231"/>
      <c r="Q11" s="231"/>
      <c r="R11" s="231"/>
    </row>
    <row r="12" spans="1:20" ht="15.5" x14ac:dyDescent="0.35">
      <c r="A12" s="56" t="s">
        <v>152</v>
      </c>
      <c r="B12" s="34">
        <v>13.567</v>
      </c>
      <c r="C12" s="34">
        <v>6.49</v>
      </c>
      <c r="D12" s="34">
        <v>6.19</v>
      </c>
      <c r="E12" s="34">
        <v>1832141845.53</v>
      </c>
      <c r="F12" s="56">
        <v>0</v>
      </c>
      <c r="G12" s="56">
        <v>0</v>
      </c>
      <c r="H12" s="56">
        <v>0</v>
      </c>
      <c r="I12" s="185" t="str">
        <f t="shared" si="0"/>
        <v xml:space="preserve">         в т.ч. ОВДП; 13,567%; 6,49р.</v>
      </c>
      <c r="J12" s="72">
        <f t="shared" si="1"/>
        <v>1832141845.53</v>
      </c>
      <c r="K12" s="231"/>
      <c r="L12" s="231"/>
      <c r="M12" s="231"/>
      <c r="N12" s="231"/>
      <c r="O12" s="231"/>
      <c r="P12" s="231"/>
      <c r="Q12" s="231"/>
      <c r="R12" s="231"/>
    </row>
    <row r="13" spans="1:20" ht="15.5" x14ac:dyDescent="0.35">
      <c r="A13" s="56" t="s">
        <v>145</v>
      </c>
      <c r="B13" s="34">
        <v>9.8970000000000002</v>
      </c>
      <c r="C13" s="34">
        <v>1.07</v>
      </c>
      <c r="D13" s="34">
        <v>0.47</v>
      </c>
      <c r="E13" s="34">
        <v>233394021</v>
      </c>
      <c r="F13" s="56">
        <v>0</v>
      </c>
      <c r="G13" s="56">
        <v>1</v>
      </c>
      <c r="H13" s="56">
        <v>0</v>
      </c>
      <c r="I13" s="185" t="str">
        <f t="shared" si="0"/>
        <v xml:space="preserve">            ОВДП (1 - річні); 9,897%; 1,07р.</v>
      </c>
      <c r="J13" s="72">
        <f t="shared" si="1"/>
        <v>233394021</v>
      </c>
      <c r="K13" s="231"/>
      <c r="L13" s="231"/>
      <c r="M13" s="231"/>
      <c r="N13" s="231"/>
      <c r="O13" s="231"/>
      <c r="P13" s="231"/>
      <c r="Q13" s="231"/>
      <c r="R13" s="231"/>
    </row>
    <row r="14" spans="1:20" ht="15.5" x14ac:dyDescent="0.35">
      <c r="A14" s="56" t="s">
        <v>219</v>
      </c>
      <c r="B14" s="34">
        <v>9.0869999999999997</v>
      </c>
      <c r="C14" s="34">
        <v>7.35</v>
      </c>
      <c r="D14" s="34">
        <v>3.07</v>
      </c>
      <c r="E14" s="34">
        <v>53826441</v>
      </c>
      <c r="F14" s="56">
        <v>0</v>
      </c>
      <c r="G14" s="56">
        <v>1</v>
      </c>
      <c r="H14" s="56">
        <v>0</v>
      </c>
      <c r="I14" s="185" t="str">
        <f t="shared" si="0"/>
        <v xml:space="preserve">            ОВДП (10 - річні); 9,087%; 7,35р.</v>
      </c>
      <c r="J14" s="72">
        <f t="shared" si="1"/>
        <v>53826441</v>
      </c>
      <c r="K14" s="231"/>
      <c r="L14" s="231"/>
      <c r="M14" s="231"/>
      <c r="N14" s="231"/>
      <c r="O14" s="231"/>
      <c r="P14" s="231"/>
      <c r="Q14" s="231"/>
      <c r="R14" s="231"/>
    </row>
    <row r="15" spans="1:20" ht="15.5" x14ac:dyDescent="0.35">
      <c r="A15" s="56" t="s">
        <v>42</v>
      </c>
      <c r="B15" s="34">
        <v>11.252000000000001</v>
      </c>
      <c r="C15" s="34">
        <v>11</v>
      </c>
      <c r="D15" s="34">
        <v>1.71</v>
      </c>
      <c r="E15" s="34">
        <v>17533000</v>
      </c>
      <c r="F15" s="56">
        <v>0</v>
      </c>
      <c r="G15" s="56">
        <v>1</v>
      </c>
      <c r="H15" s="56">
        <v>0</v>
      </c>
      <c r="I15" s="185" t="str">
        <f t="shared" si="0"/>
        <v xml:space="preserve">            ОВДП (11 - річні); 11,252%; 11р.</v>
      </c>
      <c r="J15" s="72">
        <f t="shared" si="1"/>
        <v>17533000</v>
      </c>
      <c r="K15" s="231"/>
      <c r="L15" s="231"/>
      <c r="M15" s="231"/>
      <c r="N15" s="231"/>
      <c r="O15" s="231"/>
      <c r="P15" s="231"/>
      <c r="Q15" s="231"/>
      <c r="R15" s="231"/>
    </row>
    <row r="16" spans="1:20" ht="15.5" x14ac:dyDescent="0.35">
      <c r="A16" s="56" t="s">
        <v>176</v>
      </c>
      <c r="B16" s="34">
        <v>3.24</v>
      </c>
      <c r="C16" s="34">
        <v>0.89</v>
      </c>
      <c r="D16" s="34">
        <v>0.35</v>
      </c>
      <c r="E16" s="34">
        <v>4114060.81</v>
      </c>
      <c r="F16" s="56">
        <v>0</v>
      </c>
      <c r="G16" s="56">
        <v>1</v>
      </c>
      <c r="H16" s="56">
        <v>0</v>
      </c>
      <c r="I16" s="185" t="str">
        <f t="shared" si="0"/>
        <v xml:space="preserve">            ОВДП (12 - місячні); 3,24%; 0,89р.</v>
      </c>
      <c r="J16" s="72">
        <f t="shared" si="1"/>
        <v>4114060.81</v>
      </c>
      <c r="K16" s="231"/>
      <c r="L16" s="231"/>
      <c r="M16" s="231"/>
      <c r="N16" s="231"/>
      <c r="O16" s="231"/>
      <c r="P16" s="231"/>
      <c r="Q16" s="231"/>
      <c r="R16" s="231"/>
    </row>
    <row r="17" spans="1:18" ht="15.5" x14ac:dyDescent="0.35">
      <c r="A17" s="56" t="s">
        <v>95</v>
      </c>
      <c r="B17" s="34">
        <v>10.000999999999999</v>
      </c>
      <c r="C17" s="34">
        <v>12.04</v>
      </c>
      <c r="D17" s="34">
        <v>5.34</v>
      </c>
      <c r="E17" s="34">
        <v>50000000</v>
      </c>
      <c r="F17" s="56">
        <v>0</v>
      </c>
      <c r="G17" s="56">
        <v>1</v>
      </c>
      <c r="H17" s="56">
        <v>0</v>
      </c>
      <c r="I17" s="185" t="str">
        <f t="shared" si="0"/>
        <v xml:space="preserve">            ОВДП (12 - річні); 10,001%; 12,04р.</v>
      </c>
      <c r="J17" s="72">
        <f t="shared" si="1"/>
        <v>50000000</v>
      </c>
      <c r="K17" s="231"/>
      <c r="L17" s="231"/>
      <c r="M17" s="231"/>
      <c r="N17" s="231"/>
      <c r="O17" s="231"/>
      <c r="P17" s="231"/>
      <c r="Q17" s="231"/>
      <c r="R17" s="231"/>
    </row>
    <row r="18" spans="1:18" ht="15.5" x14ac:dyDescent="0.35">
      <c r="A18" s="56" t="s">
        <v>149</v>
      </c>
      <c r="B18" s="34">
        <v>8.4830000000000005</v>
      </c>
      <c r="C18" s="34">
        <v>13.15</v>
      </c>
      <c r="D18" s="34">
        <v>5.68</v>
      </c>
      <c r="E18" s="34">
        <v>33700001</v>
      </c>
      <c r="F18" s="56">
        <v>0</v>
      </c>
      <c r="G18" s="56">
        <v>1</v>
      </c>
      <c r="H18" s="56">
        <v>0</v>
      </c>
      <c r="I18" s="185" t="str">
        <f t="shared" si="0"/>
        <v xml:space="preserve">            ОВДП (13 - річні); 8,483%; 13,15р.</v>
      </c>
      <c r="J18" s="72">
        <f t="shared" si="1"/>
        <v>33700001</v>
      </c>
      <c r="K18" s="231"/>
      <c r="L18" s="231"/>
      <c r="M18" s="231"/>
      <c r="N18" s="231"/>
      <c r="O18" s="231"/>
      <c r="P18" s="231"/>
      <c r="Q18" s="231"/>
      <c r="R18" s="231"/>
    </row>
    <row r="19" spans="1:18" ht="15.5" x14ac:dyDescent="0.35">
      <c r="A19" s="56" t="s">
        <v>211</v>
      </c>
      <c r="B19" s="34">
        <v>7.4379999999999997</v>
      </c>
      <c r="C19" s="34">
        <v>14.04</v>
      </c>
      <c r="D19" s="34">
        <v>5.76</v>
      </c>
      <c r="E19" s="34">
        <v>46900000</v>
      </c>
      <c r="F19" s="56">
        <v>0</v>
      </c>
      <c r="G19" s="56">
        <v>1</v>
      </c>
      <c r="H19" s="56">
        <v>0</v>
      </c>
      <c r="I19" s="185" t="str">
        <f t="shared" si="0"/>
        <v xml:space="preserve">            ОВДП (14 - річні); 7,438%; 14,04р.</v>
      </c>
      <c r="J19" s="72">
        <f t="shared" si="1"/>
        <v>46900000</v>
      </c>
      <c r="K19" s="231"/>
      <c r="L19" s="231"/>
      <c r="M19" s="231"/>
      <c r="N19" s="231"/>
      <c r="O19" s="231"/>
      <c r="P19" s="231"/>
      <c r="Q19" s="231"/>
      <c r="R19" s="231"/>
    </row>
    <row r="20" spans="1:18" ht="15.5" x14ac:dyDescent="0.35">
      <c r="A20" s="56" t="s">
        <v>36</v>
      </c>
      <c r="B20" s="34">
        <v>10.048999999999999</v>
      </c>
      <c r="C20" s="34">
        <v>14.69</v>
      </c>
      <c r="D20" s="34">
        <v>9.99</v>
      </c>
      <c r="E20" s="34">
        <v>225503117</v>
      </c>
      <c r="F20" s="56">
        <v>0</v>
      </c>
      <c r="G20" s="56">
        <v>1</v>
      </c>
      <c r="H20" s="56">
        <v>0</v>
      </c>
      <c r="I20" s="185" t="str">
        <f t="shared" si="0"/>
        <v xml:space="preserve">            ОВДП (15 - річні); 10,049%; 14,69р.</v>
      </c>
      <c r="J20" s="72">
        <f t="shared" si="1"/>
        <v>225503117</v>
      </c>
      <c r="K20" s="231"/>
      <c r="L20" s="231"/>
      <c r="M20" s="231"/>
      <c r="N20" s="231"/>
      <c r="O20" s="231"/>
      <c r="P20" s="231"/>
      <c r="Q20" s="231"/>
      <c r="R20" s="231"/>
    </row>
    <row r="21" spans="1:18" ht="15.5" x14ac:dyDescent="0.35">
      <c r="A21" s="56" t="s">
        <v>88</v>
      </c>
      <c r="B21" s="34">
        <v>8.5749999999999993</v>
      </c>
      <c r="C21" s="34">
        <v>15.85</v>
      </c>
      <c r="D21" s="34">
        <v>8.2799999999999994</v>
      </c>
      <c r="E21" s="34">
        <v>12097744</v>
      </c>
      <c r="F21" s="56">
        <v>0</v>
      </c>
      <c r="G21" s="56">
        <v>1</v>
      </c>
      <c r="H21" s="56">
        <v>0</v>
      </c>
      <c r="I21" s="185" t="str">
        <f t="shared" si="0"/>
        <v xml:space="preserve">            ОВДП (16 - річні); 8,575%; 15,85р.</v>
      </c>
      <c r="J21" s="72">
        <f t="shared" si="1"/>
        <v>12097744</v>
      </c>
      <c r="K21" s="231"/>
      <c r="L21" s="231"/>
      <c r="M21" s="231"/>
      <c r="N21" s="231"/>
      <c r="O21" s="231"/>
      <c r="P21" s="231"/>
      <c r="Q21" s="231"/>
      <c r="R21" s="231"/>
    </row>
    <row r="22" spans="1:18" ht="15.5" x14ac:dyDescent="0.35">
      <c r="A22" s="173" t="s">
        <v>138</v>
      </c>
      <c r="B22" s="147">
        <v>11.246</v>
      </c>
      <c r="C22" s="147">
        <v>16.899999999999999</v>
      </c>
      <c r="D22" s="147">
        <v>12.2</v>
      </c>
      <c r="E22" s="147">
        <v>27097744</v>
      </c>
      <c r="F22" s="56">
        <v>0</v>
      </c>
      <c r="G22" s="56">
        <v>1</v>
      </c>
      <c r="H22" s="56">
        <v>0</v>
      </c>
      <c r="I22" s="185" t="str">
        <f t="shared" si="0"/>
        <v xml:space="preserve">            ОВДП (17 - річні); 11,246%; 16,9р.</v>
      </c>
      <c r="J22" s="72">
        <f t="shared" si="1"/>
        <v>27097744</v>
      </c>
      <c r="K22" s="231"/>
      <c r="L22" s="231"/>
      <c r="M22" s="231"/>
      <c r="N22" s="231"/>
      <c r="O22" s="231"/>
      <c r="P22" s="231"/>
      <c r="Q22" s="231"/>
      <c r="R22" s="231"/>
    </row>
    <row r="23" spans="1:18" ht="15.5" x14ac:dyDescent="0.35">
      <c r="A23" s="56" t="s">
        <v>20</v>
      </c>
      <c r="B23" s="34">
        <v>13.895</v>
      </c>
      <c r="C23" s="34">
        <v>1.35</v>
      </c>
      <c r="D23" s="34">
        <v>0.88</v>
      </c>
      <c r="E23" s="34">
        <v>64164312.719999999</v>
      </c>
      <c r="F23" s="56">
        <v>0</v>
      </c>
      <c r="G23" s="56">
        <v>1</v>
      </c>
      <c r="H23" s="56">
        <v>0</v>
      </c>
      <c r="I23" s="185" t="str">
        <f t="shared" si="0"/>
        <v xml:space="preserve">            ОВДП (18 - місячні); 13,895%; 1,35р.</v>
      </c>
      <c r="J23" s="72">
        <f t="shared" si="1"/>
        <v>64164312.719999999</v>
      </c>
      <c r="K23" s="231"/>
      <c r="L23" s="231"/>
      <c r="M23" s="231"/>
      <c r="N23" s="231"/>
      <c r="O23" s="231"/>
      <c r="P23" s="231"/>
      <c r="Q23" s="231"/>
      <c r="R23" s="231"/>
    </row>
    <row r="24" spans="1:18" ht="15.5" x14ac:dyDescent="0.35">
      <c r="A24" s="56" t="s">
        <v>204</v>
      </c>
      <c r="B24" s="34">
        <v>8.17</v>
      </c>
      <c r="C24" s="34">
        <v>17.850000000000001</v>
      </c>
      <c r="D24" s="34">
        <v>10.28</v>
      </c>
      <c r="E24" s="34">
        <v>12097744</v>
      </c>
      <c r="F24" s="56">
        <v>0</v>
      </c>
      <c r="G24" s="56">
        <v>1</v>
      </c>
      <c r="H24" s="56">
        <v>0</v>
      </c>
      <c r="I24" s="185" t="str">
        <f t="shared" si="0"/>
        <v xml:space="preserve">            ОВДП (18 - річні); 8,17%; 17,85р.</v>
      </c>
      <c r="J24" s="72">
        <f t="shared" si="1"/>
        <v>12097744</v>
      </c>
      <c r="K24" s="231"/>
      <c r="L24" s="231"/>
      <c r="M24" s="231"/>
      <c r="N24" s="231"/>
      <c r="O24" s="231"/>
      <c r="P24" s="231"/>
      <c r="Q24" s="231"/>
      <c r="R24" s="231"/>
    </row>
    <row r="25" spans="1:18" ht="15.5" x14ac:dyDescent="0.35">
      <c r="A25" s="173" t="s">
        <v>192</v>
      </c>
      <c r="B25" s="147">
        <v>16.8</v>
      </c>
      <c r="C25" s="147">
        <v>18.850000000000001</v>
      </c>
      <c r="D25" s="147">
        <v>11.28</v>
      </c>
      <c r="E25" s="147">
        <v>12097744</v>
      </c>
      <c r="F25" s="56">
        <v>0</v>
      </c>
      <c r="G25" s="56">
        <v>1</v>
      </c>
      <c r="H25" s="56">
        <v>0</v>
      </c>
      <c r="I25" s="185" t="str">
        <f t="shared" si="0"/>
        <v xml:space="preserve">            ОВДП (19 - річні); 16,8%; 18,85р.</v>
      </c>
      <c r="J25" s="72">
        <f t="shared" si="1"/>
        <v>12097744</v>
      </c>
      <c r="K25" s="231"/>
      <c r="L25" s="231"/>
      <c r="M25" s="231"/>
      <c r="N25" s="231"/>
      <c r="O25" s="231"/>
      <c r="P25" s="231"/>
      <c r="Q25" s="231"/>
      <c r="R25" s="231"/>
    </row>
    <row r="26" spans="1:18" ht="15.5" x14ac:dyDescent="0.35">
      <c r="A26" s="173" t="s">
        <v>207</v>
      </c>
      <c r="B26" s="147">
        <v>17.239000000000001</v>
      </c>
      <c r="C26" s="147">
        <v>1.88</v>
      </c>
      <c r="D26" s="147">
        <v>1.05</v>
      </c>
      <c r="E26" s="147">
        <v>261284250</v>
      </c>
      <c r="F26" s="56">
        <v>0</v>
      </c>
      <c r="G26" s="56">
        <v>1</v>
      </c>
      <c r="H26" s="56">
        <v>0</v>
      </c>
      <c r="I26" s="185" t="str">
        <f t="shared" si="0"/>
        <v xml:space="preserve">            ОВДП (2 - річні); 17,239%; 1,88р.</v>
      </c>
      <c r="J26" s="72">
        <f t="shared" si="1"/>
        <v>261284250</v>
      </c>
      <c r="K26" s="231"/>
      <c r="L26" s="231"/>
      <c r="M26" s="231"/>
      <c r="N26" s="231"/>
      <c r="O26" s="231"/>
      <c r="P26" s="231"/>
      <c r="Q26" s="231"/>
      <c r="R26" s="231"/>
    </row>
    <row r="27" spans="1:18" ht="15.5" x14ac:dyDescent="0.35">
      <c r="A27" s="56" t="s">
        <v>150</v>
      </c>
      <c r="B27" s="34">
        <v>16.8</v>
      </c>
      <c r="C27" s="34">
        <v>19.850000000000001</v>
      </c>
      <c r="D27" s="34">
        <v>12.28</v>
      </c>
      <c r="E27" s="34">
        <v>12097744</v>
      </c>
      <c r="F27" s="56">
        <v>0</v>
      </c>
      <c r="G27" s="56">
        <v>1</v>
      </c>
      <c r="H27" s="56">
        <v>0</v>
      </c>
      <c r="I27" s="185" t="str">
        <f t="shared" si="0"/>
        <v xml:space="preserve">            ОВДП (20 - річні); 16,8%; 19,85р.</v>
      </c>
      <c r="J27" s="72">
        <f t="shared" si="1"/>
        <v>12097744</v>
      </c>
      <c r="K27" s="231"/>
      <c r="L27" s="231"/>
      <c r="M27" s="231"/>
      <c r="N27" s="231"/>
      <c r="O27" s="231"/>
      <c r="P27" s="231"/>
      <c r="Q27" s="231"/>
      <c r="R27" s="231"/>
    </row>
    <row r="28" spans="1:18" ht="15.5" x14ac:dyDescent="0.35">
      <c r="A28" s="56" t="s">
        <v>213</v>
      </c>
      <c r="B28" s="34">
        <v>16.8</v>
      </c>
      <c r="C28" s="34">
        <v>20.85</v>
      </c>
      <c r="D28" s="34">
        <v>13.28</v>
      </c>
      <c r="E28" s="34">
        <v>12097744</v>
      </c>
      <c r="F28" s="56">
        <v>0</v>
      </c>
      <c r="G28" s="56">
        <v>1</v>
      </c>
      <c r="H28" s="56">
        <v>0</v>
      </c>
      <c r="I28" s="185" t="str">
        <f t="shared" si="0"/>
        <v xml:space="preserve">            ОВДП (21 - річні); 16,8%; 20,85р.</v>
      </c>
      <c r="J28" s="72">
        <f t="shared" si="1"/>
        <v>12097744</v>
      </c>
      <c r="K28" s="231"/>
      <c r="L28" s="231"/>
      <c r="M28" s="231"/>
      <c r="N28" s="231"/>
      <c r="O28" s="231"/>
      <c r="P28" s="231"/>
      <c r="Q28" s="231"/>
      <c r="R28" s="231"/>
    </row>
    <row r="29" spans="1:18" ht="15.5" x14ac:dyDescent="0.35">
      <c r="A29" s="56" t="s">
        <v>37</v>
      </c>
      <c r="B29" s="34">
        <v>16.8</v>
      </c>
      <c r="C29" s="34">
        <v>21.85</v>
      </c>
      <c r="D29" s="34">
        <v>14.28</v>
      </c>
      <c r="E29" s="34">
        <v>12097744</v>
      </c>
      <c r="F29" s="56">
        <v>0</v>
      </c>
      <c r="G29" s="56">
        <v>1</v>
      </c>
      <c r="H29" s="56">
        <v>0</v>
      </c>
      <c r="I29" s="185" t="str">
        <f t="shared" si="0"/>
        <v xml:space="preserve">            ОВДП (22 - річні); 16,8%; 21,85р.</v>
      </c>
      <c r="J29" s="72">
        <f t="shared" si="1"/>
        <v>12097744</v>
      </c>
      <c r="K29" s="231"/>
      <c r="L29" s="231"/>
      <c r="M29" s="231"/>
      <c r="N29" s="231"/>
      <c r="O29" s="231"/>
      <c r="P29" s="231"/>
      <c r="Q29" s="231"/>
      <c r="R29" s="231"/>
    </row>
    <row r="30" spans="1:18" ht="15.5" x14ac:dyDescent="0.35">
      <c r="A30" s="56" t="s">
        <v>89</v>
      </c>
      <c r="B30" s="34">
        <v>16.8</v>
      </c>
      <c r="C30" s="34">
        <v>22.85</v>
      </c>
      <c r="D30" s="34">
        <v>15.28</v>
      </c>
      <c r="E30" s="34">
        <v>12097744</v>
      </c>
      <c r="F30" s="56">
        <v>0</v>
      </c>
      <c r="G30" s="56">
        <v>1</v>
      </c>
      <c r="H30" s="56">
        <v>0</v>
      </c>
      <c r="I30" s="185" t="str">
        <f t="shared" si="0"/>
        <v xml:space="preserve">            ОВДП (23 - річні); 16,8%; 22,85р.</v>
      </c>
      <c r="J30" s="72">
        <f t="shared" si="1"/>
        <v>12097744</v>
      </c>
      <c r="K30" s="231"/>
      <c r="L30" s="231"/>
      <c r="M30" s="231"/>
      <c r="N30" s="231"/>
      <c r="O30" s="231"/>
      <c r="P30" s="231"/>
      <c r="Q30" s="231"/>
      <c r="R30" s="231"/>
    </row>
    <row r="31" spans="1:18" ht="15.5" x14ac:dyDescent="0.35">
      <c r="A31" s="56" t="s">
        <v>139</v>
      </c>
      <c r="B31" s="34">
        <v>16.8</v>
      </c>
      <c r="C31" s="34">
        <v>23.85</v>
      </c>
      <c r="D31" s="34">
        <v>16.28</v>
      </c>
      <c r="E31" s="34">
        <v>12097744</v>
      </c>
      <c r="F31" s="56">
        <v>0</v>
      </c>
      <c r="G31" s="56">
        <v>1</v>
      </c>
      <c r="H31" s="56">
        <v>0</v>
      </c>
      <c r="I31" s="185" t="str">
        <f t="shared" si="0"/>
        <v xml:space="preserve">            ОВДП (24 - річні); 16,8%; 23,85р.</v>
      </c>
      <c r="J31" s="72">
        <f t="shared" si="1"/>
        <v>12097744</v>
      </c>
      <c r="K31" s="231"/>
      <c r="L31" s="231"/>
      <c r="M31" s="231"/>
      <c r="N31" s="231"/>
      <c r="O31" s="231"/>
      <c r="P31" s="231"/>
      <c r="Q31" s="231"/>
      <c r="R31" s="231"/>
    </row>
    <row r="32" spans="1:18" ht="15.5" x14ac:dyDescent="0.35">
      <c r="A32" s="56" t="s">
        <v>205</v>
      </c>
      <c r="B32" s="34">
        <v>16.8</v>
      </c>
      <c r="C32" s="34">
        <v>24.85</v>
      </c>
      <c r="D32" s="34">
        <v>17.28</v>
      </c>
      <c r="E32" s="34">
        <v>12097744</v>
      </c>
      <c r="F32" s="56">
        <v>0</v>
      </c>
      <c r="G32" s="56">
        <v>1</v>
      </c>
      <c r="H32" s="56">
        <v>0</v>
      </c>
      <c r="I32" s="185" t="str">
        <f t="shared" si="0"/>
        <v xml:space="preserve">            ОВДП (25 - річні); 16,8%; 24,85р.</v>
      </c>
      <c r="J32" s="72">
        <f t="shared" si="1"/>
        <v>12097744</v>
      </c>
      <c r="K32" s="231"/>
      <c r="L32" s="231"/>
      <c r="M32" s="231"/>
      <c r="N32" s="231"/>
      <c r="O32" s="231"/>
      <c r="P32" s="231"/>
      <c r="Q32" s="231"/>
      <c r="R32" s="231"/>
    </row>
    <row r="33" spans="1:18" ht="15.5" x14ac:dyDescent="0.35">
      <c r="A33" s="56" t="s">
        <v>30</v>
      </c>
      <c r="B33" s="34">
        <v>16.8</v>
      </c>
      <c r="C33" s="34">
        <v>25.85</v>
      </c>
      <c r="D33" s="34">
        <v>18.28</v>
      </c>
      <c r="E33" s="34">
        <v>12097744</v>
      </c>
      <c r="F33" s="56">
        <v>0</v>
      </c>
      <c r="G33" s="56">
        <v>1</v>
      </c>
      <c r="H33" s="56">
        <v>0</v>
      </c>
      <c r="I33" s="185" t="str">
        <f t="shared" si="0"/>
        <v xml:space="preserve">            ОВДП (26 - річні); 16,8%; 25,85р.</v>
      </c>
      <c r="J33" s="72">
        <f t="shared" si="1"/>
        <v>12097744</v>
      </c>
      <c r="K33" s="231"/>
      <c r="L33" s="231"/>
      <c r="M33" s="231"/>
      <c r="N33" s="231"/>
      <c r="O33" s="231"/>
      <c r="P33" s="231"/>
      <c r="Q33" s="231"/>
      <c r="R33" s="231"/>
    </row>
    <row r="34" spans="1:18" ht="15.5" x14ac:dyDescent="0.35">
      <c r="A34" s="56" t="s">
        <v>82</v>
      </c>
      <c r="B34" s="34">
        <v>16.8</v>
      </c>
      <c r="C34" s="34">
        <v>26.85</v>
      </c>
      <c r="D34" s="34">
        <v>19.28</v>
      </c>
      <c r="E34" s="34">
        <v>12097744</v>
      </c>
      <c r="F34" s="56">
        <v>0</v>
      </c>
      <c r="G34" s="56">
        <v>1</v>
      </c>
      <c r="H34" s="56">
        <v>0</v>
      </c>
      <c r="I34" s="185" t="str">
        <f t="shared" si="0"/>
        <v xml:space="preserve">            ОВДП (27 - річні); 16,8%; 26,85р.</v>
      </c>
      <c r="J34" s="72">
        <f t="shared" si="1"/>
        <v>12097744</v>
      </c>
      <c r="K34" s="231"/>
      <c r="L34" s="231"/>
      <c r="M34" s="231"/>
      <c r="N34" s="231"/>
      <c r="O34" s="231"/>
      <c r="P34" s="231"/>
      <c r="Q34" s="231"/>
      <c r="R34" s="231"/>
    </row>
    <row r="35" spans="1:18" ht="15.5" x14ac:dyDescent="0.35">
      <c r="A35" s="56" t="s">
        <v>132</v>
      </c>
      <c r="B35" s="34">
        <v>16.8</v>
      </c>
      <c r="C35" s="34">
        <v>27.85</v>
      </c>
      <c r="D35" s="34">
        <v>20.28</v>
      </c>
      <c r="E35" s="34">
        <v>12097744</v>
      </c>
      <c r="F35" s="56">
        <v>0</v>
      </c>
      <c r="G35" s="56">
        <v>1</v>
      </c>
      <c r="H35" s="56">
        <v>0</v>
      </c>
      <c r="I35" s="185" t="str">
        <f t="shared" si="0"/>
        <v xml:space="preserve">            ОВДП (28 - річні); 16,8%; 27,85р.</v>
      </c>
      <c r="J35" s="72">
        <f t="shared" si="1"/>
        <v>12097744</v>
      </c>
      <c r="K35" s="231"/>
      <c r="L35" s="231"/>
      <c r="M35" s="231"/>
      <c r="N35" s="231"/>
      <c r="O35" s="231"/>
      <c r="P35" s="231"/>
      <c r="Q35" s="231"/>
      <c r="R35" s="231"/>
    </row>
    <row r="36" spans="1:18" ht="15.5" x14ac:dyDescent="0.35">
      <c r="A36" s="56" t="s">
        <v>198</v>
      </c>
      <c r="B36" s="34">
        <v>16.8</v>
      </c>
      <c r="C36" s="34">
        <v>28.85</v>
      </c>
      <c r="D36" s="34">
        <v>21.28</v>
      </c>
      <c r="E36" s="34">
        <v>12097744</v>
      </c>
      <c r="F36" s="56">
        <v>0</v>
      </c>
      <c r="G36" s="56">
        <v>1</v>
      </c>
      <c r="H36" s="56">
        <v>0</v>
      </c>
      <c r="I36" s="185" t="str">
        <f t="shared" si="0"/>
        <v xml:space="preserve">            ОВДП (29 - річні); 16,8%; 28,85р.</v>
      </c>
      <c r="J36" s="72">
        <f t="shared" si="1"/>
        <v>12097744</v>
      </c>
      <c r="K36" s="231"/>
      <c r="L36" s="231"/>
      <c r="M36" s="231"/>
      <c r="N36" s="231"/>
      <c r="O36" s="231"/>
      <c r="P36" s="231"/>
      <c r="Q36" s="231"/>
      <c r="R36" s="231"/>
    </row>
    <row r="37" spans="1:18" ht="15.5" x14ac:dyDescent="0.35">
      <c r="A37" s="56" t="s">
        <v>8</v>
      </c>
      <c r="B37" s="34">
        <v>0</v>
      </c>
      <c r="C37" s="34">
        <v>0</v>
      </c>
      <c r="D37" s="34">
        <v>0</v>
      </c>
      <c r="E37" s="34">
        <v>0</v>
      </c>
      <c r="F37" s="56">
        <v>0</v>
      </c>
      <c r="G37" s="56">
        <v>1</v>
      </c>
      <c r="H37" s="56">
        <v>0</v>
      </c>
      <c r="I37" s="185" t="str">
        <f t="shared" si="0"/>
        <v xml:space="preserve">            ОВДП (3 - місячні); 0%; 0р.</v>
      </c>
      <c r="J37" s="72">
        <f t="shared" si="1"/>
        <v>0</v>
      </c>
      <c r="K37" s="231"/>
      <c r="L37" s="231"/>
      <c r="M37" s="231"/>
      <c r="N37" s="231"/>
      <c r="O37" s="231"/>
      <c r="P37" s="231"/>
      <c r="Q37" s="231"/>
      <c r="R37" s="231"/>
    </row>
    <row r="38" spans="1:18" ht="15.5" x14ac:dyDescent="0.35">
      <c r="A38" s="56" t="s">
        <v>33</v>
      </c>
      <c r="B38" s="34">
        <v>17.506</v>
      </c>
      <c r="C38" s="34">
        <v>2.7</v>
      </c>
      <c r="D38" s="34">
        <v>2.2799999999999998</v>
      </c>
      <c r="E38" s="34">
        <v>303405548</v>
      </c>
      <c r="F38" s="56">
        <v>0</v>
      </c>
      <c r="G38" s="56">
        <v>1</v>
      </c>
      <c r="H38" s="56">
        <v>0</v>
      </c>
      <c r="I38" s="185" t="str">
        <f t="shared" si="0"/>
        <v xml:space="preserve">            ОВДП (3 - річні); 17,506%; 2,7р.</v>
      </c>
      <c r="J38" s="72">
        <f t="shared" si="1"/>
        <v>303405548</v>
      </c>
      <c r="K38" s="231"/>
      <c r="L38" s="231"/>
      <c r="M38" s="231"/>
      <c r="N38" s="231"/>
      <c r="O38" s="231"/>
      <c r="P38" s="231"/>
      <c r="Q38" s="231"/>
      <c r="R38" s="231"/>
    </row>
    <row r="39" spans="1:18" ht="15.5" x14ac:dyDescent="0.35">
      <c r="A39" s="56" t="s">
        <v>157</v>
      </c>
      <c r="B39" s="34">
        <v>13.722</v>
      </c>
      <c r="C39" s="34">
        <v>18.71</v>
      </c>
      <c r="D39" s="34">
        <v>15.76</v>
      </c>
      <c r="E39" s="34">
        <v>257097751</v>
      </c>
      <c r="F39" s="56">
        <v>0</v>
      </c>
      <c r="G39" s="56">
        <v>1</v>
      </c>
      <c r="H39" s="56">
        <v>0</v>
      </c>
      <c r="I39" s="185" t="str">
        <f t="shared" si="0"/>
        <v xml:space="preserve">            ОВДП (30 - річні); 13,722%; 18,71р.</v>
      </c>
      <c r="J39" s="72">
        <f t="shared" si="1"/>
        <v>257097751</v>
      </c>
      <c r="K39" s="231"/>
      <c r="L39" s="231"/>
      <c r="M39" s="231"/>
      <c r="N39" s="231"/>
      <c r="O39" s="231"/>
      <c r="P39" s="231"/>
      <c r="Q39" s="231"/>
      <c r="R39" s="231"/>
    </row>
    <row r="40" spans="1:18" ht="15.5" x14ac:dyDescent="0.35">
      <c r="A40" s="56" t="s">
        <v>86</v>
      </c>
      <c r="B40" s="34">
        <v>16.062000000000001</v>
      </c>
      <c r="C40" s="34">
        <v>3.22</v>
      </c>
      <c r="D40" s="34">
        <v>3.74</v>
      </c>
      <c r="E40" s="34">
        <v>25000000</v>
      </c>
      <c r="F40" s="56">
        <v>0</v>
      </c>
      <c r="G40" s="56">
        <v>1</v>
      </c>
      <c r="H40" s="56">
        <v>0</v>
      </c>
      <c r="I40" s="185" t="str">
        <f t="shared" si="0"/>
        <v xml:space="preserve">            ОВДП (4 - річні); 16,062%; 3,22р.</v>
      </c>
      <c r="J40" s="72">
        <f t="shared" si="1"/>
        <v>25000000</v>
      </c>
      <c r="K40" s="231"/>
      <c r="L40" s="231"/>
      <c r="M40" s="231"/>
      <c r="N40" s="231"/>
      <c r="O40" s="231"/>
      <c r="P40" s="231"/>
      <c r="Q40" s="231"/>
      <c r="R40" s="231"/>
    </row>
    <row r="41" spans="1:18" ht="15.5" x14ac:dyDescent="0.35">
      <c r="A41" s="56" t="s">
        <v>136</v>
      </c>
      <c r="B41" s="34">
        <v>17.425999999999998</v>
      </c>
      <c r="C41" s="34">
        <v>3.28</v>
      </c>
      <c r="D41" s="34">
        <v>2.48</v>
      </c>
      <c r="E41" s="34">
        <v>46069236</v>
      </c>
      <c r="F41" s="56">
        <v>0</v>
      </c>
      <c r="G41" s="56">
        <v>1</v>
      </c>
      <c r="H41" s="56">
        <v>0</v>
      </c>
      <c r="I41" s="185" t="str">
        <f t="shared" si="0"/>
        <v xml:space="preserve">            ОВДП (5 - річні); 17,426%; 3,28р.</v>
      </c>
      <c r="J41" s="72">
        <f t="shared" si="1"/>
        <v>46069236</v>
      </c>
      <c r="K41" s="231"/>
      <c r="L41" s="231"/>
      <c r="M41" s="231"/>
      <c r="N41" s="231"/>
      <c r="O41" s="231"/>
      <c r="P41" s="231"/>
      <c r="Q41" s="231"/>
      <c r="R41" s="231"/>
    </row>
    <row r="42" spans="1:18" ht="15.5" x14ac:dyDescent="0.35">
      <c r="A42" s="56" t="s">
        <v>44</v>
      </c>
      <c r="B42" s="34">
        <v>0</v>
      </c>
      <c r="C42" s="34">
        <v>0</v>
      </c>
      <c r="D42" s="34">
        <v>0</v>
      </c>
      <c r="E42" s="34">
        <v>0</v>
      </c>
      <c r="F42" s="56">
        <v>0</v>
      </c>
      <c r="G42" s="56">
        <v>1</v>
      </c>
      <c r="H42" s="56">
        <v>0</v>
      </c>
      <c r="I42" s="185" t="str">
        <f t="shared" si="0"/>
        <v xml:space="preserve">            ОВДП (6 - місячні); 0%; 0р.</v>
      </c>
      <c r="J42" s="72">
        <f t="shared" si="1"/>
        <v>0</v>
      </c>
      <c r="K42" s="231"/>
      <c r="L42" s="231"/>
      <c r="M42" s="231"/>
      <c r="N42" s="231"/>
      <c r="O42" s="231"/>
      <c r="P42" s="231"/>
      <c r="Q42" s="231"/>
      <c r="R42" s="231"/>
    </row>
    <row r="43" spans="1:18" ht="15.5" x14ac:dyDescent="0.35">
      <c r="A43" s="56" t="s">
        <v>126</v>
      </c>
      <c r="B43" s="34">
        <v>0</v>
      </c>
      <c r="C43" s="34">
        <v>0</v>
      </c>
      <c r="D43" s="34">
        <v>0</v>
      </c>
      <c r="E43" s="34">
        <v>0</v>
      </c>
      <c r="F43" s="56">
        <v>0</v>
      </c>
      <c r="G43" s="56">
        <v>1</v>
      </c>
      <c r="H43" s="56">
        <v>0</v>
      </c>
      <c r="I43" s="185" t="str">
        <f t="shared" si="0"/>
        <v xml:space="preserve">            ОВДП (6 - річні); 0%; 0р.</v>
      </c>
      <c r="J43" s="72">
        <f t="shared" si="1"/>
        <v>0</v>
      </c>
      <c r="K43" s="231"/>
      <c r="L43" s="231"/>
      <c r="M43" s="231"/>
      <c r="N43" s="231"/>
      <c r="O43" s="231"/>
      <c r="P43" s="231"/>
      <c r="Q43" s="231"/>
      <c r="R43" s="231"/>
    </row>
    <row r="44" spans="1:18" ht="15.5" x14ac:dyDescent="0.35">
      <c r="A44" s="56" t="s">
        <v>191</v>
      </c>
      <c r="B44" s="34">
        <v>10.002000000000001</v>
      </c>
      <c r="C44" s="34">
        <v>5.51</v>
      </c>
      <c r="D44" s="34">
        <v>1.79</v>
      </c>
      <c r="E44" s="34">
        <v>17781691</v>
      </c>
      <c r="F44" s="56">
        <v>0</v>
      </c>
      <c r="G44" s="56">
        <v>1</v>
      </c>
      <c r="H44" s="56">
        <v>0</v>
      </c>
      <c r="I44" s="185" t="str">
        <f t="shared" si="0"/>
        <v xml:space="preserve">            ОВДП (7 - річні); 10,002%; 5,51р.</v>
      </c>
      <c r="J44" s="72">
        <f t="shared" si="1"/>
        <v>17781691</v>
      </c>
      <c r="K44" s="231"/>
      <c r="L44" s="231"/>
      <c r="M44" s="231"/>
      <c r="N44" s="231"/>
      <c r="O44" s="231"/>
      <c r="P44" s="231"/>
      <c r="Q44" s="231"/>
      <c r="R44" s="231"/>
    </row>
    <row r="45" spans="1:18" ht="15.5" x14ac:dyDescent="0.35">
      <c r="A45" s="56" t="s">
        <v>18</v>
      </c>
      <c r="B45" s="34">
        <v>11.29</v>
      </c>
      <c r="C45" s="34">
        <v>8.17</v>
      </c>
      <c r="D45" s="34">
        <v>0.53</v>
      </c>
      <c r="E45" s="34">
        <v>2500000</v>
      </c>
      <c r="F45" s="56">
        <v>0</v>
      </c>
      <c r="G45" s="56">
        <v>1</v>
      </c>
      <c r="H45" s="56">
        <v>0</v>
      </c>
      <c r="I45" s="185" t="str">
        <f t="shared" si="0"/>
        <v xml:space="preserve">            ОВДП (8 - річні); 11,29%; 8,17р.</v>
      </c>
      <c r="J45" s="72">
        <f t="shared" si="1"/>
        <v>2500000</v>
      </c>
      <c r="K45" s="231"/>
      <c r="L45" s="231"/>
      <c r="M45" s="231"/>
      <c r="N45" s="231"/>
      <c r="O45" s="231"/>
      <c r="P45" s="231"/>
      <c r="Q45" s="231"/>
      <c r="R45" s="231"/>
    </row>
    <row r="46" spans="1:18" ht="15.5" x14ac:dyDescent="0.35">
      <c r="A46" s="56" t="s">
        <v>133</v>
      </c>
      <c r="B46" s="34">
        <v>0</v>
      </c>
      <c r="C46" s="34">
        <v>0</v>
      </c>
      <c r="D46" s="34">
        <v>0</v>
      </c>
      <c r="E46" s="34">
        <v>0</v>
      </c>
      <c r="F46" s="56">
        <v>0</v>
      </c>
      <c r="G46" s="56">
        <v>1</v>
      </c>
      <c r="H46" s="56">
        <v>0</v>
      </c>
      <c r="I46" s="185" t="str">
        <f t="shared" si="0"/>
        <v xml:space="preserve">            ОВДП (9 - місячні); 0%; 0р.</v>
      </c>
      <c r="J46" s="72">
        <f t="shared" si="1"/>
        <v>0</v>
      </c>
      <c r="K46" s="231"/>
      <c r="L46" s="231"/>
      <c r="M46" s="231"/>
      <c r="N46" s="231"/>
      <c r="O46" s="231"/>
      <c r="P46" s="231"/>
      <c r="Q46" s="231"/>
      <c r="R46" s="231"/>
    </row>
    <row r="47" spans="1:18" ht="15.5" x14ac:dyDescent="0.35">
      <c r="A47" s="56" t="s">
        <v>71</v>
      </c>
      <c r="B47" s="34">
        <v>10.57</v>
      </c>
      <c r="C47" s="34">
        <v>9.2899999999999991</v>
      </c>
      <c r="D47" s="34">
        <v>2.0299999999999998</v>
      </c>
      <c r="E47" s="34">
        <v>5500000</v>
      </c>
      <c r="F47" s="56">
        <v>0</v>
      </c>
      <c r="G47" s="56">
        <v>1</v>
      </c>
      <c r="H47" s="56">
        <v>0</v>
      </c>
      <c r="I47" s="185" t="str">
        <f t="shared" si="0"/>
        <v xml:space="preserve">            ОВДП (9 - річні); 10,57%; 9,29р.</v>
      </c>
      <c r="J47" s="72">
        <f t="shared" si="1"/>
        <v>5500000</v>
      </c>
      <c r="K47" s="231"/>
      <c r="L47" s="231"/>
      <c r="M47" s="231"/>
      <c r="N47" s="231"/>
      <c r="O47" s="231"/>
      <c r="P47" s="231"/>
      <c r="Q47" s="231"/>
      <c r="R47" s="231"/>
    </row>
    <row r="48" spans="1:18" ht="15.5" x14ac:dyDescent="0.35">
      <c r="A48" s="56" t="s">
        <v>60</v>
      </c>
      <c r="B48" s="34">
        <v>1.3</v>
      </c>
      <c r="C48" s="34">
        <v>16.91</v>
      </c>
      <c r="D48" s="34">
        <v>14.41</v>
      </c>
      <c r="E48" s="34">
        <v>5052991167.3100004</v>
      </c>
      <c r="F48" s="56">
        <v>1</v>
      </c>
      <c r="G48" s="56">
        <v>0</v>
      </c>
      <c r="H48" s="56">
        <v>0</v>
      </c>
      <c r="I48" s="185" t="str">
        <f t="shared" si="0"/>
        <v xml:space="preserve">      Державний зовнішній борг; 1,3%; 16,91р.</v>
      </c>
      <c r="J48" s="72">
        <f t="shared" si="1"/>
        <v>5052991167.3100004</v>
      </c>
      <c r="K48" s="231"/>
      <c r="L48" s="231"/>
      <c r="M48" s="231"/>
      <c r="N48" s="231"/>
      <c r="O48" s="231"/>
      <c r="P48" s="231"/>
      <c r="Q48" s="231"/>
      <c r="R48" s="231"/>
    </row>
    <row r="49" spans="1:18" ht="15.5" x14ac:dyDescent="0.35">
      <c r="A49" s="56" t="s">
        <v>222</v>
      </c>
      <c r="B49" s="34">
        <v>0.95299999999999996</v>
      </c>
      <c r="C49" s="34">
        <v>9.9700000000000006</v>
      </c>
      <c r="D49" s="34">
        <v>9.11</v>
      </c>
      <c r="E49" s="34">
        <v>503790627.60000002</v>
      </c>
      <c r="F49" s="56">
        <v>0</v>
      </c>
      <c r="G49" s="56">
        <v>0</v>
      </c>
      <c r="H49" s="56">
        <v>0</v>
      </c>
      <c r="I49" s="185" t="str">
        <f t="shared" si="0"/>
        <v xml:space="preserve">         в т.ч. ОЗДП; 0,953%; 9,97р.</v>
      </c>
      <c r="J49" s="72">
        <f t="shared" si="1"/>
        <v>503790627.60000002</v>
      </c>
      <c r="K49" s="231"/>
      <c r="L49" s="231"/>
      <c r="M49" s="231"/>
      <c r="N49" s="231"/>
      <c r="O49" s="231"/>
      <c r="P49" s="231"/>
      <c r="Q49" s="231"/>
      <c r="R49" s="231"/>
    </row>
    <row r="50" spans="1:18" ht="15.5" x14ac:dyDescent="0.35">
      <c r="A50" s="56" t="s">
        <v>67</v>
      </c>
      <c r="B50" s="34">
        <v>5.6669999999999998</v>
      </c>
      <c r="C50" s="34">
        <v>9.91</v>
      </c>
      <c r="D50" s="34">
        <v>4.78</v>
      </c>
      <c r="E50" s="34">
        <v>272978133.79000002</v>
      </c>
      <c r="F50" s="56">
        <v>0</v>
      </c>
      <c r="G50" s="56">
        <v>0</v>
      </c>
      <c r="H50" s="56">
        <v>2</v>
      </c>
      <c r="I50" s="185" t="str">
        <f t="shared" si="0"/>
        <v xml:space="preserve">   Гарантований борг; 5,667%; 9,91р.</v>
      </c>
      <c r="J50" s="72">
        <f t="shared" si="1"/>
        <v>272978133.79000002</v>
      </c>
      <c r="K50" s="231"/>
      <c r="L50" s="231"/>
      <c r="M50" s="231"/>
      <c r="N50" s="231"/>
      <c r="O50" s="231"/>
      <c r="P50" s="231"/>
      <c r="Q50" s="231"/>
      <c r="R50" s="231"/>
    </row>
    <row r="51" spans="1:18" ht="15.5" x14ac:dyDescent="0.35">
      <c r="A51" s="56" t="s">
        <v>34</v>
      </c>
      <c r="B51" s="34">
        <v>8.2759999999999998</v>
      </c>
      <c r="C51" s="34">
        <v>5.04</v>
      </c>
      <c r="D51" s="34">
        <v>4.21</v>
      </c>
      <c r="E51" s="34">
        <v>76794283.810000002</v>
      </c>
      <c r="F51" s="56">
        <v>1</v>
      </c>
      <c r="G51" s="56">
        <v>0</v>
      </c>
      <c r="H51" s="56">
        <v>0</v>
      </c>
      <c r="I51" s="185" t="str">
        <f t="shared" si="0"/>
        <v xml:space="preserve">      Гарантований внутрішній борг; 8,276%; 5,04р.</v>
      </c>
      <c r="J51" s="72">
        <f t="shared" si="1"/>
        <v>76794283.810000002</v>
      </c>
      <c r="K51" s="231"/>
      <c r="L51" s="231"/>
      <c r="M51" s="231"/>
      <c r="N51" s="231"/>
      <c r="O51" s="231"/>
      <c r="P51" s="231"/>
      <c r="Q51" s="231"/>
      <c r="R51" s="231"/>
    </row>
    <row r="52" spans="1:18" ht="15.5" x14ac:dyDescent="0.35">
      <c r="A52" s="56" t="s">
        <v>117</v>
      </c>
      <c r="B52" s="34">
        <v>7.6280000000000001</v>
      </c>
      <c r="C52" s="34">
        <v>3.95</v>
      </c>
      <c r="D52" s="34">
        <v>2.78</v>
      </c>
      <c r="E52" s="34">
        <v>4475011.5999999996</v>
      </c>
      <c r="F52" s="56">
        <v>0</v>
      </c>
      <c r="G52" s="56">
        <v>0</v>
      </c>
      <c r="H52" s="56">
        <v>0</v>
      </c>
      <c r="I52" s="185" t="str">
        <f t="shared" si="0"/>
        <v xml:space="preserve">         в т.ч. Облігації; 7,628%; 3,95р.</v>
      </c>
      <c r="J52" s="72">
        <f t="shared" si="1"/>
        <v>4475011.5999999996</v>
      </c>
      <c r="K52" s="231"/>
      <c r="L52" s="231"/>
      <c r="M52" s="231"/>
      <c r="N52" s="231"/>
      <c r="O52" s="231"/>
      <c r="P52" s="231"/>
      <c r="Q52" s="231"/>
      <c r="R52" s="231"/>
    </row>
    <row r="53" spans="1:18" ht="15.5" x14ac:dyDescent="0.35">
      <c r="A53" s="56" t="s">
        <v>78</v>
      </c>
      <c r="B53" s="34">
        <v>4.6459999999999999</v>
      </c>
      <c r="C53" s="34">
        <v>13.53</v>
      </c>
      <c r="D53" s="34">
        <v>5.01</v>
      </c>
      <c r="E53" s="34">
        <v>196183849.97999999</v>
      </c>
      <c r="F53" s="56">
        <v>1</v>
      </c>
      <c r="G53" s="56">
        <v>0</v>
      </c>
      <c r="H53" s="56">
        <v>0</v>
      </c>
      <c r="I53" s="185" t="str">
        <f t="shared" si="0"/>
        <v xml:space="preserve">      Гарантований зовнішній борг; 4,646%; 13,53р.</v>
      </c>
      <c r="J53" s="72">
        <f t="shared" si="1"/>
        <v>196183849.97999999</v>
      </c>
      <c r="K53" s="231"/>
      <c r="L53" s="231"/>
      <c r="M53" s="231"/>
      <c r="N53" s="231"/>
      <c r="O53" s="231"/>
      <c r="P53" s="231"/>
      <c r="Q53" s="231"/>
      <c r="R53" s="231"/>
    </row>
    <row r="54" spans="1:18" ht="15.5" x14ac:dyDescent="0.35">
      <c r="A54" s="56" t="s">
        <v>222</v>
      </c>
      <c r="B54" s="34">
        <v>6.875</v>
      </c>
      <c r="C54" s="34">
        <v>7.09</v>
      </c>
      <c r="D54" s="34">
        <v>3.53</v>
      </c>
      <c r="E54" s="34">
        <v>34438882.5</v>
      </c>
      <c r="F54" s="56">
        <v>0</v>
      </c>
      <c r="G54" s="56">
        <v>0</v>
      </c>
      <c r="H54" s="56">
        <v>0</v>
      </c>
      <c r="I54" s="185"/>
      <c r="J54" s="72">
        <f t="shared" si="1"/>
        <v>34438882.5</v>
      </c>
      <c r="K54" s="231"/>
      <c r="L54" s="231"/>
      <c r="M54" s="231"/>
      <c r="N54" s="231"/>
      <c r="O54" s="231"/>
      <c r="P54" s="231"/>
      <c r="Q54" s="231"/>
      <c r="R54" s="231"/>
    </row>
    <row r="55" spans="1:18" x14ac:dyDescent="0.3">
      <c r="B55" s="205"/>
      <c r="C55" s="205"/>
      <c r="D55" s="205"/>
      <c r="E55" s="205"/>
      <c r="F55" s="231"/>
      <c r="G55" s="231"/>
      <c r="H55" s="231"/>
      <c r="I55" s="185"/>
      <c r="J55" s="72">
        <f t="shared" si="1"/>
        <v>0</v>
      </c>
      <c r="K55" s="231"/>
      <c r="L55" s="231"/>
      <c r="M55" s="231"/>
      <c r="N55" s="231"/>
      <c r="O55" s="231"/>
      <c r="P55" s="231"/>
      <c r="Q55" s="231"/>
      <c r="R55" s="231"/>
    </row>
    <row r="56" spans="1:18" x14ac:dyDescent="0.3">
      <c r="B56" s="205"/>
      <c r="C56" s="205"/>
      <c r="D56" s="205"/>
      <c r="E56" s="205"/>
      <c r="F56" s="231"/>
      <c r="G56" s="231"/>
      <c r="H56" s="231"/>
      <c r="I56" s="185"/>
      <c r="J56" s="72">
        <f t="shared" si="1"/>
        <v>0</v>
      </c>
      <c r="K56" s="231"/>
      <c r="L56" s="231"/>
      <c r="M56" s="231"/>
      <c r="N56" s="231"/>
      <c r="O56" s="231"/>
      <c r="P56" s="231"/>
      <c r="Q56" s="231"/>
      <c r="R56" s="231"/>
    </row>
    <row r="57" spans="1:18" x14ac:dyDescent="0.3">
      <c r="B57" s="205"/>
      <c r="C57" s="205"/>
      <c r="D57" s="205"/>
      <c r="E57" s="205"/>
      <c r="F57" s="231"/>
      <c r="G57" s="231"/>
      <c r="H57" s="231"/>
      <c r="I57" s="185"/>
      <c r="J57" s="72">
        <f t="shared" si="1"/>
        <v>0</v>
      </c>
      <c r="K57" s="231"/>
      <c r="L57" s="231"/>
      <c r="M57" s="231"/>
      <c r="N57" s="231"/>
      <c r="O57" s="231"/>
      <c r="P57" s="231"/>
      <c r="Q57" s="231"/>
      <c r="R57" s="231"/>
    </row>
    <row r="58" spans="1:18" x14ac:dyDescent="0.3">
      <c r="B58" s="205"/>
      <c r="C58" s="205"/>
      <c r="D58" s="205"/>
      <c r="E58" s="205"/>
      <c r="F58" s="231"/>
      <c r="G58" s="231"/>
      <c r="H58" s="231"/>
      <c r="I58" s="185"/>
      <c r="J58" s="72">
        <f t="shared" si="1"/>
        <v>0</v>
      </c>
      <c r="K58" s="231"/>
      <c r="L58" s="231"/>
      <c r="M58" s="231"/>
      <c r="N58" s="231"/>
      <c r="O58" s="231"/>
      <c r="P58" s="231"/>
      <c r="Q58" s="231"/>
      <c r="R58" s="231"/>
    </row>
    <row r="59" spans="1:18" x14ac:dyDescent="0.3">
      <c r="B59" s="205"/>
      <c r="C59" s="205"/>
      <c r="D59" s="205"/>
      <c r="E59" s="205"/>
      <c r="F59" s="231"/>
      <c r="G59" s="231"/>
      <c r="H59" s="231"/>
      <c r="I59" s="185"/>
      <c r="J59" s="72">
        <f t="shared" si="1"/>
        <v>0</v>
      </c>
      <c r="K59" s="231"/>
      <c r="L59" s="231"/>
      <c r="M59" s="231"/>
      <c r="N59" s="231"/>
      <c r="O59" s="231"/>
      <c r="P59" s="231"/>
      <c r="Q59" s="231"/>
      <c r="R59" s="231"/>
    </row>
    <row r="60" spans="1:18" x14ac:dyDescent="0.3">
      <c r="B60" s="205"/>
      <c r="C60" s="205"/>
      <c r="D60" s="205"/>
      <c r="E60" s="205"/>
      <c r="F60" s="231"/>
      <c r="G60" s="231"/>
      <c r="H60" s="231"/>
      <c r="I60" s="185"/>
      <c r="J60" s="72">
        <f t="shared" si="1"/>
        <v>0</v>
      </c>
      <c r="K60" s="231"/>
      <c r="L60" s="231"/>
      <c r="M60" s="231"/>
      <c r="N60" s="231"/>
      <c r="O60" s="231"/>
      <c r="P60" s="231"/>
      <c r="Q60" s="231"/>
      <c r="R60" s="231"/>
    </row>
    <row r="61" spans="1:18" x14ac:dyDescent="0.3">
      <c r="B61" s="205"/>
      <c r="C61" s="205"/>
      <c r="D61" s="205"/>
      <c r="E61" s="205"/>
      <c r="F61" s="231"/>
      <c r="G61" s="231"/>
      <c r="H61" s="231"/>
      <c r="I61" s="185"/>
      <c r="J61" s="72">
        <f t="shared" si="1"/>
        <v>0</v>
      </c>
      <c r="K61" s="231"/>
      <c r="L61" s="231"/>
      <c r="M61" s="231"/>
      <c r="N61" s="231"/>
      <c r="O61" s="231"/>
      <c r="P61" s="231"/>
      <c r="Q61" s="231"/>
      <c r="R61" s="231"/>
    </row>
    <row r="62" spans="1:18" x14ac:dyDescent="0.3">
      <c r="B62" s="205"/>
      <c r="C62" s="205"/>
      <c r="D62" s="205"/>
      <c r="E62" s="205"/>
      <c r="F62" s="231"/>
      <c r="G62" s="231"/>
      <c r="H62" s="231"/>
      <c r="I62" s="185"/>
      <c r="J62" s="185"/>
      <c r="K62" s="231"/>
      <c r="L62" s="231"/>
      <c r="M62" s="231"/>
      <c r="N62" s="231"/>
      <c r="O62" s="231"/>
      <c r="P62" s="231"/>
      <c r="Q62" s="231"/>
      <c r="R62" s="231"/>
    </row>
    <row r="63" spans="1:18" x14ac:dyDescent="0.3">
      <c r="B63" s="205"/>
      <c r="C63" s="205"/>
      <c r="D63" s="205"/>
      <c r="E63" s="205"/>
      <c r="F63" s="231"/>
      <c r="G63" s="231"/>
      <c r="H63" s="231"/>
      <c r="I63" s="185"/>
      <c r="J63" s="185"/>
      <c r="K63" s="231"/>
      <c r="L63" s="231"/>
      <c r="M63" s="231"/>
      <c r="N63" s="231"/>
      <c r="O63" s="231"/>
      <c r="P63" s="231"/>
      <c r="Q63" s="231"/>
      <c r="R63" s="231"/>
    </row>
    <row r="64" spans="1:18" x14ac:dyDescent="0.3">
      <c r="B64" s="205"/>
      <c r="C64" s="205"/>
      <c r="D64" s="205"/>
      <c r="E64" s="205"/>
      <c r="F64" s="231"/>
      <c r="G64" s="231"/>
      <c r="H64" s="231"/>
      <c r="I64" s="185"/>
      <c r="J64" s="185"/>
      <c r="K64" s="231"/>
      <c r="L64" s="231"/>
      <c r="M64" s="231"/>
      <c r="N64" s="231"/>
      <c r="O64" s="231"/>
      <c r="P64" s="231"/>
      <c r="Q64" s="231"/>
      <c r="R64" s="231"/>
    </row>
    <row r="65" spans="2:18" x14ac:dyDescent="0.3">
      <c r="B65" s="205"/>
      <c r="C65" s="205"/>
      <c r="D65" s="205"/>
      <c r="E65" s="205"/>
      <c r="F65" s="231"/>
      <c r="G65" s="231"/>
      <c r="H65" s="231"/>
      <c r="I65" s="185"/>
      <c r="J65" s="185"/>
      <c r="K65" s="231"/>
      <c r="L65" s="231"/>
      <c r="M65" s="231"/>
      <c r="N65" s="231"/>
      <c r="O65" s="231"/>
      <c r="P65" s="231"/>
      <c r="Q65" s="231"/>
      <c r="R65" s="231"/>
    </row>
    <row r="66" spans="2:18" x14ac:dyDescent="0.3">
      <c r="B66" s="205"/>
      <c r="C66" s="205"/>
      <c r="D66" s="205"/>
      <c r="E66" s="205"/>
      <c r="F66" s="231"/>
      <c r="G66" s="231"/>
      <c r="H66" s="231"/>
      <c r="I66" s="185"/>
      <c r="J66" s="185"/>
      <c r="K66" s="231"/>
      <c r="L66" s="231"/>
      <c r="M66" s="231"/>
      <c r="N66" s="231"/>
      <c r="O66" s="231"/>
      <c r="P66" s="231"/>
      <c r="Q66" s="231"/>
      <c r="R66" s="231"/>
    </row>
    <row r="67" spans="2:18" x14ac:dyDescent="0.3">
      <c r="B67" s="205"/>
      <c r="C67" s="205"/>
      <c r="D67" s="205"/>
      <c r="E67" s="205"/>
      <c r="F67" s="231"/>
      <c r="G67" s="231"/>
      <c r="H67" s="231"/>
      <c r="I67" s="185"/>
      <c r="J67" s="185"/>
      <c r="K67" s="231"/>
      <c r="L67" s="231"/>
      <c r="M67" s="231"/>
      <c r="N67" s="231"/>
      <c r="O67" s="231"/>
      <c r="P67" s="231"/>
      <c r="Q67" s="231"/>
      <c r="R67" s="231"/>
    </row>
    <row r="68" spans="2:18" x14ac:dyDescent="0.3">
      <c r="B68" s="205"/>
      <c r="C68" s="205"/>
      <c r="D68" s="205"/>
      <c r="E68" s="205"/>
      <c r="F68" s="231"/>
      <c r="G68" s="231"/>
      <c r="H68" s="231"/>
      <c r="I68" s="185"/>
      <c r="J68" s="185"/>
      <c r="K68" s="231"/>
      <c r="L68" s="231"/>
      <c r="M68" s="231"/>
      <c r="N68" s="231"/>
      <c r="O68" s="231"/>
      <c r="P68" s="231"/>
      <c r="Q68" s="231"/>
      <c r="R68" s="231"/>
    </row>
    <row r="69" spans="2:18" x14ac:dyDescent="0.3">
      <c r="B69" s="205"/>
      <c r="C69" s="205"/>
      <c r="D69" s="205"/>
      <c r="E69" s="205"/>
      <c r="F69" s="231"/>
      <c r="G69" s="231"/>
      <c r="H69" s="231"/>
      <c r="I69" s="185"/>
      <c r="J69" s="185"/>
      <c r="K69" s="231"/>
      <c r="L69" s="231"/>
      <c r="M69" s="231"/>
      <c r="N69" s="231"/>
      <c r="O69" s="231"/>
      <c r="P69" s="231"/>
      <c r="Q69" s="231"/>
      <c r="R69" s="231"/>
    </row>
    <row r="70" spans="2:18" x14ac:dyDescent="0.3">
      <c r="B70" s="205"/>
      <c r="C70" s="205"/>
      <c r="D70" s="205"/>
      <c r="E70" s="205"/>
      <c r="F70" s="231"/>
      <c r="G70" s="231"/>
      <c r="H70" s="231"/>
      <c r="I70" s="185"/>
      <c r="J70" s="185"/>
      <c r="K70" s="231"/>
      <c r="L70" s="231"/>
      <c r="M70" s="231"/>
      <c r="N70" s="231"/>
      <c r="O70" s="231"/>
      <c r="P70" s="231"/>
      <c r="Q70" s="231"/>
      <c r="R70" s="231"/>
    </row>
    <row r="71" spans="2:18" x14ac:dyDescent="0.3">
      <c r="B71" s="205"/>
      <c r="C71" s="205"/>
      <c r="D71" s="205"/>
      <c r="E71" s="205"/>
      <c r="F71" s="231"/>
      <c r="G71" s="231"/>
      <c r="H71" s="231"/>
      <c r="I71" s="185"/>
      <c r="J71" s="185"/>
      <c r="K71" s="231"/>
      <c r="L71" s="231"/>
      <c r="M71" s="231"/>
      <c r="N71" s="231"/>
      <c r="O71" s="231"/>
      <c r="P71" s="231"/>
      <c r="Q71" s="231"/>
      <c r="R71" s="231"/>
    </row>
    <row r="72" spans="2:18" x14ac:dyDescent="0.3">
      <c r="B72" s="205"/>
      <c r="C72" s="205"/>
      <c r="D72" s="205"/>
      <c r="E72" s="205"/>
      <c r="F72" s="231"/>
      <c r="G72" s="231"/>
      <c r="H72" s="231"/>
      <c r="I72" s="185"/>
      <c r="J72" s="185"/>
      <c r="K72" s="231"/>
      <c r="L72" s="231"/>
      <c r="M72" s="231"/>
      <c r="N72" s="231"/>
      <c r="O72" s="231"/>
      <c r="P72" s="231"/>
      <c r="Q72" s="231"/>
      <c r="R72" s="231"/>
    </row>
    <row r="73" spans="2:18" x14ac:dyDescent="0.3">
      <c r="B73" s="205"/>
      <c r="C73" s="205"/>
      <c r="D73" s="205"/>
      <c r="E73" s="205"/>
      <c r="F73" s="231"/>
      <c r="G73" s="231"/>
      <c r="H73" s="231"/>
      <c r="I73" s="185"/>
      <c r="J73" s="185"/>
      <c r="K73" s="231"/>
      <c r="L73" s="231"/>
      <c r="M73" s="231"/>
      <c r="N73" s="231"/>
      <c r="O73" s="231"/>
      <c r="P73" s="231"/>
      <c r="Q73" s="231"/>
      <c r="R73" s="231"/>
    </row>
    <row r="74" spans="2:18" x14ac:dyDescent="0.3">
      <c r="B74" s="205"/>
      <c r="C74" s="205"/>
      <c r="D74" s="205"/>
      <c r="E74" s="205"/>
      <c r="F74" s="231"/>
      <c r="G74" s="231"/>
      <c r="H74" s="231"/>
      <c r="I74" s="185"/>
      <c r="J74" s="185"/>
      <c r="K74" s="231"/>
      <c r="L74" s="231"/>
      <c r="M74" s="231"/>
      <c r="N74" s="231"/>
      <c r="O74" s="231"/>
      <c r="P74" s="231"/>
      <c r="Q74" s="231"/>
      <c r="R74" s="231"/>
    </row>
    <row r="75" spans="2:18" x14ac:dyDescent="0.3">
      <c r="B75" s="205"/>
      <c r="C75" s="205"/>
      <c r="D75" s="205"/>
      <c r="E75" s="205"/>
      <c r="F75" s="231"/>
      <c r="G75" s="231"/>
      <c r="H75" s="231"/>
      <c r="I75" s="185"/>
      <c r="J75" s="185"/>
      <c r="K75" s="231"/>
      <c r="L75" s="231"/>
      <c r="M75" s="231"/>
      <c r="N75" s="231"/>
      <c r="O75" s="231"/>
      <c r="P75" s="231"/>
      <c r="Q75" s="231"/>
      <c r="R75" s="231"/>
    </row>
    <row r="76" spans="2:18" x14ac:dyDescent="0.3">
      <c r="B76" s="205"/>
      <c r="C76" s="205"/>
      <c r="D76" s="205"/>
      <c r="E76" s="205"/>
      <c r="F76" s="231"/>
      <c r="G76" s="231"/>
      <c r="H76" s="231"/>
      <c r="I76" s="185"/>
      <c r="J76" s="185"/>
      <c r="K76" s="231"/>
      <c r="L76" s="231"/>
      <c r="M76" s="231"/>
      <c r="N76" s="231"/>
      <c r="O76" s="231"/>
      <c r="P76" s="231"/>
      <c r="Q76" s="231"/>
      <c r="R76" s="231"/>
    </row>
    <row r="77" spans="2:18" x14ac:dyDescent="0.3">
      <c r="B77" s="205"/>
      <c r="C77" s="205"/>
      <c r="D77" s="205"/>
      <c r="E77" s="205"/>
      <c r="F77" s="231"/>
      <c r="G77" s="231"/>
      <c r="H77" s="231"/>
      <c r="I77" s="185"/>
      <c r="J77" s="185"/>
      <c r="K77" s="231"/>
      <c r="L77" s="231"/>
      <c r="M77" s="231"/>
      <c r="N77" s="231"/>
      <c r="O77" s="231"/>
      <c r="P77" s="231"/>
      <c r="Q77" s="231"/>
      <c r="R77" s="231"/>
    </row>
    <row r="78" spans="2:18" x14ac:dyDescent="0.3">
      <c r="B78" s="205"/>
      <c r="C78" s="205"/>
      <c r="D78" s="205"/>
      <c r="E78" s="205"/>
      <c r="F78" s="231"/>
      <c r="G78" s="231"/>
      <c r="H78" s="231"/>
      <c r="I78" s="185"/>
      <c r="J78" s="185"/>
      <c r="K78" s="231"/>
      <c r="L78" s="231"/>
      <c r="M78" s="231"/>
      <c r="N78" s="231"/>
      <c r="O78" s="231"/>
      <c r="P78" s="231"/>
      <c r="Q78" s="231"/>
      <c r="R78" s="231"/>
    </row>
    <row r="79" spans="2:18" x14ac:dyDescent="0.3">
      <c r="B79" s="205"/>
      <c r="C79" s="205"/>
      <c r="D79" s="205"/>
      <c r="E79" s="205"/>
      <c r="F79" s="231"/>
      <c r="G79" s="231"/>
      <c r="H79" s="231"/>
      <c r="I79" s="185"/>
      <c r="J79" s="185"/>
      <c r="K79" s="231"/>
      <c r="L79" s="231"/>
      <c r="M79" s="231"/>
      <c r="N79" s="231"/>
      <c r="O79" s="231"/>
      <c r="P79" s="231"/>
      <c r="Q79" s="231"/>
      <c r="R79" s="231"/>
    </row>
    <row r="80" spans="2:18" x14ac:dyDescent="0.3">
      <c r="B80" s="205"/>
      <c r="C80" s="205"/>
      <c r="D80" s="205"/>
      <c r="E80" s="205"/>
      <c r="F80" s="231"/>
      <c r="G80" s="231"/>
      <c r="H80" s="231"/>
      <c r="I80" s="185"/>
      <c r="J80" s="185"/>
      <c r="K80" s="231"/>
      <c r="L80" s="231"/>
      <c r="M80" s="231"/>
      <c r="N80" s="231"/>
      <c r="O80" s="231"/>
      <c r="P80" s="231"/>
      <c r="Q80" s="231"/>
      <c r="R80" s="231"/>
    </row>
    <row r="81" spans="2:18" x14ac:dyDescent="0.3">
      <c r="B81" s="205"/>
      <c r="C81" s="205"/>
      <c r="D81" s="205"/>
      <c r="E81" s="205"/>
      <c r="F81" s="231"/>
      <c r="G81" s="231"/>
      <c r="H81" s="231"/>
      <c r="I81" s="185"/>
      <c r="J81" s="185"/>
      <c r="K81" s="231"/>
      <c r="L81" s="231"/>
      <c r="M81" s="231"/>
      <c r="N81" s="231"/>
      <c r="O81" s="231"/>
      <c r="P81" s="231"/>
      <c r="Q81" s="231"/>
      <c r="R81" s="231"/>
    </row>
    <row r="82" spans="2:18" x14ac:dyDescent="0.3">
      <c r="B82" s="205"/>
      <c r="C82" s="205"/>
      <c r="D82" s="205"/>
      <c r="E82" s="205"/>
      <c r="F82" s="231"/>
      <c r="G82" s="231"/>
      <c r="H82" s="231"/>
      <c r="I82" s="185"/>
      <c r="J82" s="185"/>
      <c r="K82" s="231"/>
      <c r="L82" s="231"/>
      <c r="M82" s="231"/>
      <c r="N82" s="231"/>
      <c r="O82" s="231"/>
      <c r="P82" s="231"/>
      <c r="Q82" s="231"/>
      <c r="R82" s="231"/>
    </row>
    <row r="83" spans="2:18" x14ac:dyDescent="0.3">
      <c r="B83" s="205"/>
      <c r="C83" s="205"/>
      <c r="D83" s="205"/>
      <c r="E83" s="205"/>
      <c r="F83" s="231"/>
      <c r="G83" s="231"/>
      <c r="H83" s="231"/>
      <c r="I83" s="185"/>
      <c r="J83" s="185"/>
      <c r="K83" s="231"/>
      <c r="L83" s="231"/>
      <c r="M83" s="231"/>
      <c r="N83" s="231"/>
      <c r="O83" s="231"/>
      <c r="P83" s="231"/>
      <c r="Q83" s="231"/>
      <c r="R83" s="231"/>
    </row>
    <row r="84" spans="2:18" x14ac:dyDescent="0.3">
      <c r="B84" s="205"/>
      <c r="C84" s="205"/>
      <c r="D84" s="205"/>
      <c r="E84" s="205"/>
      <c r="F84" s="231"/>
      <c r="G84" s="231"/>
      <c r="H84" s="231"/>
      <c r="I84" s="185"/>
      <c r="J84" s="185"/>
      <c r="K84" s="231"/>
      <c r="L84" s="231"/>
      <c r="M84" s="231"/>
      <c r="N84" s="231"/>
      <c r="O84" s="231"/>
      <c r="P84" s="231"/>
      <c r="Q84" s="231"/>
      <c r="R84" s="231"/>
    </row>
    <row r="85" spans="2:18" x14ac:dyDescent="0.3">
      <c r="B85" s="205"/>
      <c r="C85" s="205"/>
      <c r="D85" s="205"/>
      <c r="E85" s="205"/>
      <c r="F85" s="231"/>
      <c r="G85" s="231"/>
      <c r="H85" s="231"/>
      <c r="I85" s="185"/>
      <c r="J85" s="185"/>
      <c r="K85" s="231"/>
      <c r="L85" s="231"/>
      <c r="M85" s="231"/>
      <c r="N85" s="231"/>
      <c r="O85" s="231"/>
      <c r="P85" s="231"/>
      <c r="Q85" s="231"/>
      <c r="R85" s="231"/>
    </row>
    <row r="86" spans="2:18" x14ac:dyDescent="0.3">
      <c r="B86" s="205"/>
      <c r="C86" s="205"/>
      <c r="D86" s="205"/>
      <c r="E86" s="205"/>
      <c r="F86" s="231"/>
      <c r="G86" s="231"/>
      <c r="H86" s="231"/>
      <c r="I86" s="185"/>
      <c r="J86" s="185"/>
      <c r="K86" s="231"/>
      <c r="L86" s="231"/>
      <c r="M86" s="231"/>
      <c r="N86" s="231"/>
      <c r="O86" s="231"/>
      <c r="P86" s="231"/>
      <c r="Q86" s="231"/>
      <c r="R86" s="231"/>
    </row>
    <row r="87" spans="2:18" x14ac:dyDescent="0.3">
      <c r="B87" s="205"/>
      <c r="C87" s="205"/>
      <c r="D87" s="205"/>
      <c r="E87" s="205"/>
      <c r="F87" s="231"/>
      <c r="G87" s="231"/>
      <c r="H87" s="231"/>
      <c r="I87" s="185"/>
      <c r="J87" s="185"/>
      <c r="K87" s="231"/>
      <c r="L87" s="231"/>
      <c r="M87" s="231"/>
      <c r="N87" s="231"/>
      <c r="O87" s="231"/>
      <c r="P87" s="231"/>
      <c r="Q87" s="231"/>
      <c r="R87" s="231"/>
    </row>
    <row r="88" spans="2:18" x14ac:dyDescent="0.3">
      <c r="B88" s="205"/>
      <c r="C88" s="205"/>
      <c r="D88" s="205"/>
      <c r="E88" s="205"/>
      <c r="F88" s="231"/>
      <c r="G88" s="231"/>
      <c r="H88" s="231"/>
      <c r="I88" s="185"/>
      <c r="J88" s="185"/>
      <c r="K88" s="231"/>
      <c r="L88" s="231"/>
      <c r="M88" s="231"/>
      <c r="N88" s="231"/>
      <c r="O88" s="231"/>
      <c r="P88" s="231"/>
      <c r="Q88" s="231"/>
      <c r="R88" s="231"/>
    </row>
    <row r="89" spans="2:18" x14ac:dyDescent="0.3">
      <c r="B89" s="205"/>
      <c r="C89" s="205"/>
      <c r="D89" s="205"/>
      <c r="E89" s="205"/>
      <c r="F89" s="231"/>
      <c r="G89" s="231"/>
      <c r="H89" s="231"/>
      <c r="I89" s="185"/>
      <c r="J89" s="185"/>
      <c r="K89" s="231"/>
      <c r="L89" s="231"/>
      <c r="M89" s="231"/>
      <c r="N89" s="231"/>
      <c r="O89" s="231"/>
      <c r="P89" s="231"/>
      <c r="Q89" s="231"/>
      <c r="R89" s="231"/>
    </row>
    <row r="90" spans="2:18" x14ac:dyDescent="0.3">
      <c r="B90" s="205"/>
      <c r="C90" s="205"/>
      <c r="D90" s="205"/>
      <c r="E90" s="205"/>
      <c r="F90" s="231"/>
      <c r="G90" s="231"/>
      <c r="H90" s="231"/>
      <c r="I90" s="185"/>
      <c r="J90" s="185"/>
      <c r="K90" s="231"/>
      <c r="L90" s="231"/>
      <c r="M90" s="231"/>
      <c r="N90" s="231"/>
      <c r="O90" s="231"/>
      <c r="P90" s="231"/>
      <c r="Q90" s="231"/>
      <c r="R90" s="231"/>
    </row>
    <row r="91" spans="2:18" x14ac:dyDescent="0.3">
      <c r="B91" s="205"/>
      <c r="C91" s="205"/>
      <c r="D91" s="205"/>
      <c r="E91" s="205"/>
      <c r="F91" s="231"/>
      <c r="G91" s="231"/>
      <c r="H91" s="231"/>
      <c r="I91" s="185"/>
      <c r="J91" s="185"/>
      <c r="K91" s="231"/>
      <c r="L91" s="231"/>
      <c r="M91" s="231"/>
      <c r="N91" s="231"/>
      <c r="O91" s="231"/>
      <c r="P91" s="231"/>
      <c r="Q91" s="231"/>
      <c r="R91" s="231"/>
    </row>
    <row r="92" spans="2:18" x14ac:dyDescent="0.3">
      <c r="B92" s="205"/>
      <c r="C92" s="205"/>
      <c r="D92" s="205"/>
      <c r="E92" s="205"/>
      <c r="F92" s="231"/>
      <c r="G92" s="231"/>
      <c r="H92" s="231"/>
      <c r="I92" s="185"/>
      <c r="J92" s="185"/>
      <c r="K92" s="231"/>
      <c r="L92" s="231"/>
      <c r="M92" s="231"/>
      <c r="N92" s="231"/>
      <c r="O92" s="231"/>
      <c r="P92" s="231"/>
      <c r="Q92" s="231"/>
      <c r="R92" s="231"/>
    </row>
    <row r="93" spans="2:18" x14ac:dyDescent="0.3">
      <c r="B93" s="205"/>
      <c r="C93" s="205"/>
      <c r="D93" s="205"/>
      <c r="E93" s="205"/>
      <c r="F93" s="231"/>
      <c r="G93" s="231"/>
      <c r="H93" s="231"/>
      <c r="I93" s="185"/>
      <c r="J93" s="185"/>
      <c r="K93" s="231"/>
      <c r="L93" s="231"/>
      <c r="M93" s="231"/>
      <c r="N93" s="231"/>
      <c r="O93" s="231"/>
      <c r="P93" s="231"/>
      <c r="Q93" s="231"/>
      <c r="R93" s="231"/>
    </row>
    <row r="94" spans="2:18" x14ac:dyDescent="0.3">
      <c r="B94" s="205"/>
      <c r="C94" s="205"/>
      <c r="D94" s="205"/>
      <c r="E94" s="205"/>
      <c r="F94" s="231"/>
      <c r="G94" s="231"/>
      <c r="H94" s="231"/>
      <c r="I94" s="185"/>
      <c r="J94" s="185"/>
      <c r="K94" s="231"/>
      <c r="L94" s="231"/>
      <c r="M94" s="231"/>
      <c r="N94" s="231"/>
      <c r="O94" s="231"/>
      <c r="P94" s="231"/>
      <c r="Q94" s="231"/>
      <c r="R94" s="231"/>
    </row>
    <row r="95" spans="2:18" x14ac:dyDescent="0.3">
      <c r="B95" s="205"/>
      <c r="C95" s="205"/>
      <c r="D95" s="205"/>
      <c r="E95" s="205"/>
      <c r="F95" s="231"/>
      <c r="G95" s="231"/>
      <c r="H95" s="231"/>
      <c r="I95" s="185"/>
      <c r="J95" s="185"/>
      <c r="K95" s="231"/>
      <c r="L95" s="231"/>
      <c r="M95" s="231"/>
      <c r="N95" s="231"/>
      <c r="O95" s="231"/>
      <c r="P95" s="231"/>
      <c r="Q95" s="231"/>
      <c r="R95" s="231"/>
    </row>
    <row r="96" spans="2:18" x14ac:dyDescent="0.3">
      <c r="B96" s="205"/>
      <c r="C96" s="205"/>
      <c r="D96" s="205"/>
      <c r="E96" s="205"/>
      <c r="F96" s="231"/>
      <c r="G96" s="231"/>
      <c r="H96" s="231"/>
      <c r="I96" s="185"/>
      <c r="J96" s="185"/>
      <c r="K96" s="231"/>
      <c r="L96" s="231"/>
      <c r="M96" s="231"/>
      <c r="N96" s="231"/>
      <c r="O96" s="231"/>
      <c r="P96" s="231"/>
      <c r="Q96" s="231"/>
      <c r="R96" s="231"/>
    </row>
    <row r="97" spans="2:18" x14ac:dyDescent="0.3">
      <c r="B97" s="205"/>
      <c r="C97" s="205"/>
      <c r="D97" s="205"/>
      <c r="E97" s="205"/>
      <c r="F97" s="231"/>
      <c r="G97" s="231"/>
      <c r="H97" s="231"/>
      <c r="I97" s="185"/>
      <c r="J97" s="185"/>
      <c r="K97" s="231"/>
      <c r="L97" s="231"/>
      <c r="M97" s="231"/>
      <c r="N97" s="231"/>
      <c r="O97" s="231"/>
      <c r="P97" s="231"/>
      <c r="Q97" s="231"/>
      <c r="R97" s="231"/>
    </row>
    <row r="98" spans="2:18" x14ac:dyDescent="0.3">
      <c r="B98" s="205"/>
      <c r="C98" s="205"/>
      <c r="D98" s="205"/>
      <c r="E98" s="205"/>
      <c r="F98" s="231"/>
      <c r="G98" s="231"/>
      <c r="H98" s="231"/>
      <c r="I98" s="185"/>
      <c r="J98" s="185"/>
      <c r="K98" s="231"/>
      <c r="L98" s="231"/>
      <c r="M98" s="231"/>
      <c r="N98" s="231"/>
      <c r="O98" s="231"/>
      <c r="P98" s="231"/>
      <c r="Q98" s="231"/>
      <c r="R98" s="231"/>
    </row>
    <row r="99" spans="2:18" x14ac:dyDescent="0.3">
      <c r="B99" s="205"/>
      <c r="C99" s="205"/>
      <c r="D99" s="205"/>
      <c r="E99" s="205"/>
      <c r="F99" s="231"/>
      <c r="G99" s="231"/>
      <c r="H99" s="231"/>
      <c r="I99" s="185"/>
      <c r="J99" s="185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3">
      <c r="B100" s="205"/>
      <c r="C100" s="205"/>
      <c r="D100" s="205"/>
      <c r="E100" s="205"/>
      <c r="F100" s="231"/>
      <c r="G100" s="231"/>
      <c r="H100" s="231"/>
      <c r="I100" s="185"/>
      <c r="J100" s="185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3">
      <c r="B101" s="205"/>
      <c r="C101" s="205"/>
      <c r="D101" s="205"/>
      <c r="E101" s="205"/>
      <c r="F101" s="231"/>
      <c r="G101" s="231"/>
      <c r="H101" s="231"/>
      <c r="I101" s="185"/>
      <c r="J101" s="185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3">
      <c r="B102" s="205"/>
      <c r="C102" s="205"/>
      <c r="D102" s="205"/>
      <c r="E102" s="205"/>
      <c r="F102" s="231"/>
      <c r="G102" s="231"/>
      <c r="H102" s="231"/>
      <c r="I102" s="185"/>
      <c r="J102" s="185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3">
      <c r="B103" s="205"/>
      <c r="C103" s="205"/>
      <c r="D103" s="205"/>
      <c r="E103" s="205"/>
      <c r="F103" s="231"/>
      <c r="G103" s="231"/>
      <c r="H103" s="231"/>
      <c r="I103" s="185"/>
      <c r="J103" s="185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3">
      <c r="B104" s="205"/>
      <c r="C104" s="205"/>
      <c r="D104" s="205"/>
      <c r="E104" s="205"/>
      <c r="F104" s="231"/>
      <c r="G104" s="231"/>
      <c r="H104" s="231"/>
      <c r="I104" s="185"/>
      <c r="J104" s="185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3">
      <c r="B105" s="205"/>
      <c r="C105" s="205"/>
      <c r="D105" s="205"/>
      <c r="E105" s="205"/>
      <c r="F105" s="231"/>
      <c r="G105" s="231"/>
      <c r="H105" s="231"/>
      <c r="I105" s="185"/>
      <c r="J105" s="185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3">
      <c r="B106" s="205"/>
      <c r="C106" s="205"/>
      <c r="D106" s="205"/>
      <c r="E106" s="205"/>
      <c r="F106" s="231"/>
      <c r="G106" s="231"/>
      <c r="H106" s="231"/>
      <c r="I106" s="185"/>
      <c r="J106" s="185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3">
      <c r="B107" s="205"/>
      <c r="C107" s="205"/>
      <c r="D107" s="205"/>
      <c r="E107" s="205"/>
      <c r="F107" s="231"/>
      <c r="G107" s="231"/>
      <c r="H107" s="231"/>
      <c r="I107" s="185"/>
      <c r="J107" s="185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3">
      <c r="B108" s="205"/>
      <c r="C108" s="205"/>
      <c r="D108" s="205"/>
      <c r="E108" s="205"/>
      <c r="F108" s="231"/>
      <c r="G108" s="231"/>
      <c r="H108" s="231"/>
      <c r="I108" s="185"/>
      <c r="J108" s="185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3">
      <c r="B109" s="205"/>
      <c r="C109" s="205"/>
      <c r="D109" s="205"/>
      <c r="E109" s="205"/>
      <c r="F109" s="231"/>
      <c r="G109" s="231"/>
      <c r="H109" s="231"/>
      <c r="I109" s="185"/>
      <c r="J109" s="185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3">
      <c r="B110" s="205"/>
      <c r="C110" s="205"/>
      <c r="D110" s="205"/>
      <c r="E110" s="205"/>
      <c r="F110" s="231"/>
      <c r="G110" s="231"/>
      <c r="H110" s="231"/>
      <c r="I110" s="185"/>
      <c r="J110" s="185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3">
      <c r="B111" s="205"/>
      <c r="C111" s="205"/>
      <c r="D111" s="205"/>
      <c r="E111" s="205"/>
      <c r="F111" s="231"/>
      <c r="G111" s="231"/>
      <c r="H111" s="231"/>
      <c r="I111" s="185"/>
      <c r="J111" s="185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3">
      <c r="B112" s="205"/>
      <c r="C112" s="205"/>
      <c r="D112" s="205"/>
      <c r="E112" s="205"/>
      <c r="F112" s="231"/>
      <c r="G112" s="231"/>
      <c r="H112" s="231"/>
      <c r="I112" s="185"/>
      <c r="J112" s="185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3">
      <c r="B113" s="205"/>
      <c r="C113" s="205"/>
      <c r="D113" s="205"/>
      <c r="E113" s="205"/>
      <c r="F113" s="231"/>
      <c r="G113" s="231"/>
      <c r="H113" s="231"/>
      <c r="I113" s="185"/>
      <c r="J113" s="185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3">
      <c r="B114" s="205"/>
      <c r="C114" s="205"/>
      <c r="D114" s="205"/>
      <c r="E114" s="205"/>
      <c r="F114" s="231"/>
      <c r="G114" s="231"/>
      <c r="H114" s="231"/>
      <c r="I114" s="185"/>
      <c r="J114" s="185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3">
      <c r="B115" s="205"/>
      <c r="C115" s="205"/>
      <c r="D115" s="205"/>
      <c r="E115" s="205"/>
      <c r="F115" s="231"/>
      <c r="G115" s="231"/>
      <c r="H115" s="231"/>
      <c r="I115" s="185"/>
      <c r="J115" s="185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3">
      <c r="B116" s="205"/>
      <c r="C116" s="205"/>
      <c r="D116" s="205"/>
      <c r="E116" s="205"/>
      <c r="F116" s="231"/>
      <c r="G116" s="231"/>
      <c r="H116" s="231"/>
      <c r="I116" s="185"/>
      <c r="J116" s="185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3">
      <c r="B117" s="205"/>
      <c r="C117" s="205"/>
      <c r="D117" s="205"/>
      <c r="E117" s="205"/>
      <c r="F117" s="231"/>
      <c r="G117" s="231"/>
      <c r="H117" s="231"/>
      <c r="I117" s="185"/>
      <c r="J117" s="185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3">
      <c r="B118" s="205"/>
      <c r="C118" s="205"/>
      <c r="D118" s="205"/>
      <c r="E118" s="205"/>
      <c r="F118" s="231"/>
      <c r="G118" s="231"/>
      <c r="H118" s="231"/>
      <c r="I118" s="185"/>
      <c r="J118" s="185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3">
      <c r="B119" s="205"/>
      <c r="C119" s="205"/>
      <c r="D119" s="205"/>
      <c r="E119" s="205"/>
      <c r="F119" s="231"/>
      <c r="G119" s="231"/>
      <c r="H119" s="231"/>
      <c r="I119" s="185"/>
      <c r="J119" s="185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3">
      <c r="B120" s="205"/>
      <c r="C120" s="205"/>
      <c r="D120" s="205"/>
      <c r="E120" s="205"/>
      <c r="F120" s="231"/>
      <c r="G120" s="231"/>
      <c r="H120" s="231"/>
      <c r="I120" s="185"/>
      <c r="J120" s="185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3">
      <c r="B121" s="205"/>
      <c r="C121" s="205"/>
      <c r="D121" s="205"/>
      <c r="E121" s="205"/>
      <c r="F121" s="231"/>
      <c r="G121" s="231"/>
      <c r="H121" s="231"/>
      <c r="I121" s="185"/>
      <c r="J121" s="185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3">
      <c r="B122" s="205"/>
      <c r="C122" s="205"/>
      <c r="D122" s="205"/>
      <c r="E122" s="205"/>
      <c r="F122" s="231"/>
      <c r="G122" s="231"/>
      <c r="H122" s="231"/>
      <c r="I122" s="185"/>
      <c r="J122" s="185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3">
      <c r="B123" s="205"/>
      <c r="C123" s="205"/>
      <c r="D123" s="205"/>
      <c r="E123" s="205"/>
      <c r="F123" s="231"/>
      <c r="G123" s="231"/>
      <c r="H123" s="231"/>
      <c r="I123" s="185"/>
      <c r="J123" s="185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3">
      <c r="B124" s="205"/>
      <c r="C124" s="205"/>
      <c r="D124" s="205"/>
      <c r="E124" s="205"/>
      <c r="F124" s="231"/>
      <c r="G124" s="231"/>
      <c r="H124" s="231"/>
      <c r="I124" s="185"/>
      <c r="J124" s="185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3">
      <c r="B125" s="205"/>
      <c r="C125" s="205"/>
      <c r="D125" s="205"/>
      <c r="E125" s="205"/>
      <c r="F125" s="231"/>
      <c r="G125" s="231"/>
      <c r="H125" s="231"/>
      <c r="I125" s="185"/>
      <c r="J125" s="185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3">
      <c r="B126" s="205"/>
      <c r="C126" s="205"/>
      <c r="D126" s="205"/>
      <c r="E126" s="205"/>
      <c r="F126" s="231"/>
      <c r="G126" s="231"/>
      <c r="H126" s="231"/>
      <c r="I126" s="185"/>
      <c r="J126" s="185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3">
      <c r="B127" s="205"/>
      <c r="C127" s="205"/>
      <c r="D127" s="205"/>
      <c r="E127" s="205"/>
      <c r="F127" s="231"/>
      <c r="G127" s="231"/>
      <c r="H127" s="231"/>
      <c r="I127" s="185"/>
      <c r="J127" s="185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3">
      <c r="B128" s="205"/>
      <c r="C128" s="205"/>
      <c r="D128" s="205"/>
      <c r="E128" s="205"/>
      <c r="F128" s="231"/>
      <c r="G128" s="231"/>
      <c r="H128" s="231"/>
      <c r="I128" s="185"/>
      <c r="J128" s="185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3">
      <c r="B129" s="205"/>
      <c r="C129" s="205"/>
      <c r="D129" s="205"/>
      <c r="E129" s="205"/>
      <c r="F129" s="231"/>
      <c r="G129" s="231"/>
      <c r="H129" s="231"/>
      <c r="I129" s="185"/>
      <c r="J129" s="185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3">
      <c r="B130" s="205"/>
      <c r="C130" s="205"/>
      <c r="D130" s="205"/>
      <c r="E130" s="205"/>
      <c r="F130" s="231"/>
      <c r="G130" s="231"/>
      <c r="H130" s="231"/>
      <c r="I130" s="185"/>
      <c r="J130" s="185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3">
      <c r="B131" s="205"/>
      <c r="C131" s="205"/>
      <c r="D131" s="205"/>
      <c r="E131" s="205"/>
      <c r="F131" s="231"/>
      <c r="G131" s="231"/>
      <c r="H131" s="231"/>
      <c r="I131" s="185"/>
      <c r="J131" s="185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3">
      <c r="B132" s="205"/>
      <c r="C132" s="205"/>
      <c r="D132" s="205"/>
      <c r="E132" s="205"/>
      <c r="F132" s="231"/>
      <c r="G132" s="231"/>
      <c r="H132" s="231"/>
      <c r="I132" s="185"/>
      <c r="J132" s="185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3">
      <c r="B133" s="205"/>
      <c r="C133" s="205"/>
      <c r="D133" s="205"/>
      <c r="E133" s="205"/>
      <c r="F133" s="231"/>
      <c r="G133" s="231"/>
      <c r="H133" s="231"/>
      <c r="I133" s="185"/>
      <c r="J133" s="185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3">
      <c r="B134" s="205"/>
      <c r="C134" s="205"/>
      <c r="D134" s="205"/>
      <c r="E134" s="205"/>
      <c r="F134" s="231"/>
      <c r="G134" s="231"/>
      <c r="H134" s="231"/>
      <c r="I134" s="185"/>
      <c r="J134" s="185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3">
      <c r="B135" s="205"/>
      <c r="C135" s="205"/>
      <c r="D135" s="205"/>
      <c r="E135" s="205"/>
      <c r="F135" s="231"/>
      <c r="G135" s="231"/>
      <c r="H135" s="231"/>
      <c r="I135" s="185"/>
      <c r="J135" s="185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3">
      <c r="B136" s="205"/>
      <c r="C136" s="205"/>
      <c r="D136" s="205"/>
      <c r="E136" s="205"/>
      <c r="F136" s="231"/>
      <c r="G136" s="231"/>
      <c r="H136" s="231"/>
      <c r="I136" s="185"/>
      <c r="J136" s="185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3">
      <c r="B137" s="205"/>
      <c r="C137" s="205"/>
      <c r="D137" s="205"/>
      <c r="E137" s="205"/>
      <c r="F137" s="231"/>
      <c r="G137" s="231"/>
      <c r="H137" s="231"/>
      <c r="I137" s="185"/>
      <c r="J137" s="185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3">
      <c r="B138" s="205"/>
      <c r="C138" s="205"/>
      <c r="D138" s="205"/>
      <c r="E138" s="205"/>
      <c r="F138" s="231"/>
      <c r="G138" s="231"/>
      <c r="H138" s="231"/>
      <c r="I138" s="185"/>
      <c r="J138" s="185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3">
      <c r="B139" s="205"/>
      <c r="C139" s="205"/>
      <c r="D139" s="205"/>
      <c r="E139" s="205"/>
      <c r="F139" s="231"/>
      <c r="G139" s="231"/>
      <c r="H139" s="231"/>
      <c r="I139" s="185"/>
      <c r="J139" s="185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3">
      <c r="B140" s="205"/>
      <c r="C140" s="205"/>
      <c r="D140" s="205"/>
      <c r="E140" s="205"/>
      <c r="F140" s="231"/>
      <c r="G140" s="231"/>
      <c r="H140" s="231"/>
      <c r="I140" s="185"/>
      <c r="J140" s="185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3">
      <c r="B141" s="205"/>
      <c r="C141" s="205"/>
      <c r="D141" s="205"/>
      <c r="E141" s="205"/>
      <c r="F141" s="231"/>
      <c r="G141" s="231"/>
      <c r="H141" s="231"/>
      <c r="I141" s="185"/>
      <c r="J141" s="185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3">
      <c r="B142" s="205"/>
      <c r="C142" s="205"/>
      <c r="D142" s="205"/>
      <c r="E142" s="205"/>
      <c r="F142" s="231"/>
      <c r="G142" s="231"/>
      <c r="H142" s="231"/>
      <c r="I142" s="185"/>
      <c r="J142" s="185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3">
      <c r="B143" s="205"/>
      <c r="C143" s="205"/>
      <c r="D143" s="205"/>
      <c r="E143" s="205"/>
      <c r="F143" s="231"/>
      <c r="G143" s="231"/>
      <c r="H143" s="231"/>
      <c r="I143" s="185"/>
      <c r="J143" s="185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3">
      <c r="B144" s="205"/>
      <c r="C144" s="205"/>
      <c r="D144" s="205"/>
      <c r="E144" s="205"/>
      <c r="F144" s="231"/>
      <c r="G144" s="231"/>
      <c r="H144" s="231"/>
      <c r="I144" s="185"/>
      <c r="J144" s="185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3">
      <c r="B145" s="205"/>
      <c r="C145" s="205"/>
      <c r="D145" s="205"/>
      <c r="E145" s="205"/>
      <c r="F145" s="231"/>
      <c r="G145" s="231"/>
      <c r="H145" s="231"/>
      <c r="I145" s="185"/>
      <c r="J145" s="185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3">
      <c r="B146" s="205"/>
      <c r="C146" s="205"/>
      <c r="D146" s="205"/>
      <c r="E146" s="205"/>
      <c r="F146" s="231"/>
      <c r="G146" s="231"/>
      <c r="H146" s="231"/>
      <c r="I146" s="185"/>
      <c r="J146" s="185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3">
      <c r="B147" s="205"/>
      <c r="C147" s="205"/>
      <c r="D147" s="205"/>
      <c r="E147" s="205"/>
      <c r="F147" s="231"/>
      <c r="G147" s="231"/>
      <c r="H147" s="231"/>
      <c r="I147" s="185"/>
      <c r="J147" s="185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3">
      <c r="B148" s="205"/>
      <c r="C148" s="205"/>
      <c r="D148" s="205"/>
      <c r="E148" s="205"/>
      <c r="F148" s="231"/>
      <c r="G148" s="231"/>
      <c r="H148" s="231"/>
      <c r="I148" s="185"/>
      <c r="J148" s="185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3">
      <c r="B149" s="205"/>
      <c r="C149" s="205"/>
      <c r="D149" s="205"/>
      <c r="E149" s="205"/>
      <c r="F149" s="231"/>
      <c r="G149" s="231"/>
      <c r="H149" s="231"/>
      <c r="I149" s="185"/>
      <c r="J149" s="185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3">
      <c r="B150" s="205"/>
      <c r="C150" s="205"/>
      <c r="D150" s="205"/>
      <c r="E150" s="205"/>
      <c r="F150" s="231"/>
      <c r="G150" s="231"/>
      <c r="H150" s="231"/>
      <c r="I150" s="185"/>
      <c r="J150" s="185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3">
      <c r="B151" s="205"/>
      <c r="C151" s="205"/>
      <c r="D151" s="205"/>
      <c r="E151" s="205"/>
      <c r="F151" s="231"/>
      <c r="G151" s="231"/>
      <c r="H151" s="231"/>
      <c r="I151" s="185"/>
      <c r="J151" s="185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3">
      <c r="B152" s="205"/>
      <c r="C152" s="205"/>
      <c r="D152" s="205"/>
      <c r="E152" s="205"/>
      <c r="F152" s="231"/>
      <c r="G152" s="231"/>
      <c r="H152" s="231"/>
      <c r="I152" s="185"/>
      <c r="J152" s="185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3">
      <c r="B153" s="205"/>
      <c r="C153" s="205"/>
      <c r="D153" s="205"/>
      <c r="E153" s="205"/>
      <c r="F153" s="231"/>
      <c r="G153" s="231"/>
      <c r="H153" s="231"/>
      <c r="I153" s="185"/>
      <c r="J153" s="185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3">
      <c r="B154" s="205"/>
      <c r="C154" s="205"/>
      <c r="D154" s="205"/>
      <c r="E154" s="205"/>
      <c r="F154" s="231"/>
      <c r="G154" s="231"/>
      <c r="H154" s="231"/>
      <c r="I154" s="185"/>
      <c r="J154" s="185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3">
      <c r="B155" s="205"/>
      <c r="C155" s="205"/>
      <c r="D155" s="205"/>
      <c r="E155" s="205"/>
      <c r="F155" s="231"/>
      <c r="G155" s="231"/>
      <c r="H155" s="231"/>
      <c r="I155" s="185"/>
      <c r="J155" s="185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3">
      <c r="B156" s="205"/>
      <c r="C156" s="205"/>
      <c r="D156" s="205"/>
      <c r="E156" s="205"/>
      <c r="F156" s="231"/>
      <c r="G156" s="231"/>
      <c r="H156" s="231"/>
      <c r="I156" s="185"/>
      <c r="J156" s="185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3">
      <c r="B157" s="205"/>
      <c r="C157" s="205"/>
      <c r="D157" s="205"/>
      <c r="E157" s="205"/>
      <c r="F157" s="231"/>
      <c r="G157" s="231"/>
      <c r="H157" s="231"/>
      <c r="I157" s="185"/>
      <c r="J157" s="185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3">
      <c r="B158" s="205"/>
      <c r="C158" s="205"/>
      <c r="D158" s="205"/>
      <c r="E158" s="205"/>
      <c r="F158" s="231"/>
      <c r="G158" s="231"/>
      <c r="H158" s="231"/>
      <c r="I158" s="185"/>
      <c r="J158" s="185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3">
      <c r="B159" s="205"/>
      <c r="C159" s="205"/>
      <c r="D159" s="205"/>
      <c r="E159" s="205"/>
      <c r="F159" s="231"/>
      <c r="G159" s="231"/>
      <c r="H159" s="231"/>
      <c r="I159" s="185"/>
      <c r="J159" s="185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3">
      <c r="B160" s="205"/>
      <c r="C160" s="205"/>
      <c r="D160" s="205"/>
      <c r="E160" s="205"/>
      <c r="F160" s="231"/>
      <c r="G160" s="231"/>
      <c r="H160" s="231"/>
      <c r="I160" s="185"/>
      <c r="J160" s="185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3">
      <c r="B161" s="205"/>
      <c r="C161" s="205"/>
      <c r="D161" s="205"/>
      <c r="E161" s="205"/>
      <c r="F161" s="231"/>
      <c r="G161" s="231"/>
      <c r="H161" s="231"/>
      <c r="I161" s="185"/>
      <c r="J161" s="185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3">
      <c r="B162" s="205"/>
      <c r="C162" s="205"/>
      <c r="D162" s="205"/>
      <c r="E162" s="205"/>
      <c r="F162" s="231"/>
      <c r="G162" s="231"/>
      <c r="H162" s="231"/>
      <c r="I162" s="185"/>
      <c r="J162" s="185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3">
      <c r="B163" s="205"/>
      <c r="C163" s="205"/>
      <c r="D163" s="205"/>
      <c r="E163" s="205"/>
      <c r="F163" s="231"/>
      <c r="G163" s="231"/>
      <c r="H163" s="231"/>
      <c r="I163" s="185"/>
      <c r="J163" s="185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3">
      <c r="B164" s="205"/>
      <c r="C164" s="205"/>
      <c r="D164" s="205"/>
      <c r="E164" s="205"/>
      <c r="F164" s="231"/>
      <c r="G164" s="231"/>
      <c r="H164" s="231"/>
      <c r="I164" s="185"/>
      <c r="J164" s="185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3">
      <c r="B165" s="205"/>
      <c r="C165" s="205"/>
      <c r="D165" s="205"/>
      <c r="E165" s="205"/>
      <c r="F165" s="231"/>
      <c r="G165" s="231"/>
      <c r="H165" s="231"/>
      <c r="I165" s="185"/>
      <c r="J165" s="185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3">
      <c r="B166" s="205"/>
      <c r="C166" s="205"/>
      <c r="D166" s="205"/>
      <c r="E166" s="205"/>
      <c r="F166" s="231"/>
      <c r="G166" s="231"/>
      <c r="H166" s="231"/>
      <c r="I166" s="185"/>
      <c r="J166" s="185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3">
      <c r="B167" s="205"/>
      <c r="C167" s="205"/>
      <c r="D167" s="205"/>
      <c r="E167" s="205"/>
      <c r="F167" s="231"/>
      <c r="G167" s="231"/>
      <c r="H167" s="231"/>
      <c r="I167" s="185"/>
      <c r="J167" s="185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3">
      <c r="B168" s="205"/>
      <c r="C168" s="205"/>
      <c r="D168" s="205"/>
      <c r="E168" s="205"/>
      <c r="F168" s="231"/>
      <c r="G168" s="231"/>
      <c r="H168" s="231"/>
      <c r="I168" s="185"/>
      <c r="J168" s="185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3">
      <c r="B169" s="205"/>
      <c r="C169" s="205"/>
      <c r="D169" s="205"/>
      <c r="E169" s="205"/>
      <c r="F169" s="231"/>
      <c r="G169" s="231"/>
      <c r="H169" s="231"/>
      <c r="I169" s="185"/>
      <c r="J169" s="185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3">
      <c r="B170" s="205"/>
      <c r="C170" s="205"/>
      <c r="D170" s="205"/>
      <c r="E170" s="205"/>
      <c r="F170" s="231"/>
      <c r="G170" s="231"/>
      <c r="H170" s="231"/>
      <c r="I170" s="185"/>
      <c r="J170" s="185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3">
      <c r="B171" s="205"/>
      <c r="C171" s="205"/>
      <c r="D171" s="205"/>
      <c r="E171" s="205"/>
      <c r="F171" s="231"/>
      <c r="G171" s="231"/>
      <c r="H171" s="231"/>
      <c r="I171" s="185"/>
      <c r="J171" s="185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3">
      <c r="B172" s="205"/>
      <c r="C172" s="205"/>
      <c r="D172" s="205"/>
      <c r="E172" s="205"/>
      <c r="F172" s="231"/>
      <c r="G172" s="231"/>
      <c r="H172" s="231"/>
      <c r="I172" s="185"/>
      <c r="J172" s="185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3">
      <c r="B173" s="205"/>
      <c r="C173" s="205"/>
      <c r="D173" s="205"/>
      <c r="E173" s="205"/>
      <c r="F173" s="231"/>
      <c r="G173" s="231"/>
      <c r="H173" s="231"/>
      <c r="I173" s="185"/>
      <c r="J173" s="185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3">
      <c r="B174" s="205"/>
      <c r="C174" s="205"/>
      <c r="D174" s="205"/>
      <c r="E174" s="205"/>
      <c r="F174" s="231"/>
      <c r="G174" s="231"/>
      <c r="H174" s="231"/>
      <c r="I174" s="185"/>
      <c r="J174" s="185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3">
      <c r="B175" s="205"/>
      <c r="C175" s="205"/>
      <c r="D175" s="205"/>
      <c r="E175" s="205"/>
      <c r="F175" s="231"/>
      <c r="G175" s="231"/>
      <c r="H175" s="231"/>
      <c r="I175" s="185"/>
      <c r="J175" s="185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3">
      <c r="B176" s="205"/>
      <c r="C176" s="205"/>
      <c r="D176" s="205"/>
      <c r="E176" s="205"/>
      <c r="F176" s="231"/>
      <c r="G176" s="231"/>
      <c r="H176" s="231"/>
      <c r="I176" s="185"/>
      <c r="J176" s="185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3">
      <c r="B177" s="205"/>
      <c r="C177" s="205"/>
      <c r="D177" s="205"/>
      <c r="E177" s="205"/>
      <c r="F177" s="231"/>
      <c r="G177" s="231"/>
      <c r="H177" s="231"/>
      <c r="I177" s="185"/>
      <c r="J177" s="185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3">
      <c r="B178" s="205"/>
      <c r="C178" s="205"/>
      <c r="D178" s="205"/>
      <c r="E178" s="205"/>
      <c r="F178" s="231"/>
      <c r="G178" s="231"/>
      <c r="H178" s="231"/>
      <c r="I178" s="185"/>
      <c r="J178" s="185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3">
      <c r="B179" s="205"/>
      <c r="C179" s="205"/>
      <c r="D179" s="205"/>
      <c r="E179" s="205"/>
      <c r="F179" s="231"/>
      <c r="G179" s="231"/>
      <c r="H179" s="231"/>
      <c r="I179" s="185"/>
      <c r="J179" s="185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3">
      <c r="B180" s="205"/>
      <c r="C180" s="205"/>
      <c r="D180" s="205"/>
      <c r="E180" s="205"/>
      <c r="F180" s="231"/>
      <c r="G180" s="231"/>
      <c r="H180" s="231"/>
      <c r="I180" s="185"/>
      <c r="J180" s="185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3">
      <c r="B181" s="205"/>
      <c r="C181" s="205"/>
      <c r="D181" s="205"/>
      <c r="E181" s="205"/>
      <c r="F181" s="231"/>
      <c r="G181" s="231"/>
      <c r="H181" s="231"/>
      <c r="I181" s="185"/>
      <c r="J181" s="185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3">
      <c r="B182" s="205"/>
      <c r="C182" s="205"/>
      <c r="D182" s="205"/>
      <c r="E182" s="205"/>
      <c r="F182" s="231"/>
      <c r="G182" s="231"/>
      <c r="H182" s="231"/>
      <c r="I182" s="185"/>
      <c r="J182" s="185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3">
      <c r="B183" s="205"/>
      <c r="C183" s="205"/>
      <c r="D183" s="205"/>
      <c r="E183" s="205"/>
      <c r="F183" s="231"/>
      <c r="G183" s="231"/>
      <c r="H183" s="231"/>
      <c r="I183" s="185"/>
      <c r="J183" s="185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3">
      <c r="B184" s="205"/>
      <c r="C184" s="205"/>
      <c r="D184" s="205"/>
      <c r="E184" s="205"/>
      <c r="F184" s="231"/>
      <c r="G184" s="231"/>
      <c r="H184" s="231"/>
      <c r="I184" s="185"/>
      <c r="J184" s="185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3">
      <c r="B185" s="205"/>
      <c r="C185" s="205"/>
      <c r="D185" s="205"/>
      <c r="E185" s="205"/>
      <c r="F185" s="231"/>
      <c r="G185" s="231"/>
      <c r="H185" s="231"/>
      <c r="I185" s="185"/>
      <c r="J185" s="185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3">
      <c r="B186" s="205"/>
      <c r="C186" s="205"/>
      <c r="D186" s="205"/>
      <c r="E186" s="205"/>
      <c r="F186" s="231"/>
      <c r="G186" s="231"/>
      <c r="H186" s="231"/>
      <c r="I186" s="185"/>
      <c r="J186" s="185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3">
      <c r="B187" s="205"/>
      <c r="C187" s="205"/>
      <c r="D187" s="205"/>
      <c r="E187" s="205"/>
      <c r="F187" s="231"/>
      <c r="G187" s="231"/>
      <c r="H187" s="231"/>
      <c r="I187" s="185"/>
      <c r="J187" s="185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3">
      <c r="B188" s="205"/>
      <c r="C188" s="205"/>
      <c r="D188" s="205"/>
      <c r="E188" s="205"/>
      <c r="F188" s="231"/>
      <c r="G188" s="231"/>
      <c r="H188" s="231"/>
      <c r="I188" s="185"/>
      <c r="J188" s="185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3">
      <c r="B189" s="205"/>
      <c r="C189" s="205"/>
      <c r="D189" s="205"/>
      <c r="E189" s="205"/>
      <c r="F189" s="231"/>
      <c r="G189" s="231"/>
      <c r="H189" s="231"/>
      <c r="I189" s="185"/>
      <c r="J189" s="185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3">
      <c r="B190" s="205"/>
      <c r="C190" s="205"/>
      <c r="D190" s="205"/>
      <c r="E190" s="205"/>
      <c r="F190" s="231"/>
      <c r="G190" s="231"/>
      <c r="H190" s="231"/>
      <c r="I190" s="185"/>
      <c r="J190" s="185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3">
      <c r="B191" s="205"/>
      <c r="C191" s="205"/>
      <c r="D191" s="205"/>
      <c r="E191" s="205"/>
      <c r="F191" s="231"/>
      <c r="G191" s="231"/>
      <c r="H191" s="231"/>
      <c r="I191" s="185"/>
      <c r="J191" s="185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3">
      <c r="B192" s="205"/>
      <c r="C192" s="205"/>
      <c r="D192" s="205"/>
      <c r="E192" s="205"/>
      <c r="F192" s="231"/>
      <c r="G192" s="231"/>
      <c r="H192" s="231"/>
      <c r="I192" s="185"/>
      <c r="J192" s="185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3">
      <c r="B193" s="205"/>
      <c r="C193" s="205"/>
      <c r="D193" s="205"/>
      <c r="E193" s="205"/>
      <c r="F193" s="231"/>
      <c r="G193" s="231"/>
      <c r="H193" s="231"/>
      <c r="I193" s="185"/>
      <c r="J193" s="185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3">
      <c r="B194" s="205"/>
      <c r="C194" s="205"/>
      <c r="D194" s="205"/>
      <c r="E194" s="205"/>
      <c r="F194" s="231"/>
      <c r="G194" s="231"/>
      <c r="H194" s="231"/>
      <c r="I194" s="185"/>
      <c r="J194" s="185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3">
      <c r="B195" s="205"/>
      <c r="C195" s="205"/>
      <c r="D195" s="205"/>
      <c r="E195" s="205"/>
      <c r="F195" s="231"/>
      <c r="G195" s="231"/>
      <c r="H195" s="231"/>
      <c r="I195" s="185"/>
      <c r="J195" s="185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3">
      <c r="B196" s="205"/>
      <c r="C196" s="205"/>
      <c r="D196" s="205"/>
      <c r="E196" s="205"/>
      <c r="F196" s="231"/>
      <c r="G196" s="231"/>
      <c r="H196" s="231"/>
      <c r="I196" s="185"/>
      <c r="J196" s="185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3">
      <c r="B197" s="205"/>
      <c r="C197" s="205"/>
      <c r="D197" s="205"/>
      <c r="E197" s="205"/>
      <c r="F197" s="231"/>
      <c r="G197" s="231"/>
      <c r="H197" s="231"/>
      <c r="I197" s="185"/>
      <c r="J197" s="185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3">
      <c r="B198" s="205"/>
      <c r="C198" s="205"/>
      <c r="D198" s="205"/>
      <c r="E198" s="205"/>
      <c r="F198" s="231"/>
      <c r="G198" s="231"/>
      <c r="H198" s="231"/>
      <c r="I198" s="185"/>
      <c r="J198" s="185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3">
      <c r="B199" s="205"/>
      <c r="C199" s="205"/>
      <c r="D199" s="205"/>
      <c r="E199" s="205"/>
      <c r="F199" s="231"/>
      <c r="G199" s="231"/>
      <c r="H199" s="231"/>
      <c r="I199" s="185"/>
      <c r="J199" s="185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3">
      <c r="B200" s="205"/>
      <c r="C200" s="205"/>
      <c r="D200" s="205"/>
      <c r="E200" s="205"/>
      <c r="F200" s="231"/>
      <c r="G200" s="231"/>
      <c r="H200" s="231"/>
      <c r="I200" s="185"/>
      <c r="J200" s="185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3">
      <c r="B201" s="205"/>
      <c r="C201" s="205"/>
      <c r="D201" s="205"/>
      <c r="E201" s="205"/>
      <c r="F201" s="231"/>
      <c r="G201" s="231"/>
      <c r="H201" s="231"/>
      <c r="I201" s="185"/>
      <c r="J201" s="185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3">
      <c r="B202" s="205"/>
      <c r="C202" s="205"/>
      <c r="D202" s="205"/>
      <c r="E202" s="205"/>
      <c r="F202" s="231"/>
      <c r="G202" s="231"/>
      <c r="H202" s="231"/>
      <c r="I202" s="185"/>
      <c r="J202" s="185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3">
      <c r="B203" s="205"/>
      <c r="C203" s="205"/>
      <c r="D203" s="205"/>
      <c r="E203" s="205"/>
      <c r="F203" s="231"/>
      <c r="G203" s="231"/>
      <c r="H203" s="231"/>
      <c r="I203" s="185"/>
      <c r="J203" s="185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3">
      <c r="B204" s="205"/>
      <c r="C204" s="205"/>
      <c r="D204" s="205"/>
      <c r="E204" s="205"/>
      <c r="F204" s="231"/>
      <c r="G204" s="231"/>
      <c r="H204" s="231"/>
      <c r="I204" s="185"/>
      <c r="J204" s="185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3">
      <c r="B205" s="205"/>
      <c r="C205" s="205"/>
      <c r="D205" s="205"/>
      <c r="E205" s="205"/>
      <c r="F205" s="231"/>
      <c r="G205" s="231"/>
      <c r="H205" s="231"/>
      <c r="I205" s="185"/>
      <c r="J205" s="185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3">
      <c r="B206" s="205"/>
      <c r="C206" s="205"/>
      <c r="D206" s="205"/>
      <c r="E206" s="205"/>
      <c r="F206" s="231"/>
      <c r="G206" s="231"/>
      <c r="H206" s="231"/>
      <c r="I206" s="185"/>
      <c r="J206" s="185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3">
      <c r="B207" s="205"/>
      <c r="C207" s="205"/>
      <c r="D207" s="205"/>
      <c r="E207" s="205"/>
      <c r="F207" s="231"/>
      <c r="G207" s="231"/>
      <c r="H207" s="231"/>
      <c r="I207" s="185"/>
      <c r="J207" s="185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3">
      <c r="B208" s="205"/>
      <c r="C208" s="205"/>
      <c r="D208" s="205"/>
      <c r="E208" s="205"/>
      <c r="F208" s="231"/>
      <c r="G208" s="231"/>
      <c r="H208" s="231"/>
      <c r="I208" s="185"/>
      <c r="J208" s="185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3">
      <c r="B209" s="205"/>
      <c r="C209" s="205"/>
      <c r="D209" s="205"/>
      <c r="E209" s="205"/>
      <c r="F209" s="231"/>
      <c r="G209" s="231"/>
      <c r="H209" s="231"/>
      <c r="I209" s="185"/>
      <c r="J209" s="185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3">
      <c r="B210" s="205"/>
      <c r="C210" s="205"/>
      <c r="D210" s="205"/>
      <c r="E210" s="205"/>
      <c r="F210" s="231"/>
      <c r="G210" s="231"/>
      <c r="H210" s="231"/>
      <c r="I210" s="185"/>
      <c r="J210" s="185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3">
      <c r="B211" s="205"/>
      <c r="C211" s="205"/>
      <c r="D211" s="205"/>
      <c r="E211" s="205"/>
      <c r="F211" s="231"/>
      <c r="G211" s="231"/>
      <c r="H211" s="231"/>
      <c r="I211" s="185"/>
      <c r="J211" s="185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3">
      <c r="B212" s="205"/>
      <c r="C212" s="205"/>
      <c r="D212" s="205"/>
      <c r="E212" s="205"/>
      <c r="F212" s="231"/>
      <c r="G212" s="231"/>
      <c r="H212" s="231"/>
      <c r="I212" s="185"/>
      <c r="J212" s="185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3">
      <c r="B213" s="205"/>
      <c r="C213" s="205"/>
      <c r="D213" s="205"/>
      <c r="E213" s="205"/>
      <c r="F213" s="231"/>
      <c r="G213" s="231"/>
      <c r="H213" s="231"/>
      <c r="I213" s="185"/>
      <c r="J213" s="185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3">
      <c r="B214" s="205"/>
      <c r="C214" s="205"/>
      <c r="D214" s="205"/>
      <c r="E214" s="205"/>
      <c r="F214" s="231"/>
      <c r="G214" s="231"/>
      <c r="H214" s="231"/>
      <c r="I214" s="185"/>
      <c r="J214" s="185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3">
      <c r="B215" s="205"/>
      <c r="C215" s="205"/>
      <c r="D215" s="205"/>
      <c r="E215" s="205"/>
      <c r="F215" s="231"/>
      <c r="G215" s="231"/>
      <c r="H215" s="231"/>
      <c r="I215" s="185"/>
      <c r="J215" s="185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3">
      <c r="B216" s="205"/>
      <c r="C216" s="205"/>
      <c r="D216" s="205"/>
      <c r="E216" s="205"/>
      <c r="F216" s="231"/>
      <c r="G216" s="231"/>
      <c r="H216" s="231"/>
      <c r="I216" s="185"/>
      <c r="J216" s="185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3">
      <c r="B217" s="205"/>
      <c r="C217" s="205"/>
      <c r="D217" s="205"/>
      <c r="E217" s="205"/>
      <c r="F217" s="231"/>
      <c r="G217" s="231"/>
      <c r="H217" s="231"/>
      <c r="I217" s="185"/>
      <c r="J217" s="185"/>
      <c r="K217" s="231"/>
      <c r="L217" s="231"/>
      <c r="M217" s="231"/>
      <c r="N217" s="231"/>
      <c r="O217" s="231"/>
      <c r="P217" s="231"/>
      <c r="Q217" s="231"/>
      <c r="R217" s="23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43" bestFit="1" customWidth="1"/>
    <col min="2" max="2" width="10.54296875" style="243" bestFit="1" customWidth="1"/>
    <col min="3" max="3" width="11.453125" style="243" bestFit="1" customWidth="1"/>
    <col min="4" max="4" width="6.26953125" style="243" bestFit="1" customWidth="1"/>
    <col min="5" max="5" width="7.54296875" style="243" hidden="1" customWidth="1"/>
    <col min="6" max="16384" width="9.1796875" style="243"/>
  </cols>
  <sheetData>
    <row r="2" spans="1:20" ht="36.75" customHeight="1" x14ac:dyDescent="0.45">
      <c r="A2" s="268" t="s">
        <v>73</v>
      </c>
      <c r="B2" s="269"/>
      <c r="C2" s="269"/>
      <c r="D2" s="269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3">
      <c r="A3" s="100"/>
    </row>
    <row r="5" spans="1:20" s="234" customFormat="1" x14ac:dyDescent="0.3">
      <c r="D5" s="5"/>
    </row>
    <row r="6" spans="1:20" s="14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43" bestFit="1" customWidth="1"/>
    <col min="2" max="2" width="10.54296875" style="243" bestFit="1" customWidth="1"/>
    <col min="3" max="3" width="11.453125" style="243" bestFit="1" customWidth="1"/>
    <col min="4" max="4" width="6.26953125" style="243" bestFit="1" customWidth="1"/>
    <col min="5" max="5" width="7.54296875" style="243" hidden="1" customWidth="1"/>
    <col min="6" max="16384" width="9.1796875" style="243"/>
  </cols>
  <sheetData>
    <row r="2" spans="1:20" ht="35.25" customHeight="1" x14ac:dyDescent="0.45">
      <c r="A2" s="268" t="s">
        <v>85</v>
      </c>
      <c r="B2" s="269"/>
      <c r="C2" s="269"/>
      <c r="D2" s="269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3">
      <c r="A3" s="100"/>
    </row>
    <row r="5" spans="1:20" s="234" customFormat="1" x14ac:dyDescent="0.3">
      <c r="D5" s="5"/>
    </row>
    <row r="6" spans="1:20" s="14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243" bestFit="1" customWidth="1"/>
    <col min="2" max="7" width="8.7265625" style="243" bestFit="1" customWidth="1"/>
    <col min="8" max="8" width="7.54296875" style="243" hidden="1" customWidth="1"/>
    <col min="9" max="16384" width="9.1796875" style="243"/>
  </cols>
  <sheetData>
    <row r="2" spans="1:20" ht="18.5" x14ac:dyDescent="0.45">
      <c r="A2" s="255" t="s">
        <v>206</v>
      </c>
      <c r="B2" s="269"/>
      <c r="C2" s="269"/>
      <c r="D2" s="269"/>
      <c r="E2" s="269"/>
      <c r="F2" s="269"/>
      <c r="G2" s="269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3">
      <c r="A3" s="100"/>
    </row>
    <row r="4" spans="1:20" s="234" customFormat="1" x14ac:dyDescent="0.3">
      <c r="G4" s="5" t="s">
        <v>195</v>
      </c>
    </row>
    <row r="5" spans="1:20" s="14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28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229</v>
      </c>
    </row>
    <row r="3" spans="1:7" x14ac:dyDescent="0.25">
      <c r="A3" t="s">
        <v>144</v>
      </c>
      <c r="B3" s="16">
        <v>45777</v>
      </c>
      <c r="C3" s="105" t="s">
        <v>165</v>
      </c>
    </row>
    <row r="4" spans="1:7" x14ac:dyDescent="0.25">
      <c r="A4" t="s">
        <v>203</v>
      </c>
      <c r="B4" s="16" t="s">
        <v>65</v>
      </c>
      <c r="C4" s="105"/>
    </row>
    <row r="5" spans="1:7" x14ac:dyDescent="0.25">
      <c r="A5" t="s">
        <v>11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19</v>
      </c>
      <c r="B6" t="s">
        <v>1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77</v>
      </c>
    </row>
    <row r="10" spans="1:7" x14ac:dyDescent="0.25">
      <c r="A10" t="s">
        <v>153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4" customFormat="1" ht="13" x14ac:dyDescent="0.3"/>
    <row r="8" s="96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workbookViewId="0">
      <selection activeCell="A40" sqref="A40"/>
    </sheetView>
  </sheetViews>
  <sheetFormatPr defaultColWidth="9.1796875" defaultRowHeight="10.5" outlineLevelRow="3" x14ac:dyDescent="0.25"/>
  <cols>
    <col min="1" max="1" width="52" style="227" customWidth="1"/>
    <col min="2" max="6" width="15.1796875" style="180" customWidth="1"/>
    <col min="7" max="16384" width="9.1796875" style="227"/>
  </cols>
  <sheetData>
    <row r="1" spans="1:11" s="243" customFormat="1" ht="13" x14ac:dyDescent="0.3">
      <c r="B1" s="220"/>
      <c r="C1" s="220"/>
      <c r="D1" s="220"/>
      <c r="E1" s="220"/>
      <c r="F1" s="220"/>
    </row>
    <row r="2" spans="1:11" s="243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36"/>
      <c r="H2" s="36"/>
      <c r="I2" s="36"/>
      <c r="J2" s="36"/>
      <c r="K2" s="36"/>
    </row>
    <row r="3" spans="1:11" s="243" customFormat="1" ht="13" x14ac:dyDescent="0.3">
      <c r="A3" s="100"/>
      <c r="B3" s="220"/>
      <c r="C3" s="220"/>
      <c r="D3" s="220"/>
      <c r="E3" s="220"/>
      <c r="F3" s="220"/>
    </row>
    <row r="4" spans="1:11" s="234" customFormat="1" ht="13" x14ac:dyDescent="0.3">
      <c r="B4" s="188"/>
      <c r="C4" s="188"/>
      <c r="D4" s="188"/>
      <c r="E4" s="188"/>
      <c r="F4" s="188" t="str">
        <f>VALUSD</f>
        <v>млрд. дол. США</v>
      </c>
    </row>
    <row r="5" spans="1:11" s="12" customFormat="1" ht="13" x14ac:dyDescent="0.25">
      <c r="A5" s="239"/>
      <c r="B5" s="32">
        <v>45657</v>
      </c>
      <c r="C5" s="32">
        <v>45688</v>
      </c>
      <c r="D5" s="32">
        <v>45716</v>
      </c>
      <c r="E5" s="32">
        <v>45747</v>
      </c>
      <c r="F5" s="32">
        <v>45777</v>
      </c>
    </row>
    <row r="6" spans="1:11" s="90" customFormat="1" ht="31" x14ac:dyDescent="0.25">
      <c r="A6" s="13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9">
        <f>B$81+B$7</f>
        <v>166.05975130834003</v>
      </c>
      <c r="C6" s="219">
        <f>C$81+C$7</f>
        <v>168.99389180672</v>
      </c>
      <c r="D6" s="219">
        <f>D$81+D$7</f>
        <v>169.09412030626001</v>
      </c>
      <c r="E6" s="219">
        <f>E$81+E$7</f>
        <v>171.73159131312002</v>
      </c>
      <c r="F6" s="219">
        <f>F$81+F$7</f>
        <v>179.96823843918</v>
      </c>
    </row>
    <row r="7" spans="1:11" s="198" customFormat="1" ht="14.5" x14ac:dyDescent="0.25">
      <c r="A7" s="229" t="s">
        <v>68</v>
      </c>
      <c r="B7" s="214">
        <f>B$8+B$44</f>
        <v>159.19681191121003</v>
      </c>
      <c r="C7" s="214">
        <f>C$8+C$44</f>
        <v>162.08124951225</v>
      </c>
      <c r="D7" s="214">
        <f>D$8+D$44</f>
        <v>162.35929084802001</v>
      </c>
      <c r="E7" s="214">
        <f>E$8+E$44</f>
        <v>165.19853290337002</v>
      </c>
      <c r="F7" s="214">
        <f>F$8+F$44</f>
        <v>173.39768685522</v>
      </c>
    </row>
    <row r="8" spans="1:11" s="37" customFormat="1" ht="14.5" outlineLevel="1" x14ac:dyDescent="0.25">
      <c r="A8" s="46" t="s">
        <v>50</v>
      </c>
      <c r="B8" s="64">
        <f>B$9+B$42</f>
        <v>44.319135028530013</v>
      </c>
      <c r="C8" s="64">
        <f>C$9+C$42</f>
        <v>44.354591580760001</v>
      </c>
      <c r="D8" s="64">
        <f>D$9+D$42</f>
        <v>44.313178305210009</v>
      </c>
      <c r="E8" s="64">
        <f>E$9+E$42</f>
        <v>44.255200263130014</v>
      </c>
      <c r="F8" s="64">
        <f>F$9+F$42</f>
        <v>44.020542814219986</v>
      </c>
    </row>
    <row r="9" spans="1:11" s="190" customFormat="1" ht="13" outlineLevel="2" x14ac:dyDescent="0.25">
      <c r="A9" s="174" t="s">
        <v>200</v>
      </c>
      <c r="B9" s="39">
        <f>SUM(B$10:B$41)</f>
        <v>44.284529596720013</v>
      </c>
      <c r="C9" s="39">
        <f>SUM(C$10:C$41)</f>
        <v>44.319808422980003</v>
      </c>
      <c r="D9" s="39">
        <f>SUM(D$10:D$41)</f>
        <v>44.278135241480008</v>
      </c>
      <c r="E9" s="39">
        <f>SUM(E$10:E$41)</f>
        <v>44.220924487440016</v>
      </c>
      <c r="F9" s="39">
        <f>SUM(F$10:F$41)</f>
        <v>43.986337957279986</v>
      </c>
    </row>
    <row r="10" spans="1:11" s="223" customFormat="1" ht="13" outlineLevel="3" x14ac:dyDescent="0.25">
      <c r="A10" s="139" t="s">
        <v>160</v>
      </c>
      <c r="B10" s="20">
        <v>5.9800516309500003</v>
      </c>
      <c r="C10" s="20">
        <v>5.8973405125299996</v>
      </c>
      <c r="D10" s="20">
        <v>6.2254066846600002</v>
      </c>
      <c r="E10" s="20">
        <v>5.7488057655100002</v>
      </c>
      <c r="F10" s="20">
        <v>5.2389606708600001</v>
      </c>
    </row>
    <row r="11" spans="1:11" ht="13" outlineLevel="3" x14ac:dyDescent="0.3">
      <c r="A11" s="30" t="s">
        <v>147</v>
      </c>
      <c r="B11" s="218">
        <v>1.39466778468</v>
      </c>
      <c r="C11" s="218">
        <v>1.40183049526</v>
      </c>
      <c r="D11" s="218">
        <v>1.4123052223300001</v>
      </c>
      <c r="E11" s="218">
        <v>1.33626273245</v>
      </c>
      <c r="F11" s="218">
        <v>1.29500371709</v>
      </c>
      <c r="G11" s="216"/>
      <c r="H11" s="216"/>
      <c r="I11" s="216"/>
    </row>
    <row r="12" spans="1:11" ht="13" outlineLevel="3" x14ac:dyDescent="0.3">
      <c r="A12" s="30" t="s">
        <v>209</v>
      </c>
      <c r="B12" s="218">
        <v>0.41706510620999998</v>
      </c>
      <c r="C12" s="218">
        <v>0.41920706195000002</v>
      </c>
      <c r="D12" s="218">
        <v>0.42233945175999998</v>
      </c>
      <c r="E12" s="218">
        <v>0.42269887917999999</v>
      </c>
      <c r="F12" s="218">
        <v>0.42182428840000002</v>
      </c>
      <c r="G12" s="216"/>
      <c r="H12" s="216"/>
      <c r="I12" s="216"/>
    </row>
    <row r="13" spans="1:11" ht="13" outlineLevel="3" x14ac:dyDescent="0.3">
      <c r="A13" s="30" t="s">
        <v>32</v>
      </c>
      <c r="B13" s="218">
        <v>9.0706825079999998E-2</v>
      </c>
      <c r="C13" s="218">
        <v>9.030737103E-2</v>
      </c>
      <c r="D13" s="218">
        <v>9.0949752080000001E-2</v>
      </c>
      <c r="E13" s="218">
        <v>9.3649504080000001E-2</v>
      </c>
      <c r="F13" s="218">
        <v>0.29875391272000001</v>
      </c>
      <c r="G13" s="216"/>
      <c r="H13" s="216"/>
      <c r="I13" s="216"/>
    </row>
    <row r="14" spans="1:11" ht="13" outlineLevel="3" x14ac:dyDescent="0.3">
      <c r="A14" s="30" t="s">
        <v>35</v>
      </c>
      <c r="B14" s="218">
        <v>1.18937177385</v>
      </c>
      <c r="C14" s="218">
        <v>1.1954801287500001</v>
      </c>
      <c r="D14" s="218">
        <v>1.2044129691300001</v>
      </c>
      <c r="E14" s="218">
        <v>1.2054379717599999</v>
      </c>
      <c r="F14" s="218">
        <v>1.20294384415</v>
      </c>
      <c r="G14" s="216"/>
      <c r="H14" s="216"/>
      <c r="I14" s="216"/>
    </row>
    <row r="15" spans="1:11" ht="13" outlineLevel="3" x14ac:dyDescent="0.3">
      <c r="A15" s="30" t="s">
        <v>87</v>
      </c>
      <c r="B15" s="218">
        <v>0.80163659936999998</v>
      </c>
      <c r="C15" s="218">
        <v>0.80575363068000005</v>
      </c>
      <c r="D15" s="218">
        <v>0.81177436528000002</v>
      </c>
      <c r="E15" s="218">
        <v>0.81246521707999997</v>
      </c>
      <c r="F15" s="218">
        <v>0.81078417501</v>
      </c>
      <c r="G15" s="216"/>
      <c r="H15" s="216"/>
      <c r="I15" s="216"/>
    </row>
    <row r="16" spans="1:11" ht="13" outlineLevel="3" x14ac:dyDescent="0.3">
      <c r="A16" s="30" t="s">
        <v>137</v>
      </c>
      <c r="B16" s="218">
        <v>1.1156307239000001</v>
      </c>
      <c r="C16" s="218">
        <v>1.12136036076</v>
      </c>
      <c r="D16" s="218">
        <v>1.1297393650300001</v>
      </c>
      <c r="E16" s="218">
        <v>1.13070081751</v>
      </c>
      <c r="F16" s="218">
        <v>1.12836132579</v>
      </c>
      <c r="G16" s="216"/>
      <c r="H16" s="216"/>
      <c r="I16" s="216"/>
    </row>
    <row r="17" spans="1:9" ht="13" outlineLevel="3" x14ac:dyDescent="0.3">
      <c r="A17" s="30" t="s">
        <v>201</v>
      </c>
      <c r="B17" s="218">
        <v>5.3641408454299997</v>
      </c>
      <c r="C17" s="218">
        <v>5.3916899068299999</v>
      </c>
      <c r="D17" s="218">
        <v>5.4319775738300002</v>
      </c>
      <c r="E17" s="218">
        <v>5.4366003997199996</v>
      </c>
      <c r="F17" s="218">
        <v>5.4253517287499999</v>
      </c>
      <c r="G17" s="216"/>
      <c r="H17" s="216"/>
      <c r="I17" s="216"/>
    </row>
    <row r="18" spans="1:9" ht="13" outlineLevel="3" x14ac:dyDescent="0.3">
      <c r="A18" s="30" t="s">
        <v>28</v>
      </c>
      <c r="B18" s="218">
        <v>0.28777430481999999</v>
      </c>
      <c r="C18" s="218">
        <v>0.28925225108000002</v>
      </c>
      <c r="D18" s="218">
        <v>0.29141359542</v>
      </c>
      <c r="E18" s="218">
        <v>0.2916615998</v>
      </c>
      <c r="F18" s="218">
        <v>0.29105813345999998</v>
      </c>
      <c r="G18" s="216"/>
      <c r="H18" s="216"/>
      <c r="I18" s="216"/>
    </row>
    <row r="19" spans="1:9" ht="13" outlineLevel="3" x14ac:dyDescent="0.3">
      <c r="A19" s="30" t="s">
        <v>79</v>
      </c>
      <c r="B19" s="218">
        <v>0.64458583697000005</v>
      </c>
      <c r="C19" s="218">
        <v>0.64789628970000002</v>
      </c>
      <c r="D19" s="218">
        <v>0.65273748616000005</v>
      </c>
      <c r="E19" s="218">
        <v>0.65329299132999996</v>
      </c>
      <c r="F19" s="218">
        <v>0.65194128670999996</v>
      </c>
      <c r="G19" s="216"/>
      <c r="H19" s="216"/>
      <c r="I19" s="216"/>
    </row>
    <row r="20" spans="1:9" ht="13" outlineLevel="3" x14ac:dyDescent="0.3">
      <c r="A20" s="30" t="s">
        <v>172</v>
      </c>
      <c r="B20" s="218">
        <v>1.5854307184700001</v>
      </c>
      <c r="C20" s="218">
        <v>1.3873388095500001</v>
      </c>
      <c r="D20" s="218">
        <v>1.4161943030299999</v>
      </c>
      <c r="E20" s="218">
        <v>1.4231401695999999</v>
      </c>
      <c r="F20" s="218">
        <v>1.5601413685500001</v>
      </c>
      <c r="G20" s="216"/>
      <c r="H20" s="216"/>
      <c r="I20" s="216"/>
    </row>
    <row r="21" spans="1:9" ht="13" outlineLevel="3" x14ac:dyDescent="0.3">
      <c r="A21" s="30" t="s">
        <v>130</v>
      </c>
      <c r="B21" s="218">
        <v>0.28777430481999999</v>
      </c>
      <c r="C21" s="218">
        <v>0.28925225108000002</v>
      </c>
      <c r="D21" s="218">
        <v>0.29141359542</v>
      </c>
      <c r="E21" s="218">
        <v>0.2916615998</v>
      </c>
      <c r="F21" s="218">
        <v>0.29105813345999998</v>
      </c>
      <c r="G21" s="216"/>
      <c r="H21" s="216"/>
      <c r="I21" s="216"/>
    </row>
    <row r="22" spans="1:9" ht="13" outlineLevel="3" x14ac:dyDescent="0.3">
      <c r="A22" s="30" t="s">
        <v>196</v>
      </c>
      <c r="B22" s="218">
        <v>0.28777430481999999</v>
      </c>
      <c r="C22" s="218">
        <v>0.28925225108000002</v>
      </c>
      <c r="D22" s="218">
        <v>0.29141359542</v>
      </c>
      <c r="E22" s="218">
        <v>0.2916615998</v>
      </c>
      <c r="F22" s="218">
        <v>0.29105813345999998</v>
      </c>
      <c r="G22" s="216"/>
      <c r="H22" s="216"/>
      <c r="I22" s="216"/>
    </row>
    <row r="23" spans="1:9" ht="13" outlineLevel="3" x14ac:dyDescent="0.3">
      <c r="A23" s="30" t="s">
        <v>225</v>
      </c>
      <c r="B23" s="218">
        <v>6.95899674116</v>
      </c>
      <c r="C23" s="218">
        <v>6.6449106976000003</v>
      </c>
      <c r="D23" s="218">
        <v>6.7679400443100004</v>
      </c>
      <c r="E23" s="218">
        <v>6.9884994708599999</v>
      </c>
      <c r="F23" s="218">
        <v>6.2862056023699999</v>
      </c>
      <c r="G23" s="216"/>
      <c r="H23" s="216"/>
      <c r="I23" s="216"/>
    </row>
    <row r="24" spans="1:9" ht="13" outlineLevel="3" x14ac:dyDescent="0.3">
      <c r="A24" s="30" t="s">
        <v>154</v>
      </c>
      <c r="B24" s="218">
        <v>0.28777430481999999</v>
      </c>
      <c r="C24" s="218">
        <v>0.28925225108000002</v>
      </c>
      <c r="D24" s="218">
        <v>0.29141359542</v>
      </c>
      <c r="E24" s="218">
        <v>0.2916615998</v>
      </c>
      <c r="F24" s="218">
        <v>0.29105813345999998</v>
      </c>
      <c r="G24" s="216"/>
      <c r="H24" s="216"/>
      <c r="I24" s="216"/>
    </row>
    <row r="25" spans="1:9" ht="13" outlineLevel="3" x14ac:dyDescent="0.3">
      <c r="A25" s="30" t="s">
        <v>216</v>
      </c>
      <c r="B25" s="218">
        <v>0.28777430481999999</v>
      </c>
      <c r="C25" s="218">
        <v>0.28925225108000002</v>
      </c>
      <c r="D25" s="218">
        <v>0.29141359542</v>
      </c>
      <c r="E25" s="218">
        <v>0.2916615998</v>
      </c>
      <c r="F25" s="218">
        <v>0.29105813345999998</v>
      </c>
      <c r="G25" s="216"/>
      <c r="H25" s="216"/>
      <c r="I25" s="216"/>
    </row>
    <row r="26" spans="1:9" ht="13" outlineLevel="3" x14ac:dyDescent="0.3">
      <c r="A26" s="30" t="s">
        <v>39</v>
      </c>
      <c r="B26" s="218">
        <v>0.28777430481999999</v>
      </c>
      <c r="C26" s="218">
        <v>0.28925225108000002</v>
      </c>
      <c r="D26" s="218">
        <v>0.29141359542</v>
      </c>
      <c r="E26" s="218">
        <v>0.2916615998</v>
      </c>
      <c r="F26" s="218">
        <v>0.29105813345999998</v>
      </c>
      <c r="G26" s="216"/>
      <c r="H26" s="216"/>
      <c r="I26" s="216"/>
    </row>
    <row r="27" spans="1:9" ht="13" outlineLevel="3" x14ac:dyDescent="0.3">
      <c r="A27" s="30" t="s">
        <v>92</v>
      </c>
      <c r="B27" s="218">
        <v>0.28777430481999999</v>
      </c>
      <c r="C27" s="218">
        <v>0.28925225108000002</v>
      </c>
      <c r="D27" s="218">
        <v>0.29141359542</v>
      </c>
      <c r="E27" s="218">
        <v>0.2916615998</v>
      </c>
      <c r="F27" s="218">
        <v>0.29105813345999998</v>
      </c>
      <c r="G27" s="216"/>
      <c r="H27" s="216"/>
      <c r="I27" s="216"/>
    </row>
    <row r="28" spans="1:9" ht="13" outlineLevel="3" x14ac:dyDescent="0.3">
      <c r="A28" s="30" t="s">
        <v>80</v>
      </c>
      <c r="B28" s="218">
        <v>0.28777430481999999</v>
      </c>
      <c r="C28" s="218">
        <v>0.28925225108000002</v>
      </c>
      <c r="D28" s="218">
        <v>0.29141359542</v>
      </c>
      <c r="E28" s="218">
        <v>0.2916615998</v>
      </c>
      <c r="F28" s="218">
        <v>0.29105813345999998</v>
      </c>
      <c r="G28" s="216"/>
      <c r="H28" s="216"/>
      <c r="I28" s="216"/>
    </row>
    <row r="29" spans="1:9" ht="13" outlineLevel="3" x14ac:dyDescent="0.3">
      <c r="A29" s="30" t="s">
        <v>131</v>
      </c>
      <c r="B29" s="218">
        <v>0.28777430481999999</v>
      </c>
      <c r="C29" s="218">
        <v>0.28925225108000002</v>
      </c>
      <c r="D29" s="218">
        <v>0.29141359542</v>
      </c>
      <c r="E29" s="218">
        <v>0.2916615998</v>
      </c>
      <c r="F29" s="218">
        <v>0.29105813345999998</v>
      </c>
      <c r="G29" s="216"/>
      <c r="H29" s="216"/>
      <c r="I29" s="216"/>
    </row>
    <row r="30" spans="1:9" ht="13" outlineLevel="3" x14ac:dyDescent="0.3">
      <c r="A30" s="30" t="s">
        <v>197</v>
      </c>
      <c r="B30" s="218">
        <v>0.28777430481999999</v>
      </c>
      <c r="C30" s="218">
        <v>0.28925225108000002</v>
      </c>
      <c r="D30" s="218">
        <v>0.29141359542</v>
      </c>
      <c r="E30" s="218">
        <v>0.2916615998</v>
      </c>
      <c r="F30" s="218">
        <v>0.29105813345999998</v>
      </c>
      <c r="G30" s="216"/>
      <c r="H30" s="216"/>
      <c r="I30" s="216"/>
    </row>
    <row r="31" spans="1:9" ht="13" outlineLevel="3" x14ac:dyDescent="0.3">
      <c r="A31" s="30" t="s">
        <v>21</v>
      </c>
      <c r="B31" s="218">
        <v>0.28777430481999999</v>
      </c>
      <c r="C31" s="218">
        <v>0.28925225108000002</v>
      </c>
      <c r="D31" s="218">
        <v>0.29141359542</v>
      </c>
      <c r="E31" s="218">
        <v>0.2916615998</v>
      </c>
      <c r="F31" s="218">
        <v>0.29105813345999998</v>
      </c>
      <c r="G31" s="216"/>
      <c r="H31" s="216"/>
      <c r="I31" s="216"/>
    </row>
    <row r="32" spans="1:9" ht="13" outlineLevel="3" x14ac:dyDescent="0.3">
      <c r="A32" s="30" t="s">
        <v>75</v>
      </c>
      <c r="B32" s="218">
        <v>0.28777430481999999</v>
      </c>
      <c r="C32" s="218">
        <v>0.28925225108000002</v>
      </c>
      <c r="D32" s="218">
        <v>0.29141359542</v>
      </c>
      <c r="E32" s="218">
        <v>0.2916615998</v>
      </c>
      <c r="F32" s="218">
        <v>0.29105813345999998</v>
      </c>
      <c r="G32" s="216"/>
      <c r="H32" s="216"/>
      <c r="I32" s="216"/>
    </row>
    <row r="33" spans="1:9" ht="13" outlineLevel="3" x14ac:dyDescent="0.3">
      <c r="A33" s="30" t="s">
        <v>127</v>
      </c>
      <c r="B33" s="218">
        <v>0.28777430481999999</v>
      </c>
      <c r="C33" s="218">
        <v>0.28925225108000002</v>
      </c>
      <c r="D33" s="218">
        <v>0.29141359542</v>
      </c>
      <c r="E33" s="218">
        <v>0.2916615998</v>
      </c>
      <c r="F33" s="218">
        <v>0.29105813345999998</v>
      </c>
      <c r="G33" s="216"/>
      <c r="H33" s="216"/>
      <c r="I33" s="216"/>
    </row>
    <row r="34" spans="1:9" ht="13" outlineLevel="3" x14ac:dyDescent="0.3">
      <c r="A34" s="30" t="s">
        <v>46</v>
      </c>
      <c r="B34" s="218">
        <v>6.0801988866799999</v>
      </c>
      <c r="C34" s="218">
        <v>6.1114254665600001</v>
      </c>
      <c r="D34" s="218">
        <v>6.3979737196900004</v>
      </c>
      <c r="E34" s="218">
        <v>6.6445062405600002</v>
      </c>
      <c r="F34" s="218">
        <v>7.3667026347800002</v>
      </c>
      <c r="G34" s="216"/>
      <c r="H34" s="216"/>
      <c r="I34" s="216"/>
    </row>
    <row r="35" spans="1:9" ht="13" outlineLevel="3" x14ac:dyDescent="0.3">
      <c r="A35" s="30" t="s">
        <v>93</v>
      </c>
      <c r="B35" s="218">
        <v>6.1156961631</v>
      </c>
      <c r="C35" s="218">
        <v>6.1471050492300003</v>
      </c>
      <c r="D35" s="218">
        <v>6.1930373127399996</v>
      </c>
      <c r="E35" s="218">
        <v>6.1983078302600001</v>
      </c>
      <c r="F35" s="218">
        <v>6.1854831383200004</v>
      </c>
      <c r="G35" s="216"/>
      <c r="H35" s="216"/>
      <c r="I35" s="216"/>
    </row>
    <row r="36" spans="1:9" ht="13" outlineLevel="3" x14ac:dyDescent="0.3">
      <c r="A36" s="30" t="s">
        <v>97</v>
      </c>
      <c r="B36" s="218">
        <v>0.11893717737999999</v>
      </c>
      <c r="C36" s="218">
        <v>0.59774006435000004</v>
      </c>
      <c r="D36" s="218">
        <v>0.60220648455000003</v>
      </c>
      <c r="E36" s="218">
        <v>0.60271898589999995</v>
      </c>
      <c r="F36" s="218">
        <v>0.6014719221</v>
      </c>
      <c r="G36" s="216"/>
      <c r="H36" s="216"/>
      <c r="I36" s="216"/>
    </row>
    <row r="37" spans="1:9" ht="13" outlineLevel="3" x14ac:dyDescent="0.3">
      <c r="A37" s="30" t="s">
        <v>158</v>
      </c>
      <c r="B37" s="218">
        <v>1.09586897881</v>
      </c>
      <c r="C37" s="218">
        <v>1.10149712366</v>
      </c>
      <c r="D37" s="218">
        <v>1.10972770632</v>
      </c>
      <c r="E37" s="218">
        <v>1.11067212809</v>
      </c>
      <c r="F37" s="218">
        <v>1.1083740770699999</v>
      </c>
      <c r="G37" s="216"/>
      <c r="H37" s="216"/>
      <c r="I37" s="216"/>
    </row>
    <row r="38" spans="1:9" ht="13" outlineLevel="3" x14ac:dyDescent="0.3">
      <c r="A38" s="30" t="s">
        <v>218</v>
      </c>
      <c r="B38" s="218">
        <v>0.97719753088000005</v>
      </c>
      <c r="C38" s="218">
        <v>0.98221620497999995</v>
      </c>
      <c r="D38" s="218">
        <v>0</v>
      </c>
      <c r="E38" s="218">
        <v>0</v>
      </c>
      <c r="F38" s="218">
        <v>0</v>
      </c>
      <c r="G38" s="216"/>
      <c r="H38" s="216"/>
      <c r="I38" s="216"/>
    </row>
    <row r="39" spans="1:9" ht="13" outlineLevel="3" x14ac:dyDescent="0.3">
      <c r="A39" s="30" t="s">
        <v>41</v>
      </c>
      <c r="B39" s="218">
        <v>0.42298082732999998</v>
      </c>
      <c r="C39" s="218">
        <v>0.42515316491999999</v>
      </c>
      <c r="D39" s="218">
        <v>0.42832998505999997</v>
      </c>
      <c r="E39" s="218">
        <v>0.42869451066000003</v>
      </c>
      <c r="F39" s="218">
        <v>0.42780751455999999</v>
      </c>
      <c r="G39" s="216"/>
      <c r="H39" s="216"/>
      <c r="I39" s="216"/>
    </row>
    <row r="40" spans="1:9" ht="13" outlineLevel="3" x14ac:dyDescent="0.3">
      <c r="A40" s="30" t="s">
        <v>94</v>
      </c>
      <c r="B40" s="218">
        <v>5.9468588689999997E-2</v>
      </c>
      <c r="C40" s="218">
        <v>5.9774006439999999E-2</v>
      </c>
      <c r="D40" s="218">
        <v>6.0220648459999998E-2</v>
      </c>
      <c r="E40" s="218">
        <v>6.0271898589999998E-2</v>
      </c>
      <c r="F40" s="218">
        <v>6.0147192209999999E-2</v>
      </c>
      <c r="G40" s="216"/>
      <c r="H40" s="216"/>
      <c r="I40" s="216"/>
    </row>
    <row r="41" spans="1:9" ht="13" outlineLevel="3" x14ac:dyDescent="0.3">
      <c r="A41" s="30" t="s">
        <v>148</v>
      </c>
      <c r="B41" s="218">
        <v>0.13083089512000001</v>
      </c>
      <c r="C41" s="218">
        <v>0.13150281416000001</v>
      </c>
      <c r="D41" s="218">
        <v>0.13248542660000001</v>
      </c>
      <c r="E41" s="218">
        <v>0.1325981769</v>
      </c>
      <c r="F41" s="218">
        <v>0.13232382286</v>
      </c>
      <c r="G41" s="216"/>
      <c r="H41" s="216"/>
      <c r="I41" s="216"/>
    </row>
    <row r="42" spans="1:9" ht="13" outlineLevel="2" x14ac:dyDescent="0.3">
      <c r="A42" s="140" t="s">
        <v>119</v>
      </c>
      <c r="B42" s="59">
        <f>SUM(B$43:B$43)</f>
        <v>3.4605431809999997E-2</v>
      </c>
      <c r="C42" s="59">
        <f>SUM(C$43:C$43)</f>
        <v>3.4783157779999997E-2</v>
      </c>
      <c r="D42" s="59">
        <f>SUM(D$43:D$43)</f>
        <v>3.5043063729999997E-2</v>
      </c>
      <c r="E42" s="59">
        <f>SUM(E$43:E$43)</f>
        <v>3.4275775690000003E-2</v>
      </c>
      <c r="F42" s="59">
        <f>SUM(F$43:F$43)</f>
        <v>3.420485694E-2</v>
      </c>
      <c r="G42" s="216"/>
      <c r="H42" s="216"/>
      <c r="I42" s="216"/>
    </row>
    <row r="43" spans="1:9" ht="13" outlineLevel="3" x14ac:dyDescent="0.3">
      <c r="A43" s="30" t="s">
        <v>31</v>
      </c>
      <c r="B43" s="218">
        <v>3.4605431809999997E-2</v>
      </c>
      <c r="C43" s="218">
        <v>3.4783157779999997E-2</v>
      </c>
      <c r="D43" s="218">
        <v>3.5043063729999997E-2</v>
      </c>
      <c r="E43" s="218">
        <v>3.4275775690000003E-2</v>
      </c>
      <c r="F43" s="218">
        <v>3.420485694E-2</v>
      </c>
      <c r="G43" s="216"/>
      <c r="H43" s="216"/>
      <c r="I43" s="216"/>
    </row>
    <row r="44" spans="1:9" ht="14.5" outlineLevel="1" x14ac:dyDescent="0.35">
      <c r="A44" s="133" t="s">
        <v>62</v>
      </c>
      <c r="B44" s="19">
        <f>B$45+B$55+B$66+B$68+B$75+B$77+B$79</f>
        <v>114.87767688268001</v>
      </c>
      <c r="C44" s="19">
        <f>C$45+C$55+C$66+C$68+C$75+C$77+C$79</f>
        <v>117.72665793149</v>
      </c>
      <c r="D44" s="19">
        <f>D$45+D$55+D$66+D$68+D$75+D$77+D$79</f>
        <v>118.04611254281001</v>
      </c>
      <c r="E44" s="19">
        <f>E$45+E$55+E$66+E$68+E$75+E$77+E$79</f>
        <v>120.94333264024002</v>
      </c>
      <c r="F44" s="19">
        <f>F$45+F$55+F$66+F$68+F$75+F$77+F$79</f>
        <v>129.37714404100001</v>
      </c>
      <c r="G44" s="216"/>
      <c r="H44" s="216"/>
      <c r="I44" s="216"/>
    </row>
    <row r="45" spans="1:9" ht="13" outlineLevel="2" x14ac:dyDescent="0.3">
      <c r="A45" s="140" t="s">
        <v>179</v>
      </c>
      <c r="B45" s="59">
        <f>SUM(B$46:B$54)</f>
        <v>82.827989272820005</v>
      </c>
      <c r="C45" s="59">
        <f>SUM(C$46:C$54)</f>
        <v>85.682936081909986</v>
      </c>
      <c r="D45" s="59">
        <f>SUM(D$46:D$54)</f>
        <v>85.947424079140006</v>
      </c>
      <c r="E45" s="59">
        <f>SUM(E$46:E$54)</f>
        <v>88.70545074171001</v>
      </c>
      <c r="F45" s="59">
        <f>SUM(F$46:F$54)</f>
        <v>96.6771034227</v>
      </c>
      <c r="G45" s="216"/>
      <c r="H45" s="216"/>
      <c r="I45" s="216"/>
    </row>
    <row r="46" spans="1:9" ht="13" outlineLevel="3" x14ac:dyDescent="0.3">
      <c r="A46" s="30" t="s">
        <v>109</v>
      </c>
      <c r="B46" s="218">
        <v>1.146224364E-2</v>
      </c>
      <c r="C46" s="218">
        <v>1.141176629E-2</v>
      </c>
      <c r="D46" s="218">
        <v>1.1492941309999999E-2</v>
      </c>
      <c r="E46" s="218">
        <v>1.1176647850000001E-2</v>
      </c>
      <c r="F46" s="218">
        <v>1.1785836100000001E-2</v>
      </c>
      <c r="G46" s="216"/>
      <c r="H46" s="216"/>
      <c r="I46" s="216"/>
    </row>
    <row r="47" spans="1:9" ht="13" outlineLevel="3" x14ac:dyDescent="0.3">
      <c r="A47" s="30" t="s">
        <v>53</v>
      </c>
      <c r="B47" s="218">
        <v>0.12100019522</v>
      </c>
      <c r="C47" s="218">
        <v>0.12264145765999999</v>
      </c>
      <c r="D47" s="218">
        <v>0.12351383991999999</v>
      </c>
      <c r="E47" s="218">
        <v>0.12718022414999999</v>
      </c>
      <c r="F47" s="218">
        <v>0.13411223988000001</v>
      </c>
      <c r="G47" s="216"/>
      <c r="H47" s="216"/>
      <c r="I47" s="216"/>
    </row>
    <row r="48" spans="1:9" ht="13" outlineLevel="3" x14ac:dyDescent="0.3">
      <c r="A48" s="30" t="s">
        <v>52</v>
      </c>
      <c r="B48" s="218">
        <v>0.10114868791000001</v>
      </c>
      <c r="C48" s="218">
        <v>0.10236772948</v>
      </c>
      <c r="D48" s="218">
        <v>0.10309589916</v>
      </c>
      <c r="E48" s="218">
        <v>0.10511732499</v>
      </c>
      <c r="F48" s="218">
        <v>0.11317423219</v>
      </c>
      <c r="G48" s="216"/>
      <c r="H48" s="216"/>
      <c r="I48" s="216"/>
    </row>
    <row r="49" spans="1:9" ht="13" outlineLevel="3" x14ac:dyDescent="0.3">
      <c r="A49" s="30" t="s">
        <v>98</v>
      </c>
      <c r="B49" s="218">
        <v>2.9522925032999998</v>
      </c>
      <c r="C49" s="218">
        <v>2.9392912192699998</v>
      </c>
      <c r="D49" s="218">
        <v>2.9481677742899999</v>
      </c>
      <c r="E49" s="218">
        <v>3.0340989329600001</v>
      </c>
      <c r="F49" s="218">
        <v>3.19671708586</v>
      </c>
      <c r="G49" s="216"/>
      <c r="H49" s="216"/>
      <c r="I49" s="216"/>
    </row>
    <row r="50" spans="1:9" ht="13" outlineLevel="3" x14ac:dyDescent="0.3">
      <c r="A50" s="30" t="s">
        <v>169</v>
      </c>
      <c r="B50" s="218">
        <v>44.012826736089998</v>
      </c>
      <c r="C50" s="218">
        <v>46.939902278479998</v>
      </c>
      <c r="D50" s="218">
        <v>47.273798653260002</v>
      </c>
      <c r="E50" s="218">
        <v>49.755873343259999</v>
      </c>
      <c r="F50" s="218">
        <v>57.115504290970001</v>
      </c>
      <c r="G50" s="216"/>
      <c r="H50" s="216"/>
      <c r="I50" s="216"/>
    </row>
    <row r="51" spans="1:9" ht="13" outlineLevel="3" x14ac:dyDescent="0.3">
      <c r="A51" s="30" t="s">
        <v>69</v>
      </c>
      <c r="B51" s="218">
        <v>5.7905951672300002</v>
      </c>
      <c r="C51" s="218">
        <v>5.7862432505200001</v>
      </c>
      <c r="D51" s="218">
        <v>5.7932417747200002</v>
      </c>
      <c r="E51" s="218">
        <v>5.8226546592600004</v>
      </c>
      <c r="F51" s="218">
        <v>5.9282654642499999</v>
      </c>
      <c r="G51" s="216"/>
      <c r="H51" s="216"/>
      <c r="I51" s="216"/>
    </row>
    <row r="52" spans="1:9" ht="13" outlineLevel="3" x14ac:dyDescent="0.3">
      <c r="A52" s="30" t="s">
        <v>135</v>
      </c>
      <c r="B52" s="218">
        <v>16.17518239755</v>
      </c>
      <c r="C52" s="218">
        <v>16.12363642791</v>
      </c>
      <c r="D52" s="218">
        <v>16.06466800155</v>
      </c>
      <c r="E52" s="218">
        <v>16.07818208051</v>
      </c>
      <c r="F52" s="218">
        <v>16.124056157599998</v>
      </c>
      <c r="G52" s="216"/>
      <c r="H52" s="216"/>
      <c r="I52" s="216"/>
    </row>
    <row r="53" spans="1:9" ht="13" outlineLevel="3" x14ac:dyDescent="0.3">
      <c r="A53" s="30" t="s">
        <v>151</v>
      </c>
      <c r="B53" s="218">
        <v>13.54928616023</v>
      </c>
      <c r="C53" s="218">
        <v>13.546070791269999</v>
      </c>
      <c r="D53" s="218">
        <v>13.518056602030001</v>
      </c>
      <c r="E53" s="218">
        <v>13.659492652619999</v>
      </c>
      <c r="F53" s="218">
        <v>13.94136982156</v>
      </c>
      <c r="G53" s="216"/>
      <c r="H53" s="216"/>
      <c r="I53" s="216"/>
    </row>
    <row r="54" spans="1:9" ht="13" outlineLevel="3" x14ac:dyDescent="0.3">
      <c r="A54" s="30" t="s">
        <v>146</v>
      </c>
      <c r="B54" s="218">
        <v>0.11419518165</v>
      </c>
      <c r="C54" s="218">
        <v>0.11137116103</v>
      </c>
      <c r="D54" s="218">
        <v>0.1113885929</v>
      </c>
      <c r="E54" s="218">
        <v>0.11167487611</v>
      </c>
      <c r="F54" s="218">
        <v>0.11211829429</v>
      </c>
      <c r="G54" s="216"/>
      <c r="H54" s="216"/>
      <c r="I54" s="216"/>
    </row>
    <row r="55" spans="1:9" ht="13" outlineLevel="2" x14ac:dyDescent="0.3">
      <c r="A55" s="140" t="s">
        <v>99</v>
      </c>
      <c r="B55" s="59">
        <f>SUM(B$56:B$65)</f>
        <v>7.6299116025599991</v>
      </c>
      <c r="C55" s="59">
        <f>SUM(C$56:C$65)</f>
        <v>7.6327936194299983</v>
      </c>
      <c r="D55" s="59">
        <f>SUM(D$56:D$65)</f>
        <v>7.6909776344599985</v>
      </c>
      <c r="E55" s="59">
        <f>SUM(E$56:E$65)</f>
        <v>7.7418016084199985</v>
      </c>
      <c r="F55" s="59">
        <f>SUM(F$56:F$65)</f>
        <v>8.0404155534699981</v>
      </c>
      <c r="G55" s="216"/>
      <c r="H55" s="216"/>
      <c r="I55" s="216"/>
    </row>
    <row r="56" spans="1:9" ht="13" outlineLevel="3" x14ac:dyDescent="0.3">
      <c r="A56" s="30" t="s">
        <v>25</v>
      </c>
      <c r="B56" s="218">
        <v>2.3872949189999999E-2</v>
      </c>
      <c r="C56" s="218">
        <v>2.3573482779999998E-2</v>
      </c>
      <c r="D56" s="218">
        <v>2.401513777E-2</v>
      </c>
      <c r="E56" s="218">
        <v>2.4538302719999999E-2</v>
      </c>
      <c r="F56" s="218">
        <v>2.5372289950000002E-2</v>
      </c>
      <c r="G56" s="216"/>
      <c r="H56" s="216"/>
      <c r="I56" s="216"/>
    </row>
    <row r="57" spans="1:9" ht="13" outlineLevel="3" x14ac:dyDescent="0.3">
      <c r="A57" s="30" t="s">
        <v>14</v>
      </c>
      <c r="B57" s="218">
        <v>0.20898023264000001</v>
      </c>
      <c r="C57" s="218">
        <v>0.20805992703000001</v>
      </c>
      <c r="D57" s="218">
        <v>0.20953991424999999</v>
      </c>
      <c r="E57" s="218">
        <v>0.21575989604000001</v>
      </c>
      <c r="F57" s="218">
        <v>0.22751998691</v>
      </c>
      <c r="G57" s="216"/>
      <c r="H57" s="216"/>
      <c r="I57" s="216"/>
    </row>
    <row r="58" spans="1:9" ht="13" outlineLevel="3" x14ac:dyDescent="0.3">
      <c r="A58" s="30" t="s">
        <v>29</v>
      </c>
      <c r="B58" s="218">
        <v>5.0846934205799998</v>
      </c>
      <c r="C58" s="218">
        <v>5.0762376290800004</v>
      </c>
      <c r="D58" s="218">
        <v>5.0945019915599996</v>
      </c>
      <c r="E58" s="218">
        <v>5.1091298610699996</v>
      </c>
      <c r="F58" s="218">
        <v>5.2662673070399997</v>
      </c>
      <c r="G58" s="216"/>
      <c r="H58" s="216"/>
      <c r="I58" s="216"/>
    </row>
    <row r="59" spans="1:9" ht="13" outlineLevel="3" x14ac:dyDescent="0.3">
      <c r="A59" s="30" t="s">
        <v>112</v>
      </c>
      <c r="B59" s="218">
        <v>0.20898023264000001</v>
      </c>
      <c r="C59" s="218">
        <v>0.20805992703000001</v>
      </c>
      <c r="D59" s="218">
        <v>0.20953991424999999</v>
      </c>
      <c r="E59" s="218">
        <v>0.21575989604000001</v>
      </c>
      <c r="F59" s="218">
        <v>0.22751998691</v>
      </c>
      <c r="G59" s="216"/>
      <c r="H59" s="216"/>
      <c r="I59" s="216"/>
    </row>
    <row r="60" spans="1:9" ht="13" outlineLevel="3" x14ac:dyDescent="0.3">
      <c r="A60" s="30" t="s">
        <v>51</v>
      </c>
      <c r="B60" s="218">
        <v>0.58744407237999996</v>
      </c>
      <c r="C60" s="218">
        <v>0.58485709050000001</v>
      </c>
      <c r="D60" s="218">
        <v>0.59096369179999997</v>
      </c>
      <c r="E60" s="218">
        <v>0.60877555504000003</v>
      </c>
      <c r="F60" s="218">
        <v>0.64195714243000002</v>
      </c>
      <c r="G60" s="216"/>
      <c r="H60" s="216"/>
      <c r="I60" s="216"/>
    </row>
    <row r="61" spans="1:9" ht="13" outlineLevel="3" x14ac:dyDescent="0.3">
      <c r="A61" s="30" t="s">
        <v>114</v>
      </c>
      <c r="B61" s="218">
        <v>0.10378189140999999</v>
      </c>
      <c r="C61" s="218">
        <v>0.10332485748</v>
      </c>
      <c r="D61" s="218">
        <v>0.10405983548</v>
      </c>
      <c r="E61" s="218">
        <v>0.10703072801000001</v>
      </c>
      <c r="F61" s="218">
        <v>0.11569249378</v>
      </c>
      <c r="G61" s="216"/>
      <c r="H61" s="216"/>
      <c r="I61" s="216"/>
    </row>
    <row r="62" spans="1:9" ht="13" outlineLevel="3" x14ac:dyDescent="0.3">
      <c r="A62" s="30" t="s">
        <v>115</v>
      </c>
      <c r="B62" s="218">
        <v>0.1</v>
      </c>
      <c r="C62" s="218">
        <v>0.1</v>
      </c>
      <c r="D62" s="218">
        <v>0.1</v>
      </c>
      <c r="E62" s="218">
        <v>0.1</v>
      </c>
      <c r="F62" s="218">
        <v>0.1</v>
      </c>
      <c r="G62" s="216"/>
      <c r="H62" s="216"/>
      <c r="I62" s="216"/>
    </row>
    <row r="63" spans="1:9" ht="13" outlineLevel="3" x14ac:dyDescent="0.3">
      <c r="A63" s="30" t="s">
        <v>140</v>
      </c>
      <c r="B63" s="218">
        <v>5.1251526E-4</v>
      </c>
      <c r="C63" s="218">
        <v>5.1251526E-4</v>
      </c>
      <c r="D63" s="218">
        <v>5.1251526E-4</v>
      </c>
      <c r="E63" s="218">
        <v>5.1251526E-4</v>
      </c>
      <c r="F63" s="218">
        <v>5.1251526E-4</v>
      </c>
      <c r="G63" s="216"/>
      <c r="H63" s="216"/>
      <c r="I63" s="216"/>
    </row>
    <row r="64" spans="1:9" ht="13" outlineLevel="3" x14ac:dyDescent="0.3">
      <c r="A64" s="30" t="s">
        <v>224</v>
      </c>
      <c r="B64" s="218">
        <v>0.46506189307000001</v>
      </c>
      <c r="C64" s="218">
        <v>0.46301385692000002</v>
      </c>
      <c r="D64" s="218">
        <v>0.46630740122999997</v>
      </c>
      <c r="E64" s="218">
        <v>0.47516915239000002</v>
      </c>
      <c r="F64" s="218">
        <v>0.50106846230000002</v>
      </c>
      <c r="G64" s="216"/>
      <c r="H64" s="216"/>
      <c r="I64" s="216"/>
    </row>
    <row r="65" spans="1:9" ht="13" outlineLevel="3" x14ac:dyDescent="0.3">
      <c r="A65" s="30" t="s">
        <v>26</v>
      </c>
      <c r="B65" s="218">
        <v>0.84658439538999997</v>
      </c>
      <c r="C65" s="218">
        <v>0.86515433335000003</v>
      </c>
      <c r="D65" s="218">
        <v>0.89153723285999997</v>
      </c>
      <c r="E65" s="218">
        <v>0.88512570184999995</v>
      </c>
      <c r="F65" s="218">
        <v>0.93450536889000002</v>
      </c>
      <c r="G65" s="216"/>
      <c r="H65" s="216"/>
      <c r="I65" s="216"/>
    </row>
    <row r="66" spans="1:9" ht="13" outlineLevel="2" x14ac:dyDescent="0.3">
      <c r="A66" s="140" t="s">
        <v>214</v>
      </c>
      <c r="B66" s="59">
        <f>SUM(B$67:B$67)</f>
        <v>0.60585586000000002</v>
      </c>
      <c r="C66" s="59">
        <f>SUM(C$67:C$67)</f>
        <v>0.60585586000000002</v>
      </c>
      <c r="D66" s="59">
        <f>SUM(D$67:D$67)</f>
        <v>0.60585586000000002</v>
      </c>
      <c r="E66" s="59">
        <f>SUM(E$67:E$67)</f>
        <v>0.60585586000000002</v>
      </c>
      <c r="F66" s="59">
        <f>SUM(F$67:F$67)</f>
        <v>0.60585586000000002</v>
      </c>
      <c r="G66" s="216"/>
      <c r="H66" s="216"/>
      <c r="I66" s="216"/>
    </row>
    <row r="67" spans="1:9" ht="13" outlineLevel="3" x14ac:dyDescent="0.3">
      <c r="A67" s="30" t="s">
        <v>124</v>
      </c>
      <c r="B67" s="218">
        <v>0.60585586000000002</v>
      </c>
      <c r="C67" s="218">
        <v>0.60585586000000002</v>
      </c>
      <c r="D67" s="218">
        <v>0.60585586000000002</v>
      </c>
      <c r="E67" s="218">
        <v>0.60585586000000002</v>
      </c>
      <c r="F67" s="218">
        <v>0.60585586000000002</v>
      </c>
      <c r="G67" s="216"/>
      <c r="H67" s="216"/>
      <c r="I67" s="216"/>
    </row>
    <row r="68" spans="1:9" ht="13" outlineLevel="2" x14ac:dyDescent="0.3">
      <c r="A68" s="140" t="s">
        <v>226</v>
      </c>
      <c r="B68" s="59">
        <f>SUM(B$69:B$74)</f>
        <v>1.4786194744199999</v>
      </c>
      <c r="C68" s="59">
        <f>SUM(C$69:C$74)</f>
        <v>1.4707484937299999</v>
      </c>
      <c r="D68" s="59">
        <f>SUM(D$69:D$74)</f>
        <v>1.45118764899</v>
      </c>
      <c r="E68" s="59">
        <f>SUM(E$69:E$74)</f>
        <v>1.47740488574</v>
      </c>
      <c r="F68" s="59">
        <f>SUM(F$69:F$74)</f>
        <v>1.5544094442800001</v>
      </c>
      <c r="G68" s="216"/>
      <c r="H68" s="216"/>
      <c r="I68" s="216"/>
    </row>
    <row r="69" spans="1:9" ht="13" outlineLevel="3" x14ac:dyDescent="0.3">
      <c r="A69" s="30" t="s">
        <v>63</v>
      </c>
      <c r="B69" s="218">
        <v>0.67918575608999998</v>
      </c>
      <c r="C69" s="218">
        <v>0.67619476282000002</v>
      </c>
      <c r="D69" s="218">
        <v>0.68100472127</v>
      </c>
      <c r="E69" s="218">
        <v>0.70121966208999997</v>
      </c>
      <c r="F69" s="218">
        <v>0.73943995748000002</v>
      </c>
      <c r="G69" s="216"/>
      <c r="H69" s="216"/>
      <c r="I69" s="216"/>
    </row>
    <row r="70" spans="1:9" ht="13" outlineLevel="3" x14ac:dyDescent="0.3">
      <c r="A70" s="30" t="s">
        <v>81</v>
      </c>
      <c r="B70" s="218">
        <v>5.3424960000000002E-5</v>
      </c>
      <c r="C70" s="218">
        <v>5.3189690000000003E-5</v>
      </c>
      <c r="D70" s="218">
        <v>5.3568040000000002E-5</v>
      </c>
      <c r="E70" s="218">
        <v>5.515815E-5</v>
      </c>
      <c r="F70" s="218">
        <v>5.816457E-5</v>
      </c>
      <c r="G70" s="216"/>
      <c r="H70" s="216"/>
      <c r="I70" s="216"/>
    </row>
    <row r="71" spans="1:9" ht="13" outlineLevel="3" x14ac:dyDescent="0.3">
      <c r="A71" s="30" t="s">
        <v>178</v>
      </c>
      <c r="B71" s="218">
        <v>6.7086455600000004E-3</v>
      </c>
      <c r="C71" s="218">
        <v>6.6791020799999998E-3</v>
      </c>
      <c r="D71" s="218">
        <v>6.7266123600000002E-3</v>
      </c>
      <c r="E71" s="218">
        <v>6.9262850900000004E-3</v>
      </c>
      <c r="F71" s="218">
        <v>7.3038053900000002E-3</v>
      </c>
      <c r="G71" s="216"/>
      <c r="H71" s="216"/>
      <c r="I71" s="216"/>
    </row>
    <row r="72" spans="1:9" ht="13" outlineLevel="3" x14ac:dyDescent="0.3">
      <c r="A72" s="30" t="s">
        <v>177</v>
      </c>
      <c r="B72" s="218">
        <v>0.19288559186000001</v>
      </c>
      <c r="C72" s="218">
        <v>0.19203616371000001</v>
      </c>
      <c r="D72" s="218">
        <v>0.18669896827999999</v>
      </c>
      <c r="E72" s="218">
        <v>0.17670815535000001</v>
      </c>
      <c r="F72" s="218">
        <v>0.18633971338999999</v>
      </c>
      <c r="G72" s="216"/>
      <c r="H72" s="216"/>
      <c r="I72" s="216"/>
    </row>
    <row r="73" spans="1:9" ht="13" outlineLevel="3" x14ac:dyDescent="0.3">
      <c r="A73" s="30" t="s">
        <v>49</v>
      </c>
      <c r="B73" s="218">
        <v>0.43278562789000002</v>
      </c>
      <c r="C73" s="218">
        <v>0.43087972970999999</v>
      </c>
      <c r="D73" s="218">
        <v>0.40870868744</v>
      </c>
      <c r="E73" s="218">
        <v>0.42084079411999997</v>
      </c>
      <c r="F73" s="218">
        <v>0.44377891223999999</v>
      </c>
      <c r="G73" s="216"/>
      <c r="H73" s="216"/>
      <c r="I73" s="216"/>
    </row>
    <row r="74" spans="1:9" ht="13" outlineLevel="3" x14ac:dyDescent="0.3">
      <c r="A74" s="30" t="s">
        <v>59</v>
      </c>
      <c r="B74" s="218">
        <v>0.16700042806000001</v>
      </c>
      <c r="C74" s="218">
        <v>0.16490554571999999</v>
      </c>
      <c r="D74" s="218">
        <v>0.16799509160000001</v>
      </c>
      <c r="E74" s="218">
        <v>0.17165483094</v>
      </c>
      <c r="F74" s="218">
        <v>0.17748889121</v>
      </c>
      <c r="G74" s="216"/>
      <c r="H74" s="216"/>
      <c r="I74" s="216"/>
    </row>
    <row r="75" spans="1:9" ht="13" outlineLevel="2" x14ac:dyDescent="0.3">
      <c r="A75" s="140" t="s">
        <v>40</v>
      </c>
      <c r="B75" s="59">
        <f>SUM(B$76:B$76)</f>
        <v>15.219165084</v>
      </c>
      <c r="C75" s="59">
        <f>SUM(C$76:C$76)</f>
        <v>15.219165084</v>
      </c>
      <c r="D75" s="59">
        <f>SUM(D$76:D$76)</f>
        <v>15.219165084</v>
      </c>
      <c r="E75" s="59">
        <f>SUM(E$76:E$76)</f>
        <v>15.219165084</v>
      </c>
      <c r="F75" s="59">
        <f>SUM(F$76:F$76)</f>
        <v>15.219165084</v>
      </c>
      <c r="G75" s="216"/>
      <c r="H75" s="216"/>
      <c r="I75" s="216"/>
    </row>
    <row r="76" spans="1:9" ht="13" outlineLevel="3" x14ac:dyDescent="0.3">
      <c r="A76" s="30" t="s">
        <v>48</v>
      </c>
      <c r="B76" s="218">
        <v>15.219165084</v>
      </c>
      <c r="C76" s="218">
        <v>15.219165084</v>
      </c>
      <c r="D76" s="218">
        <v>15.219165084</v>
      </c>
      <c r="E76" s="218">
        <v>15.219165084</v>
      </c>
      <c r="F76" s="218">
        <v>15.219165084</v>
      </c>
      <c r="G76" s="216"/>
      <c r="H76" s="216"/>
      <c r="I76" s="216"/>
    </row>
    <row r="77" spans="1:9" ht="13" outlineLevel="2" x14ac:dyDescent="0.3">
      <c r="A77" s="140" t="s">
        <v>208</v>
      </c>
      <c r="B77" s="59">
        <f>SUM(B$78:B$78)</f>
        <v>3</v>
      </c>
      <c r="C77" s="59">
        <f>SUM(C$78:C$78)</f>
        <v>3</v>
      </c>
      <c r="D77" s="59">
        <f>SUM(D$78:D$78)</f>
        <v>3</v>
      </c>
      <c r="E77" s="59">
        <f>SUM(E$78:E$78)</f>
        <v>3</v>
      </c>
      <c r="F77" s="59">
        <f>SUM(F$78:F$78)</f>
        <v>3</v>
      </c>
      <c r="G77" s="216"/>
      <c r="H77" s="216"/>
      <c r="I77" s="216"/>
    </row>
    <row r="78" spans="1:9" ht="13" outlineLevel="3" x14ac:dyDescent="0.3">
      <c r="A78" s="30" t="s">
        <v>121</v>
      </c>
      <c r="B78" s="218">
        <v>3</v>
      </c>
      <c r="C78" s="218">
        <v>3</v>
      </c>
      <c r="D78" s="218">
        <v>3</v>
      </c>
      <c r="E78" s="218">
        <v>3</v>
      </c>
      <c r="F78" s="218">
        <v>3</v>
      </c>
      <c r="G78" s="216"/>
      <c r="H78" s="216"/>
      <c r="I78" s="216"/>
    </row>
    <row r="79" spans="1:9" ht="13" outlineLevel="2" x14ac:dyDescent="0.3">
      <c r="A79" s="140" t="s">
        <v>182</v>
      </c>
      <c r="B79" s="59">
        <f>SUM(B$80:B$80)</f>
        <v>4.1161355888799998</v>
      </c>
      <c r="C79" s="59">
        <f>SUM(C$80:C$80)</f>
        <v>4.1151587924199999</v>
      </c>
      <c r="D79" s="59">
        <f>SUM(D$80:D$80)</f>
        <v>4.1315022362200002</v>
      </c>
      <c r="E79" s="59">
        <f>SUM(E$80:E$80)</f>
        <v>4.1936544603700003</v>
      </c>
      <c r="F79" s="59">
        <f>SUM(F$80:F$80)</f>
        <v>4.2801946765499999</v>
      </c>
      <c r="G79" s="216"/>
      <c r="H79" s="216"/>
      <c r="I79" s="216"/>
    </row>
    <row r="80" spans="1:9" ht="13" outlineLevel="3" x14ac:dyDescent="0.3">
      <c r="A80" s="30" t="s">
        <v>151</v>
      </c>
      <c r="B80" s="218">
        <v>4.1161355888799998</v>
      </c>
      <c r="C80" s="218">
        <v>4.1151587924199999</v>
      </c>
      <c r="D80" s="218">
        <v>4.1315022362200002</v>
      </c>
      <c r="E80" s="218">
        <v>4.1936544603700003</v>
      </c>
      <c r="F80" s="218">
        <v>4.2801946765499999</v>
      </c>
      <c r="G80" s="216"/>
      <c r="H80" s="216"/>
      <c r="I80" s="216"/>
    </row>
    <row r="81" spans="1:9" ht="14.5" x14ac:dyDescent="0.35">
      <c r="A81" s="172" t="s">
        <v>15</v>
      </c>
      <c r="B81" s="43">
        <f>B$82+B$97</f>
        <v>6.8629393971300008</v>
      </c>
      <c r="C81" s="43">
        <f>C$82+C$97</f>
        <v>6.9126422944700003</v>
      </c>
      <c r="D81" s="43">
        <f>D$82+D$97</f>
        <v>6.7348294582400001</v>
      </c>
      <c r="E81" s="43">
        <f>E$82+E$97</f>
        <v>6.5330584097500006</v>
      </c>
      <c r="F81" s="43">
        <f>F$82+F$97</f>
        <v>6.5705515839600004</v>
      </c>
      <c r="G81" s="216"/>
      <c r="H81" s="216"/>
      <c r="I81" s="216"/>
    </row>
    <row r="82" spans="1:9" ht="14.5" outlineLevel="1" x14ac:dyDescent="0.35">
      <c r="A82" s="133" t="s">
        <v>50</v>
      </c>
      <c r="B82" s="19">
        <f>B$83+B$87+B$95</f>
        <v>1.6498361975499998</v>
      </c>
      <c r="C82" s="19">
        <f>C$83+C$87+C$95</f>
        <v>1.7111333445899999</v>
      </c>
      <c r="D82" s="19">
        <f>D$83+D$87+D$95</f>
        <v>1.7681491438099999</v>
      </c>
      <c r="E82" s="19">
        <f>E$83+E$87+E$95</f>
        <v>1.8285421692100001</v>
      </c>
      <c r="F82" s="19">
        <f>F$83+F$87+F$95</f>
        <v>1.8669500534600001</v>
      </c>
      <c r="G82" s="216"/>
      <c r="H82" s="216"/>
      <c r="I82" s="216"/>
    </row>
    <row r="83" spans="1:9" ht="13" outlineLevel="2" x14ac:dyDescent="0.3">
      <c r="A83" s="140" t="s">
        <v>200</v>
      </c>
      <c r="B83" s="59">
        <f>SUM(B$84:B$86)</f>
        <v>0.10644904969000001</v>
      </c>
      <c r="C83" s="59">
        <f>SUM(C$84:C$86)</f>
        <v>0.10699574887</v>
      </c>
      <c r="D83" s="59">
        <f>SUM(D$84:D$86)</f>
        <v>0.10779524016</v>
      </c>
      <c r="E83" s="59">
        <f>SUM(E$84:E$86)</f>
        <v>0.10788697812999999</v>
      </c>
      <c r="F83" s="59">
        <f>SUM(F$84:F$86)</f>
        <v>0.10766375314</v>
      </c>
      <c r="G83" s="216"/>
      <c r="H83" s="216"/>
      <c r="I83" s="216"/>
    </row>
    <row r="84" spans="1:9" ht="13" outlineLevel="3" x14ac:dyDescent="0.3">
      <c r="A84" s="30" t="s">
        <v>113</v>
      </c>
      <c r="B84" s="218">
        <v>2.7593000000000001E-7</v>
      </c>
      <c r="C84" s="218">
        <v>2.7734999999999998E-7</v>
      </c>
      <c r="D84" s="218">
        <v>2.7942E-7</v>
      </c>
      <c r="E84" s="218">
        <v>2.7966E-7</v>
      </c>
      <c r="F84" s="218">
        <v>2.7907999999999998E-7</v>
      </c>
      <c r="G84" s="216"/>
      <c r="H84" s="216"/>
      <c r="I84" s="216"/>
    </row>
    <row r="85" spans="1:9" ht="13" outlineLevel="3" x14ac:dyDescent="0.3">
      <c r="A85" s="30" t="s">
        <v>76</v>
      </c>
      <c r="B85" s="218">
        <v>5.8873902810000003E-2</v>
      </c>
      <c r="C85" s="218">
        <v>5.9176266370000001E-2</v>
      </c>
      <c r="D85" s="218">
        <v>5.9618441979999999E-2</v>
      </c>
      <c r="E85" s="218">
        <v>5.9669179599999997E-2</v>
      </c>
      <c r="F85" s="218">
        <v>5.954572029E-2</v>
      </c>
      <c r="G85" s="216"/>
      <c r="H85" s="216"/>
      <c r="I85" s="216"/>
    </row>
    <row r="86" spans="1:9" ht="13" outlineLevel="3" x14ac:dyDescent="0.3">
      <c r="A86" s="30" t="s">
        <v>0</v>
      </c>
      <c r="B86" s="218">
        <v>4.7574870950000001E-2</v>
      </c>
      <c r="C86" s="218">
        <v>4.7819205150000002E-2</v>
      </c>
      <c r="D86" s="218">
        <v>4.8176518760000002E-2</v>
      </c>
      <c r="E86" s="218">
        <v>4.8217518869999997E-2</v>
      </c>
      <c r="F86" s="218">
        <v>4.811775377E-2</v>
      </c>
      <c r="G86" s="216"/>
      <c r="H86" s="216"/>
      <c r="I86" s="216"/>
    </row>
    <row r="87" spans="1:9" ht="13" outlineLevel="2" x14ac:dyDescent="0.3">
      <c r="A87" s="140" t="s">
        <v>119</v>
      </c>
      <c r="B87" s="59">
        <f>SUM(B$88:B$94)</f>
        <v>1.5433644391799999</v>
      </c>
      <c r="C87" s="59">
        <f>SUM(C$88:C$94)</f>
        <v>1.6041147704199998</v>
      </c>
      <c r="D87" s="59">
        <f>SUM(D$88:D$94)</f>
        <v>1.6603309077899999</v>
      </c>
      <c r="E87" s="59">
        <f>SUM(E$88:E$94)</f>
        <v>1.72063217565</v>
      </c>
      <c r="F87" s="59">
        <f>SUM(F$88:F$94)</f>
        <v>1.75926333251</v>
      </c>
      <c r="G87" s="216"/>
      <c r="H87" s="216"/>
      <c r="I87" s="216"/>
    </row>
    <row r="88" spans="1:9" ht="13" outlineLevel="3" x14ac:dyDescent="0.3">
      <c r="A88" s="30" t="s">
        <v>143</v>
      </c>
      <c r="B88" s="218">
        <v>6.2834343449999996E-2</v>
      </c>
      <c r="C88" s="218">
        <v>7.5596850660000006E-2</v>
      </c>
      <c r="D88" s="218">
        <v>7.8600606500000003E-2</v>
      </c>
      <c r="E88" s="218">
        <v>8.0552396230000003E-2</v>
      </c>
      <c r="F88" s="218">
        <v>7.8347823450000006E-2</v>
      </c>
      <c r="G88" s="216"/>
      <c r="H88" s="216"/>
      <c r="I88" s="216"/>
    </row>
    <row r="89" spans="1:9" ht="13" outlineLevel="3" x14ac:dyDescent="0.3">
      <c r="A89" s="30" t="s">
        <v>128</v>
      </c>
      <c r="B89" s="218">
        <v>7.2222222400000003E-3</v>
      </c>
      <c r="C89" s="218">
        <v>6.8611111299999999E-3</v>
      </c>
      <c r="D89" s="218">
        <v>6.5000000199999996E-3</v>
      </c>
      <c r="E89" s="218">
        <v>6.1388889100000002E-3</v>
      </c>
      <c r="F89" s="218">
        <v>5.7777777999999998E-3</v>
      </c>
      <c r="G89" s="216"/>
      <c r="H89" s="216"/>
      <c r="I89" s="216"/>
    </row>
    <row r="90" spans="1:9" ht="13" outlineLevel="3" x14ac:dyDescent="0.3">
      <c r="A90" s="30" t="s">
        <v>3</v>
      </c>
      <c r="B90" s="218">
        <v>0.35657922199999997</v>
      </c>
      <c r="C90" s="218">
        <v>0.36321425736000001</v>
      </c>
      <c r="D90" s="218">
        <v>0.40726282439</v>
      </c>
      <c r="E90" s="218">
        <v>0.42934710947999999</v>
      </c>
      <c r="F90" s="218">
        <v>0.45286705316999998</v>
      </c>
      <c r="G90" s="216"/>
      <c r="H90" s="216"/>
      <c r="I90" s="216"/>
    </row>
    <row r="91" spans="1:9" ht="13" outlineLevel="3" x14ac:dyDescent="0.3">
      <c r="A91" s="30" t="s">
        <v>185</v>
      </c>
      <c r="B91" s="218">
        <v>0.31541573540000001</v>
      </c>
      <c r="C91" s="218">
        <v>0.34784984045</v>
      </c>
      <c r="D91" s="218">
        <v>0.36039115328999999</v>
      </c>
      <c r="E91" s="218">
        <v>0.37463602495999998</v>
      </c>
      <c r="F91" s="218">
        <v>0.37449313113999999</v>
      </c>
      <c r="G91" s="216"/>
      <c r="H91" s="216"/>
      <c r="I91" s="216"/>
    </row>
    <row r="92" spans="1:9" ht="13" outlineLevel="3" x14ac:dyDescent="0.3">
      <c r="A92" s="30" t="s">
        <v>202</v>
      </c>
      <c r="B92" s="218">
        <v>5.5555555199999999E-3</v>
      </c>
      <c r="C92" s="218">
        <v>1.2684330840000001E-2</v>
      </c>
      <c r="D92" s="218">
        <v>1.489839456E-2</v>
      </c>
      <c r="E92" s="218">
        <v>1.670095412E-2</v>
      </c>
      <c r="F92" s="218">
        <v>1.6472961370000001E-2</v>
      </c>
      <c r="G92" s="216"/>
      <c r="H92" s="216"/>
      <c r="I92" s="216"/>
    </row>
    <row r="93" spans="1:9" ht="13" outlineLevel="3" x14ac:dyDescent="0.3">
      <c r="A93" s="30" t="s">
        <v>186</v>
      </c>
      <c r="B93" s="218">
        <v>7.77777776E-3</v>
      </c>
      <c r="C93" s="218">
        <v>7.3888888699999997E-3</v>
      </c>
      <c r="D93" s="218">
        <v>6.9999999800000002E-3</v>
      </c>
      <c r="E93" s="218">
        <v>6.6111110899999999E-3</v>
      </c>
      <c r="F93" s="218">
        <v>6.2222222000000004E-3</v>
      </c>
      <c r="G93" s="216"/>
      <c r="H93" s="216"/>
      <c r="I93" s="216"/>
    </row>
    <row r="94" spans="1:9" ht="13" outlineLevel="3" x14ac:dyDescent="0.3">
      <c r="A94" s="30" t="s">
        <v>215</v>
      </c>
      <c r="B94" s="218">
        <v>0.78797958281000002</v>
      </c>
      <c r="C94" s="218">
        <v>0.79051949110999997</v>
      </c>
      <c r="D94" s="218">
        <v>0.78567792905</v>
      </c>
      <c r="E94" s="218">
        <v>0.80664569086000004</v>
      </c>
      <c r="F94" s="218">
        <v>0.82508236337999996</v>
      </c>
      <c r="G94" s="216"/>
      <c r="H94" s="216"/>
      <c r="I94" s="216"/>
    </row>
    <row r="95" spans="1:9" ht="13" outlineLevel="2" x14ac:dyDescent="0.3">
      <c r="A95" s="140" t="s">
        <v>141</v>
      </c>
      <c r="B95" s="59">
        <f>SUM(B$96:B$96)</f>
        <v>2.270868E-5</v>
      </c>
      <c r="C95" s="59">
        <f>SUM(C$96:C$96)</f>
        <v>2.28253E-5</v>
      </c>
      <c r="D95" s="59">
        <f>SUM(D$96:D$96)</f>
        <v>2.2995859999999998E-5</v>
      </c>
      <c r="E95" s="59">
        <f>SUM(E$96:E$96)</f>
        <v>2.3015429999999999E-5</v>
      </c>
      <c r="F95" s="59">
        <f>SUM(F$96:F$96)</f>
        <v>2.2967810000000001E-5</v>
      </c>
      <c r="G95" s="216"/>
      <c r="H95" s="216"/>
      <c r="I95" s="216"/>
    </row>
    <row r="96" spans="1:9" ht="13" outlineLevel="3" x14ac:dyDescent="0.3">
      <c r="A96" s="30" t="s">
        <v>70</v>
      </c>
      <c r="B96" s="218">
        <v>2.270868E-5</v>
      </c>
      <c r="C96" s="218">
        <v>2.28253E-5</v>
      </c>
      <c r="D96" s="218">
        <v>2.2995859999999998E-5</v>
      </c>
      <c r="E96" s="218">
        <v>2.3015429999999999E-5</v>
      </c>
      <c r="F96" s="218">
        <v>2.2967810000000001E-5</v>
      </c>
      <c r="G96" s="216"/>
      <c r="H96" s="216"/>
      <c r="I96" s="216"/>
    </row>
    <row r="97" spans="1:9" ht="14.5" outlineLevel="1" x14ac:dyDescent="0.35">
      <c r="A97" s="133" t="s">
        <v>62</v>
      </c>
      <c r="B97" s="19">
        <f>B$98+B$105+B$108+B$110+B$112</f>
        <v>5.2131031995800008</v>
      </c>
      <c r="C97" s="19">
        <f>C$98+C$105+C$108+C$110+C$112</f>
        <v>5.20150894988</v>
      </c>
      <c r="D97" s="19">
        <f>D$98+D$105+D$108+D$110+D$112</f>
        <v>4.9666803144300005</v>
      </c>
      <c r="E97" s="19">
        <f>E$98+E$105+E$108+E$110+E$112</f>
        <v>4.7045162405400003</v>
      </c>
      <c r="F97" s="19">
        <f>F$98+F$105+F$108+F$110+F$112</f>
        <v>4.7036015305000003</v>
      </c>
      <c r="G97" s="216"/>
      <c r="H97" s="216"/>
      <c r="I97" s="216"/>
    </row>
    <row r="98" spans="1:9" ht="13" outlineLevel="2" x14ac:dyDescent="0.3">
      <c r="A98" s="140" t="s">
        <v>179</v>
      </c>
      <c r="B98" s="59">
        <f>SUM(B$99:B$104)</f>
        <v>3.2418873771000003</v>
      </c>
      <c r="C98" s="59">
        <f>SUM(C$99:C$104)</f>
        <v>3.2341427346299998</v>
      </c>
      <c r="D98" s="59">
        <f>SUM(D$99:D$104)</f>
        <v>2.9986601518000002</v>
      </c>
      <c r="E98" s="59">
        <f>SUM(E$99:E$104)</f>
        <v>2.73391634054</v>
      </c>
      <c r="F98" s="59">
        <f>SUM(F$99:F$104)</f>
        <v>2.72891306573</v>
      </c>
      <c r="G98" s="216"/>
      <c r="H98" s="216"/>
      <c r="I98" s="216"/>
    </row>
    <row r="99" spans="1:9" ht="13" outlineLevel="3" x14ac:dyDescent="0.3">
      <c r="A99" s="30" t="s">
        <v>64</v>
      </c>
      <c r="B99" s="218">
        <v>0.31347034895999998</v>
      </c>
      <c r="C99" s="218">
        <v>0.31208989054000003</v>
      </c>
      <c r="D99" s="218">
        <v>0.31430987136999999</v>
      </c>
      <c r="E99" s="218">
        <v>0.32363984406000001</v>
      </c>
      <c r="F99" s="218">
        <v>0.34127998037000001</v>
      </c>
      <c r="G99" s="216"/>
      <c r="H99" s="216"/>
      <c r="I99" s="216"/>
    </row>
    <row r="100" spans="1:9" ht="13" outlineLevel="3" x14ac:dyDescent="0.3">
      <c r="A100" s="30" t="s">
        <v>52</v>
      </c>
      <c r="B100" s="218">
        <v>1.0781519687600001</v>
      </c>
      <c r="C100" s="218">
        <v>1.07433851991</v>
      </c>
      <c r="D100" s="218">
        <v>0.95968797809999995</v>
      </c>
      <c r="E100" s="218">
        <v>0.92529025091999995</v>
      </c>
      <c r="F100" s="218">
        <v>0.96994848600000005</v>
      </c>
      <c r="G100" s="216"/>
      <c r="H100" s="216"/>
      <c r="I100" s="216"/>
    </row>
    <row r="101" spans="1:9" ht="13" outlineLevel="3" x14ac:dyDescent="0.3">
      <c r="A101" s="30" t="s">
        <v>98</v>
      </c>
      <c r="B101" s="218">
        <v>0.19232794526999999</v>
      </c>
      <c r="C101" s="218">
        <v>0.19004878142000001</v>
      </c>
      <c r="D101" s="218">
        <v>0.19140065043000001</v>
      </c>
      <c r="E101" s="218">
        <v>0.1970821864</v>
      </c>
      <c r="F101" s="218">
        <v>0.20782424024999999</v>
      </c>
      <c r="G101" s="216"/>
      <c r="H101" s="216"/>
      <c r="I101" s="216"/>
    </row>
    <row r="102" spans="1:9" ht="13" outlineLevel="3" x14ac:dyDescent="0.3">
      <c r="A102" s="30" t="s">
        <v>135</v>
      </c>
      <c r="B102" s="218">
        <v>0.51326692550999997</v>
      </c>
      <c r="C102" s="218">
        <v>0.51326692550999997</v>
      </c>
      <c r="D102" s="218">
        <v>0.51326692550999997</v>
      </c>
      <c r="E102" s="218">
        <v>0.51246445947999997</v>
      </c>
      <c r="F102" s="218">
        <v>0.50137945949999996</v>
      </c>
      <c r="G102" s="216"/>
      <c r="H102" s="216"/>
      <c r="I102" s="216"/>
    </row>
    <row r="103" spans="1:9" ht="13" outlineLevel="3" x14ac:dyDescent="0.3">
      <c r="A103" s="30" t="s">
        <v>151</v>
      </c>
      <c r="B103" s="218">
        <v>1.1443781555999999</v>
      </c>
      <c r="C103" s="218">
        <v>1.14410658425</v>
      </c>
      <c r="D103" s="218">
        <v>1.01970269339</v>
      </c>
      <c r="E103" s="218">
        <v>0.77514756667999996</v>
      </c>
      <c r="F103" s="218">
        <v>0.70818886661000002</v>
      </c>
      <c r="G103" s="216"/>
      <c r="H103" s="216"/>
      <c r="I103" s="216"/>
    </row>
    <row r="104" spans="1:9" ht="13" outlineLevel="3" x14ac:dyDescent="0.3">
      <c r="A104" s="30" t="s">
        <v>146</v>
      </c>
      <c r="B104" s="218">
        <v>2.9203299999999997E-4</v>
      </c>
      <c r="C104" s="218">
        <v>2.9203299999999997E-4</v>
      </c>
      <c r="D104" s="218">
        <v>2.9203299999999997E-4</v>
      </c>
      <c r="E104" s="218">
        <v>2.9203299999999997E-4</v>
      </c>
      <c r="F104" s="218">
        <v>2.9203299999999997E-4</v>
      </c>
      <c r="G104" s="216"/>
      <c r="H104" s="216"/>
      <c r="I104" s="216"/>
    </row>
    <row r="105" spans="1:9" ht="13" outlineLevel="2" x14ac:dyDescent="0.3">
      <c r="A105" s="140" t="s">
        <v>45</v>
      </c>
      <c r="B105" s="59">
        <f>SUM(B$106:B$107)</f>
        <v>0.85779034641999996</v>
      </c>
      <c r="C105" s="59">
        <f>SUM(C$106:C$107)</f>
        <v>0.85764594453999998</v>
      </c>
      <c r="D105" s="59">
        <f>SUM(D$106:D$107)</f>
        <v>0.85787816407999995</v>
      </c>
      <c r="E105" s="59">
        <f>SUM(E$106:E$107)</f>
        <v>0.85885411934</v>
      </c>
      <c r="F105" s="59">
        <f>SUM(F$106:F$107)</f>
        <v>0.86070959184999996</v>
      </c>
      <c r="G105" s="216"/>
      <c r="H105" s="216"/>
      <c r="I105" s="216"/>
    </row>
    <row r="106" spans="1:9" ht="13" outlineLevel="3" x14ac:dyDescent="0.3">
      <c r="A106" s="30" t="s">
        <v>123</v>
      </c>
      <c r="B106" s="218">
        <v>0.82499999999999996</v>
      </c>
      <c r="C106" s="218">
        <v>0.82499999999999996</v>
      </c>
      <c r="D106" s="218">
        <v>0.82499999999999996</v>
      </c>
      <c r="E106" s="218">
        <v>0.82499999999999996</v>
      </c>
      <c r="F106" s="218">
        <v>0.82499999999999996</v>
      </c>
      <c r="G106" s="216"/>
      <c r="H106" s="216"/>
      <c r="I106" s="216"/>
    </row>
    <row r="107" spans="1:9" ht="13" outlineLevel="3" x14ac:dyDescent="0.3">
      <c r="A107" s="30" t="s">
        <v>51</v>
      </c>
      <c r="B107" s="218">
        <v>3.2790346419999998E-2</v>
      </c>
      <c r="C107" s="218">
        <v>3.2645944539999999E-2</v>
      </c>
      <c r="D107" s="218">
        <v>3.2878164080000001E-2</v>
      </c>
      <c r="E107" s="218">
        <v>3.3854119340000002E-2</v>
      </c>
      <c r="F107" s="218">
        <v>3.570959185E-2</v>
      </c>
      <c r="G107" s="216"/>
      <c r="H107" s="216"/>
      <c r="I107" s="216"/>
    </row>
    <row r="108" spans="1:9" ht="13" outlineLevel="2" x14ac:dyDescent="0.3">
      <c r="A108" s="140" t="s">
        <v>226</v>
      </c>
      <c r="B108" s="59">
        <f>SUM(B$109:B$109)</f>
        <v>0.18221230804999999</v>
      </c>
      <c r="C108" s="59">
        <f>SUM(C$109:C$109)</f>
        <v>0.17853230805</v>
      </c>
      <c r="D108" s="59">
        <f>SUM(D$109:D$109)</f>
        <v>0.17853230805</v>
      </c>
      <c r="E108" s="59">
        <f>SUM(E$109:E$109)</f>
        <v>0.17853230805</v>
      </c>
      <c r="F108" s="59">
        <f>SUM(F$109:F$109)</f>
        <v>0.17853230805</v>
      </c>
      <c r="G108" s="216"/>
      <c r="H108" s="216"/>
      <c r="I108" s="216"/>
    </row>
    <row r="109" spans="1:9" ht="13" outlineLevel="3" x14ac:dyDescent="0.3">
      <c r="A109" s="30" t="s">
        <v>156</v>
      </c>
      <c r="B109" s="218">
        <v>0.18221230804999999</v>
      </c>
      <c r="C109" s="218">
        <v>0.17853230805</v>
      </c>
      <c r="D109" s="218">
        <v>0.17853230805</v>
      </c>
      <c r="E109" s="218">
        <v>0.17853230805</v>
      </c>
      <c r="F109" s="218">
        <v>0.17853230805</v>
      </c>
      <c r="G109" s="216"/>
      <c r="H109" s="216"/>
      <c r="I109" s="216"/>
    </row>
    <row r="110" spans="1:9" ht="13" outlineLevel="2" x14ac:dyDescent="0.3">
      <c r="A110" s="140" t="s">
        <v>54</v>
      </c>
      <c r="B110" s="59">
        <f>SUM(B$111:B$111)</f>
        <v>0.82499999999999996</v>
      </c>
      <c r="C110" s="59">
        <f>SUM(C$111:C$111)</f>
        <v>0.82499999999999996</v>
      </c>
      <c r="D110" s="59">
        <f>SUM(D$111:D$111)</f>
        <v>0.82499999999999996</v>
      </c>
      <c r="E110" s="59">
        <f>SUM(E$111:E$111)</f>
        <v>0.82499999999999996</v>
      </c>
      <c r="F110" s="59">
        <f>SUM(F$111:F$111)</f>
        <v>0.82499999999999996</v>
      </c>
      <c r="G110" s="216"/>
      <c r="H110" s="216"/>
      <c r="I110" s="216"/>
    </row>
    <row r="111" spans="1:9" ht="13" outlineLevel="3" x14ac:dyDescent="0.3">
      <c r="A111" s="30" t="s">
        <v>102</v>
      </c>
      <c r="B111" s="218">
        <v>0.82499999999999996</v>
      </c>
      <c r="C111" s="218">
        <v>0.82499999999999996</v>
      </c>
      <c r="D111" s="218">
        <v>0.82499999999999996</v>
      </c>
      <c r="E111" s="218">
        <v>0.82499999999999996</v>
      </c>
      <c r="F111" s="218">
        <v>0.82499999999999996</v>
      </c>
      <c r="G111" s="216"/>
      <c r="H111" s="216"/>
      <c r="I111" s="216"/>
    </row>
    <row r="112" spans="1:9" ht="13" outlineLevel="2" x14ac:dyDescent="0.3">
      <c r="A112" s="140" t="s">
        <v>182</v>
      </c>
      <c r="B112" s="59">
        <f>SUM(B$113:B$113)</f>
        <v>0.10621316801</v>
      </c>
      <c r="C112" s="59">
        <f>SUM(C$113:C$113)</f>
        <v>0.10618796266</v>
      </c>
      <c r="D112" s="59">
        <f>SUM(D$113:D$113)</f>
        <v>0.10660969050000001</v>
      </c>
      <c r="E112" s="59">
        <f>SUM(E$113:E$113)</f>
        <v>0.10821347261</v>
      </c>
      <c r="F112" s="59">
        <f>SUM(F$113:F$113)</f>
        <v>0.11044656487</v>
      </c>
      <c r="G112" s="216"/>
      <c r="H112" s="216"/>
      <c r="I112" s="216"/>
    </row>
    <row r="113" spans="1:9" ht="13" outlineLevel="3" x14ac:dyDescent="0.3">
      <c r="A113" s="30" t="s">
        <v>151</v>
      </c>
      <c r="B113" s="218">
        <v>0.10621316801</v>
      </c>
      <c r="C113" s="218">
        <v>0.10618796266</v>
      </c>
      <c r="D113" s="218">
        <v>0.10660969050000001</v>
      </c>
      <c r="E113" s="218">
        <v>0.10821347261</v>
      </c>
      <c r="F113" s="218">
        <v>0.11044656487</v>
      </c>
      <c r="G113" s="216"/>
      <c r="H113" s="216"/>
      <c r="I113" s="216"/>
    </row>
    <row r="114" spans="1:9" x14ac:dyDescent="0.25">
      <c r="B114" s="171"/>
      <c r="C114" s="171"/>
      <c r="D114" s="171"/>
      <c r="E114" s="171"/>
      <c r="F114" s="171"/>
      <c r="G114" s="216"/>
      <c r="H114" s="216"/>
      <c r="I114" s="216"/>
    </row>
    <row r="115" spans="1:9" x14ac:dyDescent="0.25">
      <c r="B115" s="171"/>
      <c r="C115" s="171"/>
      <c r="D115" s="171"/>
      <c r="E115" s="171"/>
      <c r="F115" s="171"/>
      <c r="G115" s="216"/>
      <c r="H115" s="216"/>
      <c r="I115" s="216"/>
    </row>
    <row r="116" spans="1:9" x14ac:dyDescent="0.25">
      <c r="B116" s="171"/>
      <c r="C116" s="171"/>
      <c r="D116" s="171"/>
      <c r="E116" s="171"/>
      <c r="F116" s="171"/>
      <c r="G116" s="216"/>
      <c r="H116" s="216"/>
      <c r="I116" s="216"/>
    </row>
    <row r="117" spans="1:9" x14ac:dyDescent="0.25">
      <c r="B117" s="171"/>
      <c r="C117" s="171"/>
      <c r="D117" s="171"/>
      <c r="E117" s="171"/>
      <c r="F117" s="171"/>
      <c r="G117" s="216"/>
      <c r="H117" s="216"/>
      <c r="I117" s="216"/>
    </row>
    <row r="118" spans="1:9" x14ac:dyDescent="0.25">
      <c r="B118" s="171"/>
      <c r="C118" s="171"/>
      <c r="D118" s="171"/>
      <c r="E118" s="171"/>
      <c r="F118" s="171"/>
      <c r="G118" s="216"/>
      <c r="H118" s="216"/>
      <c r="I118" s="216"/>
    </row>
    <row r="119" spans="1:9" x14ac:dyDescent="0.25">
      <c r="B119" s="171"/>
      <c r="C119" s="171"/>
      <c r="D119" s="171"/>
      <c r="E119" s="171"/>
      <c r="F119" s="171"/>
      <c r="G119" s="216"/>
      <c r="H119" s="216"/>
      <c r="I119" s="216"/>
    </row>
    <row r="120" spans="1:9" x14ac:dyDescent="0.25">
      <c r="B120" s="171"/>
      <c r="C120" s="171"/>
      <c r="D120" s="171"/>
      <c r="E120" s="171"/>
      <c r="F120" s="171"/>
      <c r="G120" s="216"/>
      <c r="H120" s="216"/>
      <c r="I120" s="216"/>
    </row>
    <row r="121" spans="1:9" x14ac:dyDescent="0.25">
      <c r="B121" s="171"/>
      <c r="C121" s="171"/>
      <c r="D121" s="171"/>
      <c r="E121" s="171"/>
      <c r="F121" s="171"/>
      <c r="G121" s="216"/>
      <c r="H121" s="216"/>
      <c r="I121" s="216"/>
    </row>
    <row r="122" spans="1:9" x14ac:dyDescent="0.25">
      <c r="B122" s="171"/>
      <c r="C122" s="171"/>
      <c r="D122" s="171"/>
      <c r="E122" s="171"/>
      <c r="F122" s="171"/>
      <c r="G122" s="216"/>
      <c r="H122" s="216"/>
      <c r="I122" s="216"/>
    </row>
    <row r="123" spans="1:9" x14ac:dyDescent="0.25">
      <c r="B123" s="171"/>
      <c r="C123" s="171"/>
      <c r="D123" s="171"/>
      <c r="E123" s="171"/>
      <c r="F123" s="171"/>
      <c r="G123" s="216"/>
      <c r="H123" s="216"/>
      <c r="I123" s="216"/>
    </row>
    <row r="124" spans="1:9" x14ac:dyDescent="0.25">
      <c r="B124" s="171"/>
      <c r="C124" s="171"/>
      <c r="D124" s="171"/>
      <c r="E124" s="171"/>
      <c r="F124" s="171"/>
      <c r="G124" s="216"/>
      <c r="H124" s="216"/>
      <c r="I124" s="216"/>
    </row>
    <row r="125" spans="1:9" x14ac:dyDescent="0.25">
      <c r="B125" s="171"/>
      <c r="C125" s="171"/>
      <c r="D125" s="171"/>
      <c r="E125" s="171"/>
      <c r="F125" s="171"/>
      <c r="G125" s="216"/>
      <c r="H125" s="216"/>
      <c r="I125" s="216"/>
    </row>
    <row r="126" spans="1:9" x14ac:dyDescent="0.25">
      <c r="B126" s="171"/>
      <c r="C126" s="171"/>
      <c r="D126" s="171"/>
      <c r="E126" s="171"/>
      <c r="F126" s="171"/>
      <c r="G126" s="216"/>
      <c r="H126" s="216"/>
      <c r="I126" s="216"/>
    </row>
    <row r="127" spans="1:9" x14ac:dyDescent="0.25">
      <c r="B127" s="171"/>
      <c r="C127" s="171"/>
      <c r="D127" s="171"/>
      <c r="E127" s="171"/>
      <c r="F127" s="171"/>
      <c r="G127" s="216"/>
      <c r="H127" s="216"/>
      <c r="I127" s="216"/>
    </row>
    <row r="128" spans="1:9" x14ac:dyDescent="0.25">
      <c r="B128" s="171"/>
      <c r="C128" s="171"/>
      <c r="D128" s="171"/>
      <c r="E128" s="171"/>
      <c r="F128" s="171"/>
      <c r="G128" s="216"/>
      <c r="H128" s="216"/>
      <c r="I128" s="216"/>
    </row>
    <row r="129" spans="2:9" x14ac:dyDescent="0.25">
      <c r="B129" s="171"/>
      <c r="C129" s="171"/>
      <c r="D129" s="171"/>
      <c r="E129" s="171"/>
      <c r="F129" s="171"/>
      <c r="G129" s="216"/>
      <c r="H129" s="216"/>
      <c r="I129" s="216"/>
    </row>
    <row r="130" spans="2:9" x14ac:dyDescent="0.25">
      <c r="B130" s="171"/>
      <c r="C130" s="171"/>
      <c r="D130" s="171"/>
      <c r="E130" s="171"/>
      <c r="F130" s="171"/>
      <c r="G130" s="216"/>
      <c r="H130" s="216"/>
      <c r="I130" s="216"/>
    </row>
    <row r="131" spans="2:9" x14ac:dyDescent="0.25">
      <c r="B131" s="171"/>
      <c r="C131" s="171"/>
      <c r="D131" s="171"/>
      <c r="E131" s="171"/>
      <c r="F131" s="171"/>
      <c r="G131" s="216"/>
      <c r="H131" s="216"/>
      <c r="I131" s="216"/>
    </row>
    <row r="132" spans="2:9" x14ac:dyDescent="0.25">
      <c r="B132" s="171"/>
      <c r="C132" s="171"/>
      <c r="D132" s="171"/>
      <c r="E132" s="171"/>
      <c r="F132" s="171"/>
      <c r="G132" s="216"/>
      <c r="H132" s="216"/>
      <c r="I132" s="216"/>
    </row>
    <row r="133" spans="2:9" x14ac:dyDescent="0.25">
      <c r="B133" s="171"/>
      <c r="C133" s="171"/>
      <c r="D133" s="171"/>
      <c r="E133" s="171"/>
      <c r="F133" s="171"/>
      <c r="G133" s="216"/>
      <c r="H133" s="216"/>
      <c r="I133" s="216"/>
    </row>
    <row r="134" spans="2:9" x14ac:dyDescent="0.25">
      <c r="B134" s="171"/>
      <c r="C134" s="171"/>
      <c r="D134" s="171"/>
      <c r="E134" s="171"/>
      <c r="F134" s="171"/>
      <c r="G134" s="216"/>
      <c r="H134" s="216"/>
      <c r="I134" s="216"/>
    </row>
    <row r="135" spans="2:9" x14ac:dyDescent="0.25">
      <c r="B135" s="171"/>
      <c r="C135" s="171"/>
      <c r="D135" s="171"/>
      <c r="E135" s="171"/>
      <c r="F135" s="171"/>
      <c r="G135" s="216"/>
      <c r="H135" s="216"/>
      <c r="I135" s="216"/>
    </row>
    <row r="136" spans="2:9" x14ac:dyDescent="0.25">
      <c r="B136" s="171"/>
      <c r="C136" s="171"/>
      <c r="D136" s="171"/>
      <c r="E136" s="171"/>
      <c r="F136" s="171"/>
      <c r="G136" s="216"/>
      <c r="H136" s="216"/>
      <c r="I136" s="216"/>
    </row>
    <row r="137" spans="2:9" x14ac:dyDescent="0.25">
      <c r="B137" s="171"/>
      <c r="C137" s="171"/>
      <c r="D137" s="171"/>
      <c r="E137" s="171"/>
      <c r="F137" s="171"/>
      <c r="G137" s="216"/>
      <c r="H137" s="216"/>
      <c r="I137" s="216"/>
    </row>
    <row r="138" spans="2:9" x14ac:dyDescent="0.25">
      <c r="B138" s="171"/>
      <c r="C138" s="171"/>
      <c r="D138" s="171"/>
      <c r="E138" s="171"/>
      <c r="F138" s="171"/>
      <c r="G138" s="216"/>
      <c r="H138" s="216"/>
      <c r="I138" s="216"/>
    </row>
    <row r="139" spans="2:9" x14ac:dyDescent="0.25">
      <c r="B139" s="171"/>
      <c r="C139" s="171"/>
      <c r="D139" s="171"/>
      <c r="E139" s="171"/>
      <c r="F139" s="171"/>
      <c r="G139" s="216"/>
      <c r="H139" s="216"/>
      <c r="I139" s="216"/>
    </row>
    <row r="140" spans="2:9" x14ac:dyDescent="0.25">
      <c r="B140" s="171"/>
      <c r="C140" s="171"/>
      <c r="D140" s="171"/>
      <c r="E140" s="171"/>
      <c r="F140" s="171"/>
      <c r="G140" s="216"/>
      <c r="H140" s="216"/>
      <c r="I140" s="216"/>
    </row>
    <row r="141" spans="2:9" x14ac:dyDescent="0.25">
      <c r="B141" s="171"/>
      <c r="C141" s="171"/>
      <c r="D141" s="171"/>
      <c r="E141" s="171"/>
      <c r="F141" s="171"/>
      <c r="G141" s="216"/>
      <c r="H141" s="216"/>
      <c r="I141" s="216"/>
    </row>
    <row r="142" spans="2:9" x14ac:dyDescent="0.25">
      <c r="B142" s="171"/>
      <c r="C142" s="171"/>
      <c r="D142" s="171"/>
      <c r="E142" s="171"/>
      <c r="F142" s="171"/>
      <c r="G142" s="216"/>
      <c r="H142" s="216"/>
      <c r="I142" s="216"/>
    </row>
    <row r="143" spans="2:9" x14ac:dyDescent="0.25">
      <c r="B143" s="171"/>
      <c r="C143" s="171"/>
      <c r="D143" s="171"/>
      <c r="E143" s="171"/>
      <c r="F143" s="171"/>
      <c r="G143" s="216"/>
      <c r="H143" s="216"/>
      <c r="I143" s="216"/>
    </row>
    <row r="144" spans="2:9" x14ac:dyDescent="0.25">
      <c r="B144" s="171"/>
      <c r="C144" s="171"/>
      <c r="D144" s="171"/>
      <c r="E144" s="171"/>
      <c r="F144" s="171"/>
      <c r="G144" s="216"/>
      <c r="H144" s="216"/>
      <c r="I144" s="216"/>
    </row>
    <row r="145" spans="2:9" x14ac:dyDescent="0.25">
      <c r="B145" s="171"/>
      <c r="C145" s="171"/>
      <c r="D145" s="171"/>
      <c r="E145" s="171"/>
      <c r="F145" s="171"/>
      <c r="G145" s="216"/>
      <c r="H145" s="216"/>
      <c r="I145" s="216"/>
    </row>
    <row r="146" spans="2:9" x14ac:dyDescent="0.25">
      <c r="B146" s="171"/>
      <c r="C146" s="171"/>
      <c r="D146" s="171"/>
      <c r="E146" s="171"/>
      <c r="F146" s="171"/>
      <c r="G146" s="216"/>
      <c r="H146" s="216"/>
      <c r="I146" s="216"/>
    </row>
    <row r="147" spans="2:9" x14ac:dyDescent="0.25">
      <c r="B147" s="171"/>
      <c r="C147" s="171"/>
      <c r="D147" s="171"/>
      <c r="E147" s="171"/>
      <c r="F147" s="171"/>
      <c r="G147" s="216"/>
      <c r="H147" s="216"/>
      <c r="I147" s="216"/>
    </row>
    <row r="148" spans="2:9" x14ac:dyDescent="0.25">
      <c r="B148" s="171"/>
      <c r="C148" s="171"/>
      <c r="D148" s="171"/>
      <c r="E148" s="171"/>
      <c r="F148" s="171"/>
      <c r="G148" s="216"/>
      <c r="H148" s="216"/>
      <c r="I148" s="216"/>
    </row>
    <row r="149" spans="2:9" x14ac:dyDescent="0.25">
      <c r="B149" s="171"/>
      <c r="C149" s="171"/>
      <c r="D149" s="171"/>
      <c r="E149" s="171"/>
      <c r="F149" s="171"/>
      <c r="G149" s="216"/>
      <c r="H149" s="216"/>
      <c r="I149" s="216"/>
    </row>
    <row r="150" spans="2:9" x14ac:dyDescent="0.25">
      <c r="B150" s="171"/>
      <c r="C150" s="171"/>
      <c r="D150" s="171"/>
      <c r="E150" s="171"/>
      <c r="F150" s="171"/>
      <c r="G150" s="216"/>
      <c r="H150" s="216"/>
      <c r="I150" s="216"/>
    </row>
    <row r="151" spans="2:9" x14ac:dyDescent="0.25">
      <c r="B151" s="171"/>
      <c r="C151" s="171"/>
      <c r="D151" s="171"/>
      <c r="E151" s="171"/>
      <c r="F151" s="171"/>
      <c r="G151" s="216"/>
      <c r="H151" s="216"/>
      <c r="I151" s="216"/>
    </row>
    <row r="152" spans="2:9" x14ac:dyDescent="0.25">
      <c r="B152" s="171"/>
      <c r="C152" s="171"/>
      <c r="D152" s="171"/>
      <c r="E152" s="171"/>
      <c r="F152" s="171"/>
      <c r="G152" s="216"/>
      <c r="H152" s="216"/>
      <c r="I152" s="216"/>
    </row>
    <row r="153" spans="2:9" x14ac:dyDescent="0.25">
      <c r="B153" s="171"/>
      <c r="C153" s="171"/>
      <c r="D153" s="171"/>
      <c r="E153" s="171"/>
      <c r="F153" s="171"/>
      <c r="G153" s="216"/>
      <c r="H153" s="216"/>
      <c r="I153" s="216"/>
    </row>
    <row r="154" spans="2:9" x14ac:dyDescent="0.25">
      <c r="B154" s="171"/>
      <c r="C154" s="171"/>
      <c r="D154" s="171"/>
      <c r="E154" s="171"/>
      <c r="F154" s="171"/>
      <c r="G154" s="216"/>
      <c r="H154" s="216"/>
      <c r="I154" s="216"/>
    </row>
    <row r="155" spans="2:9" x14ac:dyDescent="0.25">
      <c r="B155" s="171"/>
      <c r="C155" s="171"/>
      <c r="D155" s="171"/>
      <c r="E155" s="171"/>
      <c r="F155" s="171"/>
      <c r="G155" s="216"/>
      <c r="H155" s="216"/>
      <c r="I155" s="216"/>
    </row>
    <row r="156" spans="2:9" x14ac:dyDescent="0.25">
      <c r="B156" s="171"/>
      <c r="C156" s="171"/>
      <c r="D156" s="171"/>
      <c r="E156" s="171"/>
      <c r="F156" s="171"/>
      <c r="G156" s="216"/>
      <c r="H156" s="216"/>
      <c r="I156" s="216"/>
    </row>
    <row r="157" spans="2:9" x14ac:dyDescent="0.25">
      <c r="B157" s="171"/>
      <c r="C157" s="171"/>
      <c r="D157" s="171"/>
      <c r="E157" s="171"/>
      <c r="F157" s="171"/>
      <c r="G157" s="216"/>
      <c r="H157" s="216"/>
      <c r="I157" s="216"/>
    </row>
    <row r="158" spans="2:9" x14ac:dyDescent="0.25">
      <c r="B158" s="171"/>
      <c r="C158" s="171"/>
      <c r="D158" s="171"/>
      <c r="E158" s="171"/>
      <c r="F158" s="171"/>
      <c r="G158" s="216"/>
      <c r="H158" s="216"/>
      <c r="I158" s="216"/>
    </row>
    <row r="159" spans="2:9" x14ac:dyDescent="0.25">
      <c r="B159" s="171"/>
      <c r="C159" s="171"/>
      <c r="D159" s="171"/>
      <c r="E159" s="171"/>
      <c r="F159" s="171"/>
      <c r="G159" s="216"/>
      <c r="H159" s="216"/>
      <c r="I159" s="216"/>
    </row>
    <row r="160" spans="2:9" x14ac:dyDescent="0.25">
      <c r="B160" s="171"/>
      <c r="C160" s="171"/>
      <c r="D160" s="171"/>
      <c r="E160" s="171"/>
      <c r="F160" s="171"/>
      <c r="G160" s="216"/>
      <c r="H160" s="216"/>
      <c r="I160" s="216"/>
    </row>
    <row r="161" spans="2:9" x14ac:dyDescent="0.25">
      <c r="B161" s="171"/>
      <c r="C161" s="171"/>
      <c r="D161" s="171"/>
      <c r="E161" s="171"/>
      <c r="F161" s="171"/>
      <c r="G161" s="216"/>
      <c r="H161" s="216"/>
      <c r="I161" s="216"/>
    </row>
    <row r="162" spans="2:9" x14ac:dyDescent="0.25">
      <c r="B162" s="171"/>
      <c r="C162" s="171"/>
      <c r="D162" s="171"/>
      <c r="E162" s="171"/>
      <c r="F162" s="171"/>
      <c r="G162" s="216"/>
      <c r="H162" s="216"/>
      <c r="I162" s="216"/>
    </row>
    <row r="163" spans="2:9" x14ac:dyDescent="0.25">
      <c r="B163" s="171"/>
      <c r="C163" s="171"/>
      <c r="D163" s="171"/>
      <c r="E163" s="171"/>
      <c r="F163" s="171"/>
      <c r="G163" s="216"/>
      <c r="H163" s="216"/>
      <c r="I163" s="216"/>
    </row>
    <row r="164" spans="2:9" x14ac:dyDescent="0.25">
      <c r="B164" s="171"/>
      <c r="C164" s="171"/>
      <c r="D164" s="171"/>
      <c r="E164" s="171"/>
      <c r="F164" s="171"/>
      <c r="G164" s="216"/>
      <c r="H164" s="216"/>
      <c r="I164" s="216"/>
    </row>
    <row r="165" spans="2:9" x14ac:dyDescent="0.25">
      <c r="B165" s="171"/>
      <c r="C165" s="171"/>
      <c r="D165" s="171"/>
      <c r="E165" s="171"/>
      <c r="F165" s="171"/>
      <c r="G165" s="216"/>
      <c r="H165" s="216"/>
      <c r="I165" s="216"/>
    </row>
    <row r="166" spans="2:9" x14ac:dyDescent="0.25">
      <c r="B166" s="171"/>
      <c r="C166" s="171"/>
      <c r="D166" s="171"/>
      <c r="E166" s="171"/>
      <c r="F166" s="171"/>
      <c r="G166" s="216"/>
      <c r="H166" s="216"/>
      <c r="I166" s="216"/>
    </row>
    <row r="167" spans="2:9" x14ac:dyDescent="0.25">
      <c r="B167" s="171"/>
      <c r="C167" s="171"/>
      <c r="D167" s="171"/>
      <c r="E167" s="171"/>
      <c r="F167" s="171"/>
      <c r="G167" s="216"/>
      <c r="H167" s="216"/>
      <c r="I167" s="216"/>
    </row>
    <row r="168" spans="2:9" x14ac:dyDescent="0.25">
      <c r="B168" s="171"/>
      <c r="C168" s="171"/>
      <c r="D168" s="171"/>
      <c r="E168" s="171"/>
      <c r="F168" s="171"/>
      <c r="G168" s="216"/>
      <c r="H168" s="216"/>
      <c r="I168" s="216"/>
    </row>
    <row r="169" spans="2:9" x14ac:dyDescent="0.25">
      <c r="B169" s="171"/>
      <c r="C169" s="171"/>
      <c r="D169" s="171"/>
      <c r="E169" s="171"/>
      <c r="F169" s="171"/>
      <c r="G169" s="216"/>
      <c r="H169" s="216"/>
      <c r="I169" s="216"/>
    </row>
    <row r="170" spans="2:9" x14ac:dyDescent="0.25">
      <c r="B170" s="171"/>
      <c r="C170" s="171"/>
      <c r="D170" s="171"/>
      <c r="E170" s="171"/>
      <c r="F170" s="171"/>
      <c r="G170" s="216"/>
      <c r="H170" s="216"/>
      <c r="I170" s="216"/>
    </row>
    <row r="171" spans="2:9" x14ac:dyDescent="0.25">
      <c r="B171" s="171"/>
      <c r="C171" s="171"/>
      <c r="D171" s="171"/>
      <c r="E171" s="171"/>
      <c r="F171" s="171"/>
      <c r="G171" s="216"/>
      <c r="H171" s="216"/>
      <c r="I171" s="216"/>
    </row>
    <row r="172" spans="2:9" x14ac:dyDescent="0.25">
      <c r="B172" s="171"/>
      <c r="C172" s="171"/>
      <c r="D172" s="171"/>
      <c r="E172" s="171"/>
      <c r="F172" s="171"/>
      <c r="G172" s="216"/>
      <c r="H172" s="216"/>
      <c r="I172" s="216"/>
    </row>
    <row r="173" spans="2:9" x14ac:dyDescent="0.25">
      <c r="B173" s="171"/>
      <c r="C173" s="171"/>
      <c r="D173" s="171"/>
      <c r="E173" s="171"/>
      <c r="F173" s="171"/>
      <c r="G173" s="216"/>
      <c r="H173" s="216"/>
      <c r="I173" s="216"/>
    </row>
    <row r="174" spans="2:9" x14ac:dyDescent="0.25">
      <c r="B174" s="171"/>
      <c r="C174" s="171"/>
      <c r="D174" s="171"/>
      <c r="E174" s="171"/>
      <c r="F174" s="171"/>
      <c r="G174" s="216"/>
      <c r="H174" s="216"/>
      <c r="I174" s="216"/>
    </row>
    <row r="175" spans="2:9" x14ac:dyDescent="0.25">
      <c r="B175" s="171"/>
      <c r="C175" s="171"/>
      <c r="D175" s="171"/>
      <c r="E175" s="171"/>
      <c r="F175" s="171"/>
      <c r="G175" s="216"/>
      <c r="H175" s="216"/>
      <c r="I175" s="216"/>
    </row>
    <row r="176" spans="2:9" x14ac:dyDescent="0.25">
      <c r="B176" s="171"/>
      <c r="C176" s="171"/>
      <c r="D176" s="171"/>
      <c r="E176" s="171"/>
      <c r="F176" s="171"/>
      <c r="G176" s="216"/>
      <c r="H176" s="216"/>
      <c r="I176" s="216"/>
    </row>
    <row r="177" spans="2:9" x14ac:dyDescent="0.25">
      <c r="B177" s="171"/>
      <c r="C177" s="171"/>
      <c r="D177" s="171"/>
      <c r="E177" s="171"/>
      <c r="F177" s="171"/>
      <c r="G177" s="216"/>
      <c r="H177" s="216"/>
      <c r="I177" s="216"/>
    </row>
    <row r="178" spans="2:9" x14ac:dyDescent="0.25">
      <c r="B178" s="171"/>
      <c r="C178" s="171"/>
      <c r="D178" s="171"/>
      <c r="E178" s="171"/>
      <c r="F178" s="171"/>
      <c r="G178" s="216"/>
      <c r="H178" s="216"/>
      <c r="I178" s="216"/>
    </row>
    <row r="179" spans="2:9" x14ac:dyDescent="0.25">
      <c r="B179" s="171"/>
      <c r="C179" s="171"/>
      <c r="D179" s="171"/>
      <c r="E179" s="171"/>
      <c r="F179" s="171"/>
      <c r="G179" s="216"/>
      <c r="H179" s="216"/>
      <c r="I179" s="216"/>
    </row>
    <row r="180" spans="2:9" x14ac:dyDescent="0.25">
      <c r="B180" s="171"/>
      <c r="C180" s="171"/>
      <c r="D180" s="171"/>
      <c r="E180" s="171"/>
      <c r="F180" s="171"/>
      <c r="G180" s="216"/>
      <c r="H180" s="216"/>
      <c r="I180" s="216"/>
    </row>
  </sheetData>
  <mergeCells count="1">
    <mergeCell ref="A2:F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243" bestFit="1" customWidth="1"/>
    <col min="2" max="6" width="15.1796875" style="243" customWidth="1"/>
    <col min="7" max="16384" width="9.1796875" style="243"/>
  </cols>
  <sheetData>
    <row r="2" spans="1:9" ht="18.5" x14ac:dyDescent="0.3">
      <c r="A2" s="255" t="s">
        <v>111</v>
      </c>
      <c r="B2" s="255"/>
      <c r="C2" s="255"/>
      <c r="D2" s="255"/>
      <c r="E2" s="255"/>
      <c r="F2" s="255"/>
      <c r="G2" s="231"/>
      <c r="H2" s="231"/>
      <c r="I2" s="231"/>
    </row>
    <row r="3" spans="1:9" x14ac:dyDescent="0.3">
      <c r="A3" s="100"/>
    </row>
    <row r="4" spans="1:9" s="234" customFormat="1" x14ac:dyDescent="0.3">
      <c r="A4" s="99" t="str">
        <f>$A$2 &amp; " (" &amp;F4 &amp; ")"</f>
        <v>Державний та гарантований державою борг України за поточний рік (млрд. грн)</v>
      </c>
      <c r="F4" s="234" t="str">
        <f>VALUAH</f>
        <v>млрд. грн</v>
      </c>
    </row>
    <row r="5" spans="1:9" s="12" customFormat="1" x14ac:dyDescent="0.25">
      <c r="A5" s="239"/>
      <c r="B5" s="32">
        <v>45657</v>
      </c>
      <c r="C5" s="32">
        <v>45688</v>
      </c>
      <c r="D5" s="32">
        <v>45716</v>
      </c>
      <c r="E5" s="32">
        <v>45747</v>
      </c>
      <c r="F5" s="212">
        <v>45777</v>
      </c>
    </row>
    <row r="6" spans="1:9" s="90" customFormat="1" x14ac:dyDescent="0.25">
      <c r="A6" s="82" t="s">
        <v>155</v>
      </c>
      <c r="B6" s="201">
        <f>SUM(B7:B8)</f>
        <v>6980.98588524559</v>
      </c>
      <c r="C6" s="201">
        <f>SUM(C7:C8)</f>
        <v>7068.0343297093805</v>
      </c>
      <c r="D6" s="201">
        <f>SUM(D7:D8)</f>
        <v>7019.7733103948995</v>
      </c>
      <c r="E6" s="201">
        <f>SUM(E7:E8)</f>
        <v>7123.2031566059895</v>
      </c>
      <c r="F6" s="201">
        <f>SUM(F7:F8)</f>
        <v>7480.3258402478605</v>
      </c>
    </row>
    <row r="7" spans="1:9" s="11" customFormat="1" x14ac:dyDescent="0.3">
      <c r="A7" s="250" t="s">
        <v>50</v>
      </c>
      <c r="B7" s="165">
        <v>1932.48958136344</v>
      </c>
      <c r="C7" s="165">
        <v>1926.6620924290401</v>
      </c>
      <c r="D7" s="165">
        <v>1913.0202277144399</v>
      </c>
      <c r="E7" s="165">
        <v>1911.49372723123</v>
      </c>
      <c r="F7" s="218">
        <v>1907.2998747941199</v>
      </c>
    </row>
    <row r="8" spans="1:9" s="11" customFormat="1" x14ac:dyDescent="0.3">
      <c r="A8" s="250" t="s">
        <v>62</v>
      </c>
      <c r="B8" s="165">
        <v>5048.4963038821497</v>
      </c>
      <c r="C8" s="165">
        <v>5141.3722372803404</v>
      </c>
      <c r="D8" s="165">
        <v>5106.7530826804596</v>
      </c>
      <c r="E8" s="165">
        <v>5211.7094293747596</v>
      </c>
      <c r="F8" s="218">
        <v>5573.0259654537404</v>
      </c>
    </row>
    <row r="9" spans="1:9" x14ac:dyDescent="0.3">
      <c r="B9" s="231"/>
      <c r="C9" s="231"/>
      <c r="D9" s="231"/>
      <c r="E9" s="231"/>
      <c r="F9" s="231"/>
      <c r="G9" s="231"/>
    </row>
    <row r="10" spans="1:9" x14ac:dyDescent="0.3">
      <c r="A10" s="99" t="str">
        <f>$A$2 &amp; " (" &amp;F10 &amp; ")"</f>
        <v>Державний та гарантований державою борг України за поточний рік (млрд. дол. США)</v>
      </c>
      <c r="B10" s="231"/>
      <c r="C10" s="231"/>
      <c r="D10" s="231"/>
      <c r="E10" s="231"/>
      <c r="F10" s="234" t="str">
        <f>VALUSD</f>
        <v>млрд. дол. США</v>
      </c>
      <c r="G10" s="231"/>
    </row>
    <row r="11" spans="1:9" s="132" customFormat="1" x14ac:dyDescent="0.3">
      <c r="A11" s="239"/>
      <c r="B11" s="32">
        <v>45657</v>
      </c>
      <c r="C11" s="32">
        <v>45688</v>
      </c>
      <c r="D11" s="32">
        <v>45716</v>
      </c>
      <c r="E11" s="32">
        <v>45747</v>
      </c>
      <c r="F11" s="212">
        <v>45777</v>
      </c>
      <c r="G11" s="12"/>
      <c r="H11" s="12"/>
      <c r="I11" s="12"/>
    </row>
    <row r="12" spans="1:9" s="203" customFormat="1" x14ac:dyDescent="0.3">
      <c r="A12" s="82" t="s">
        <v>155</v>
      </c>
      <c r="B12" s="201">
        <f>SUM(B13:B14)</f>
        <v>166.05975130834</v>
      </c>
      <c r="C12" s="201">
        <f>SUM(C13:C14)</f>
        <v>168.99389180672</v>
      </c>
      <c r="D12" s="201">
        <f>SUM(D13:D14)</f>
        <v>169.09412030626001</v>
      </c>
      <c r="E12" s="201">
        <f>SUM(E13:E14)</f>
        <v>171.73159131312002</v>
      </c>
      <c r="F12" s="201">
        <f>SUM(F13:F14)</f>
        <v>179.96823843918</v>
      </c>
      <c r="G12" s="194"/>
    </row>
    <row r="13" spans="1:9" s="131" customFormat="1" x14ac:dyDescent="0.3">
      <c r="A13" s="137" t="s">
        <v>50</v>
      </c>
      <c r="B13" s="165">
        <v>45.968971226080001</v>
      </c>
      <c r="C13" s="165">
        <v>46.065724925349997</v>
      </c>
      <c r="D13" s="165">
        <v>46.081327449020002</v>
      </c>
      <c r="E13" s="165">
        <v>46.083742432340003</v>
      </c>
      <c r="F13" s="218">
        <v>45.887492867680002</v>
      </c>
      <c r="G13" s="123"/>
    </row>
    <row r="14" spans="1:9" s="131" customFormat="1" x14ac:dyDescent="0.3">
      <c r="A14" s="137" t="s">
        <v>62</v>
      </c>
      <c r="B14" s="165">
        <v>120.09078008226</v>
      </c>
      <c r="C14" s="165">
        <v>122.92816688137</v>
      </c>
      <c r="D14" s="165">
        <v>123.01279285724</v>
      </c>
      <c r="E14" s="165">
        <v>125.64784888078</v>
      </c>
      <c r="F14" s="218">
        <v>134.08074557149999</v>
      </c>
      <c r="G14" s="123"/>
    </row>
    <row r="15" spans="1:9" x14ac:dyDescent="0.3">
      <c r="B15" s="231"/>
      <c r="C15" s="231"/>
      <c r="D15" s="231"/>
      <c r="E15" s="231"/>
      <c r="F15" s="231"/>
      <c r="G15" s="231"/>
    </row>
    <row r="16" spans="1:9" s="70" customFormat="1" x14ac:dyDescent="0.3">
      <c r="B16" s="60"/>
      <c r="C16" s="60"/>
      <c r="D16" s="60"/>
      <c r="E16" s="60"/>
      <c r="F16" s="5" t="s">
        <v>43</v>
      </c>
      <c r="G16" s="60"/>
    </row>
    <row r="17" spans="1:9" s="132" customFormat="1" x14ac:dyDescent="0.3">
      <c r="A17" s="93"/>
      <c r="B17" s="32">
        <v>45657</v>
      </c>
      <c r="C17" s="32">
        <v>45688</v>
      </c>
      <c r="D17" s="32">
        <v>45716</v>
      </c>
      <c r="E17" s="32">
        <v>45747</v>
      </c>
      <c r="F17" s="32">
        <v>45777</v>
      </c>
      <c r="G17" s="12"/>
      <c r="H17" s="12"/>
      <c r="I17" s="12"/>
    </row>
    <row r="18" spans="1:9" s="203" customFormat="1" x14ac:dyDescent="0.3">
      <c r="A18" s="208" t="s">
        <v>155</v>
      </c>
      <c r="B18" s="201">
        <f>SUM(B19:B20)</f>
        <v>1</v>
      </c>
      <c r="C18" s="201">
        <f>SUM(C19:C20)</f>
        <v>1</v>
      </c>
      <c r="D18" s="201">
        <f>SUM(D19:D20)</f>
        <v>1</v>
      </c>
      <c r="E18" s="201">
        <f>SUM(E19:E20)</f>
        <v>1</v>
      </c>
      <c r="F18" s="201">
        <f>SUM(F19:F20)</f>
        <v>1</v>
      </c>
      <c r="G18" s="194"/>
    </row>
    <row r="19" spans="1:9" s="131" customFormat="1" x14ac:dyDescent="0.3">
      <c r="A19" s="137" t="s">
        <v>50</v>
      </c>
      <c r="B19" s="187">
        <v>0.27682200000000001</v>
      </c>
      <c r="C19" s="187">
        <v>0.272588</v>
      </c>
      <c r="D19" s="187">
        <v>0.27251900000000001</v>
      </c>
      <c r="E19" s="187">
        <v>0.268347</v>
      </c>
      <c r="F19" s="15">
        <v>0.25497599999999998</v>
      </c>
      <c r="G19" s="123"/>
    </row>
    <row r="20" spans="1:9" s="131" customFormat="1" x14ac:dyDescent="0.3">
      <c r="A20" s="137" t="s">
        <v>62</v>
      </c>
      <c r="B20" s="187">
        <v>0.72317799999999999</v>
      </c>
      <c r="C20" s="187">
        <v>0.72741199999999995</v>
      </c>
      <c r="D20" s="187">
        <v>0.72748100000000004</v>
      </c>
      <c r="E20" s="187">
        <v>0.731653</v>
      </c>
      <c r="F20" s="15">
        <v>0.74502400000000002</v>
      </c>
      <c r="G20" s="123"/>
    </row>
    <row r="21" spans="1:9" x14ac:dyDescent="0.3">
      <c r="B21" s="231"/>
      <c r="C21" s="231"/>
      <c r="D21" s="231"/>
      <c r="E21" s="231"/>
      <c r="F21" s="231"/>
      <c r="G21" s="231"/>
    </row>
    <row r="22" spans="1:9" x14ac:dyDescent="0.3">
      <c r="B22" s="231"/>
      <c r="C22" s="231"/>
      <c r="D22" s="231"/>
      <c r="E22" s="231"/>
      <c r="F22" s="231"/>
      <c r="G22" s="231"/>
    </row>
    <row r="23" spans="1:9" x14ac:dyDescent="0.3">
      <c r="B23" s="231"/>
      <c r="C23" s="231"/>
      <c r="D23" s="231"/>
      <c r="E23" s="231"/>
      <c r="F23" s="231"/>
      <c r="G23" s="231"/>
    </row>
    <row r="24" spans="1:9" x14ac:dyDescent="0.3">
      <c r="B24" s="231"/>
      <c r="C24" s="231"/>
      <c r="D24" s="231"/>
      <c r="E24" s="231"/>
      <c r="F24" s="231"/>
      <c r="G24" s="231"/>
    </row>
    <row r="25" spans="1:9" s="70" customFormat="1" x14ac:dyDescent="0.3">
      <c r="B25" s="60"/>
      <c r="C25" s="60"/>
      <c r="D25" s="60"/>
      <c r="E25" s="60"/>
      <c r="F25" s="60"/>
      <c r="G25" s="60"/>
    </row>
    <row r="26" spans="1:9" x14ac:dyDescent="0.3">
      <c r="B26" s="231"/>
      <c r="C26" s="231"/>
      <c r="D26" s="231"/>
      <c r="E26" s="231"/>
      <c r="F26" s="231"/>
      <c r="G26" s="231"/>
    </row>
    <row r="27" spans="1:9" x14ac:dyDescent="0.3">
      <c r="B27" s="231"/>
      <c r="C27" s="231"/>
      <c r="D27" s="231"/>
      <c r="E27" s="231"/>
      <c r="F27" s="231"/>
      <c r="G27" s="231"/>
    </row>
    <row r="28" spans="1:9" x14ac:dyDescent="0.3">
      <c r="B28" s="231"/>
      <c r="C28" s="231"/>
      <c r="D28" s="231"/>
      <c r="E28" s="231"/>
      <c r="F28" s="231"/>
      <c r="G28" s="231"/>
    </row>
    <row r="29" spans="1:9" x14ac:dyDescent="0.3">
      <c r="B29" s="231"/>
      <c r="C29" s="231"/>
      <c r="D29" s="231"/>
      <c r="E29" s="231"/>
      <c r="F29" s="231"/>
      <c r="G29" s="231"/>
    </row>
    <row r="30" spans="1:9" x14ac:dyDescent="0.3">
      <c r="B30" s="231"/>
      <c r="C30" s="231"/>
      <c r="D30" s="231"/>
      <c r="E30" s="231"/>
      <c r="F30" s="231"/>
      <c r="G30" s="231"/>
    </row>
    <row r="31" spans="1:9" x14ac:dyDescent="0.3">
      <c r="B31" s="231"/>
      <c r="C31" s="231"/>
      <c r="D31" s="231"/>
      <c r="E31" s="231"/>
      <c r="F31" s="231"/>
      <c r="G31" s="231"/>
    </row>
    <row r="32" spans="1:9" x14ac:dyDescent="0.3">
      <c r="B32" s="231"/>
      <c r="C32" s="231"/>
      <c r="D32" s="231"/>
      <c r="E32" s="231"/>
      <c r="F32" s="231"/>
      <c r="G32" s="231"/>
    </row>
    <row r="33" spans="2:7" x14ac:dyDescent="0.3">
      <c r="B33" s="231"/>
      <c r="C33" s="231"/>
      <c r="D33" s="231"/>
      <c r="E33" s="231"/>
      <c r="F33" s="231"/>
      <c r="G33" s="231"/>
    </row>
    <row r="34" spans="2:7" x14ac:dyDescent="0.3">
      <c r="B34" s="231"/>
      <c r="C34" s="231"/>
      <c r="D34" s="231"/>
      <c r="E34" s="231"/>
      <c r="F34" s="231"/>
      <c r="G34" s="231"/>
    </row>
    <row r="35" spans="2:7" x14ac:dyDescent="0.3">
      <c r="B35" s="231"/>
      <c r="C35" s="231"/>
      <c r="D35" s="231"/>
      <c r="E35" s="231"/>
      <c r="F35" s="231"/>
      <c r="G35" s="231"/>
    </row>
    <row r="36" spans="2:7" x14ac:dyDescent="0.3">
      <c r="B36" s="231"/>
      <c r="C36" s="231"/>
      <c r="D36" s="231"/>
      <c r="E36" s="231"/>
      <c r="F36" s="231"/>
      <c r="G36" s="231"/>
    </row>
    <row r="37" spans="2:7" x14ac:dyDescent="0.3">
      <c r="B37" s="231"/>
      <c r="C37" s="231"/>
      <c r="D37" s="231"/>
      <c r="E37" s="231"/>
      <c r="F37" s="231"/>
      <c r="G37" s="231"/>
    </row>
    <row r="38" spans="2:7" x14ac:dyDescent="0.3">
      <c r="B38" s="231"/>
      <c r="C38" s="231"/>
      <c r="D38" s="231"/>
      <c r="E38" s="231"/>
      <c r="F38" s="231"/>
      <c r="G38" s="231"/>
    </row>
    <row r="39" spans="2:7" x14ac:dyDescent="0.3">
      <c r="B39" s="231"/>
      <c r="C39" s="231"/>
      <c r="D39" s="231"/>
      <c r="E39" s="231"/>
      <c r="F39" s="231"/>
      <c r="G39" s="231"/>
    </row>
    <row r="40" spans="2:7" x14ac:dyDescent="0.3">
      <c r="B40" s="231"/>
      <c r="C40" s="231"/>
      <c r="D40" s="231"/>
      <c r="E40" s="231"/>
      <c r="F40" s="231"/>
      <c r="G40" s="231"/>
    </row>
    <row r="41" spans="2:7" x14ac:dyDescent="0.3">
      <c r="B41" s="231"/>
      <c r="C41" s="231"/>
      <c r="D41" s="231"/>
      <c r="E41" s="231"/>
      <c r="F41" s="231"/>
      <c r="G41" s="231"/>
    </row>
    <row r="42" spans="2:7" x14ac:dyDescent="0.3">
      <c r="B42" s="231"/>
      <c r="C42" s="231"/>
      <c r="D42" s="231"/>
      <c r="E42" s="231"/>
      <c r="F42" s="231"/>
      <c r="G42" s="231"/>
    </row>
    <row r="43" spans="2:7" x14ac:dyDescent="0.3">
      <c r="B43" s="231"/>
      <c r="C43" s="231"/>
      <c r="D43" s="231"/>
      <c r="E43" s="231"/>
      <c r="F43" s="231"/>
      <c r="G43" s="231"/>
    </row>
    <row r="44" spans="2:7" x14ac:dyDescent="0.3">
      <c r="B44" s="231"/>
      <c r="C44" s="231"/>
      <c r="D44" s="231"/>
      <c r="E44" s="231"/>
      <c r="F44" s="231"/>
      <c r="G44" s="231"/>
    </row>
    <row r="45" spans="2:7" x14ac:dyDescent="0.3">
      <c r="B45" s="231"/>
      <c r="C45" s="231"/>
      <c r="D45" s="231"/>
      <c r="E45" s="231"/>
      <c r="F45" s="231"/>
      <c r="G45" s="231"/>
    </row>
    <row r="46" spans="2:7" x14ac:dyDescent="0.3">
      <c r="B46" s="231"/>
      <c r="C46" s="231"/>
      <c r="D46" s="231"/>
      <c r="E46" s="231"/>
      <c r="F46" s="231"/>
      <c r="G46" s="231"/>
    </row>
    <row r="47" spans="2:7" x14ac:dyDescent="0.3">
      <c r="B47" s="231"/>
      <c r="C47" s="231"/>
      <c r="D47" s="231"/>
      <c r="E47" s="231"/>
      <c r="F47" s="231"/>
      <c r="G47" s="231"/>
    </row>
    <row r="48" spans="2:7" x14ac:dyDescent="0.3">
      <c r="B48" s="231"/>
      <c r="C48" s="231"/>
      <c r="D48" s="231"/>
      <c r="E48" s="231"/>
      <c r="F48" s="231"/>
      <c r="G48" s="231"/>
    </row>
    <row r="49" spans="2:7" x14ac:dyDescent="0.3">
      <c r="B49" s="231"/>
      <c r="C49" s="231"/>
      <c r="D49" s="231"/>
      <c r="E49" s="231"/>
      <c r="F49" s="231"/>
      <c r="G49" s="231"/>
    </row>
    <row r="50" spans="2:7" x14ac:dyDescent="0.3">
      <c r="B50" s="231"/>
      <c r="C50" s="231"/>
      <c r="D50" s="231"/>
      <c r="E50" s="231"/>
      <c r="F50" s="231"/>
      <c r="G50" s="231"/>
    </row>
    <row r="51" spans="2:7" x14ac:dyDescent="0.3">
      <c r="B51" s="231"/>
      <c r="C51" s="231"/>
      <c r="D51" s="231"/>
      <c r="E51" s="231"/>
      <c r="F51" s="231"/>
      <c r="G51" s="231"/>
    </row>
    <row r="52" spans="2:7" x14ac:dyDescent="0.3">
      <c r="B52" s="231"/>
      <c r="C52" s="231"/>
      <c r="D52" s="231"/>
      <c r="E52" s="231"/>
      <c r="F52" s="231"/>
      <c r="G52" s="231"/>
    </row>
    <row r="53" spans="2:7" x14ac:dyDescent="0.3">
      <c r="B53" s="231"/>
      <c r="C53" s="231"/>
      <c r="D53" s="231"/>
      <c r="E53" s="231"/>
      <c r="F53" s="231"/>
      <c r="G53" s="231"/>
    </row>
    <row r="54" spans="2:7" x14ac:dyDescent="0.3">
      <c r="B54" s="231"/>
      <c r="C54" s="231"/>
      <c r="D54" s="231"/>
      <c r="E54" s="231"/>
      <c r="F54" s="231"/>
      <c r="G54" s="231"/>
    </row>
    <row r="55" spans="2:7" x14ac:dyDescent="0.3">
      <c r="B55" s="231"/>
      <c r="C55" s="231"/>
      <c r="D55" s="231"/>
      <c r="E55" s="231"/>
      <c r="F55" s="231"/>
      <c r="G55" s="231"/>
    </row>
    <row r="56" spans="2:7" x14ac:dyDescent="0.3">
      <c r="B56" s="231"/>
      <c r="C56" s="231"/>
      <c r="D56" s="231"/>
      <c r="E56" s="231"/>
      <c r="F56" s="231"/>
      <c r="G56" s="231"/>
    </row>
    <row r="57" spans="2:7" x14ac:dyDescent="0.3">
      <c r="B57" s="231"/>
      <c r="C57" s="231"/>
      <c r="D57" s="231"/>
      <c r="E57" s="231"/>
      <c r="F57" s="231"/>
      <c r="G57" s="231"/>
    </row>
    <row r="58" spans="2:7" x14ac:dyDescent="0.3">
      <c r="B58" s="231"/>
      <c r="C58" s="231"/>
      <c r="D58" s="231"/>
      <c r="E58" s="231"/>
      <c r="F58" s="231"/>
      <c r="G58" s="231"/>
    </row>
    <row r="59" spans="2:7" x14ac:dyDescent="0.3">
      <c r="B59" s="231"/>
      <c r="C59" s="231"/>
      <c r="D59" s="231"/>
      <c r="E59" s="231"/>
      <c r="F59" s="231"/>
      <c r="G59" s="231"/>
    </row>
    <row r="60" spans="2:7" x14ac:dyDescent="0.3">
      <c r="B60" s="231"/>
      <c r="C60" s="231"/>
      <c r="D60" s="231"/>
      <c r="E60" s="231"/>
      <c r="F60" s="231"/>
      <c r="G60" s="231"/>
    </row>
    <row r="61" spans="2:7" x14ac:dyDescent="0.3">
      <c r="B61" s="231"/>
      <c r="C61" s="231"/>
      <c r="D61" s="231"/>
      <c r="E61" s="231"/>
      <c r="F61" s="231"/>
      <c r="G61" s="231"/>
    </row>
    <row r="62" spans="2:7" x14ac:dyDescent="0.3">
      <c r="B62" s="231"/>
      <c r="C62" s="231"/>
      <c r="D62" s="231"/>
      <c r="E62" s="231"/>
      <c r="F62" s="231"/>
      <c r="G62" s="231"/>
    </row>
    <row r="63" spans="2:7" x14ac:dyDescent="0.3">
      <c r="B63" s="231"/>
      <c r="C63" s="231"/>
      <c r="D63" s="231"/>
      <c r="E63" s="231"/>
      <c r="F63" s="231"/>
      <c r="G63" s="231"/>
    </row>
    <row r="64" spans="2:7" x14ac:dyDescent="0.3">
      <c r="B64" s="231"/>
      <c r="C64" s="231"/>
      <c r="D64" s="231"/>
      <c r="E64" s="231"/>
      <c r="F64" s="231"/>
      <c r="G64" s="231"/>
    </row>
    <row r="65" spans="2:7" x14ac:dyDescent="0.3">
      <c r="B65" s="231"/>
      <c r="C65" s="231"/>
      <c r="D65" s="231"/>
      <c r="E65" s="231"/>
      <c r="F65" s="231"/>
      <c r="G65" s="231"/>
    </row>
    <row r="66" spans="2:7" x14ac:dyDescent="0.3">
      <c r="B66" s="231"/>
      <c r="C66" s="231"/>
      <c r="D66" s="231"/>
      <c r="E66" s="231"/>
      <c r="F66" s="231"/>
      <c r="G66" s="231"/>
    </row>
    <row r="67" spans="2:7" x14ac:dyDescent="0.3">
      <c r="B67" s="231"/>
      <c r="C67" s="231"/>
      <c r="D67" s="231"/>
      <c r="E67" s="231"/>
      <c r="F67" s="231"/>
      <c r="G67" s="231"/>
    </row>
    <row r="68" spans="2:7" x14ac:dyDescent="0.3">
      <c r="B68" s="231"/>
      <c r="C68" s="231"/>
      <c r="D68" s="231"/>
      <c r="E68" s="231"/>
      <c r="F68" s="231"/>
      <c r="G68" s="231"/>
    </row>
    <row r="69" spans="2:7" x14ac:dyDescent="0.3">
      <c r="B69" s="231"/>
      <c r="C69" s="231"/>
      <c r="D69" s="231"/>
      <c r="E69" s="231"/>
      <c r="F69" s="231"/>
      <c r="G69" s="231"/>
    </row>
    <row r="70" spans="2:7" x14ac:dyDescent="0.3">
      <c r="B70" s="231"/>
      <c r="C70" s="231"/>
      <c r="D70" s="231"/>
      <c r="E70" s="231"/>
      <c r="F70" s="231"/>
      <c r="G70" s="231"/>
    </row>
    <row r="71" spans="2:7" x14ac:dyDescent="0.3">
      <c r="B71" s="231"/>
      <c r="C71" s="231"/>
      <c r="D71" s="231"/>
      <c r="E71" s="231"/>
      <c r="F71" s="231"/>
      <c r="G71" s="231"/>
    </row>
    <row r="72" spans="2:7" x14ac:dyDescent="0.3">
      <c r="B72" s="231"/>
      <c r="C72" s="231"/>
      <c r="D72" s="231"/>
      <c r="E72" s="231"/>
      <c r="F72" s="231"/>
      <c r="G72" s="231"/>
    </row>
    <row r="73" spans="2:7" x14ac:dyDescent="0.3">
      <c r="B73" s="231"/>
      <c r="C73" s="231"/>
      <c r="D73" s="231"/>
      <c r="E73" s="231"/>
      <c r="F73" s="231"/>
      <c r="G73" s="231"/>
    </row>
    <row r="74" spans="2:7" x14ac:dyDescent="0.3">
      <c r="B74" s="231"/>
      <c r="C74" s="231"/>
      <c r="D74" s="231"/>
      <c r="E74" s="231"/>
      <c r="F74" s="231"/>
      <c r="G74" s="231"/>
    </row>
    <row r="75" spans="2:7" x14ac:dyDescent="0.3">
      <c r="B75" s="231"/>
      <c r="C75" s="231"/>
      <c r="D75" s="231"/>
      <c r="E75" s="231"/>
      <c r="F75" s="231"/>
      <c r="G75" s="231"/>
    </row>
    <row r="76" spans="2:7" x14ac:dyDescent="0.3">
      <c r="B76" s="231"/>
      <c r="C76" s="231"/>
      <c r="D76" s="231"/>
      <c r="E76" s="231"/>
      <c r="F76" s="231"/>
      <c r="G76" s="231"/>
    </row>
    <row r="77" spans="2:7" x14ac:dyDescent="0.3">
      <c r="B77" s="231"/>
      <c r="C77" s="231"/>
      <c r="D77" s="231"/>
      <c r="E77" s="231"/>
      <c r="F77" s="231"/>
      <c r="G77" s="231"/>
    </row>
    <row r="78" spans="2:7" x14ac:dyDescent="0.3">
      <c r="B78" s="231"/>
      <c r="C78" s="231"/>
      <c r="D78" s="231"/>
      <c r="E78" s="231"/>
      <c r="F78" s="231"/>
      <c r="G78" s="231"/>
    </row>
    <row r="79" spans="2:7" x14ac:dyDescent="0.3">
      <c r="B79" s="231"/>
      <c r="C79" s="231"/>
      <c r="D79" s="231"/>
      <c r="E79" s="231"/>
      <c r="F79" s="231"/>
      <c r="G79" s="231"/>
    </row>
    <row r="80" spans="2:7" x14ac:dyDescent="0.3">
      <c r="B80" s="231"/>
      <c r="C80" s="231"/>
      <c r="D80" s="231"/>
      <c r="E80" s="231"/>
      <c r="F80" s="231"/>
      <c r="G80" s="231"/>
    </row>
    <row r="81" spans="2:7" x14ac:dyDescent="0.3">
      <c r="B81" s="231"/>
      <c r="C81" s="231"/>
      <c r="D81" s="231"/>
      <c r="E81" s="231"/>
      <c r="F81" s="231"/>
      <c r="G81" s="231"/>
    </row>
    <row r="82" spans="2:7" x14ac:dyDescent="0.3">
      <c r="B82" s="231"/>
      <c r="C82" s="231"/>
      <c r="D82" s="231"/>
      <c r="E82" s="231"/>
      <c r="F82" s="231"/>
      <c r="G82" s="231"/>
    </row>
    <row r="83" spans="2:7" x14ac:dyDescent="0.3">
      <c r="B83" s="231"/>
      <c r="C83" s="231"/>
      <c r="D83" s="231"/>
      <c r="E83" s="231"/>
      <c r="F83" s="231"/>
      <c r="G83" s="231"/>
    </row>
    <row r="84" spans="2:7" x14ac:dyDescent="0.3">
      <c r="B84" s="231"/>
      <c r="C84" s="231"/>
      <c r="D84" s="231"/>
      <c r="E84" s="231"/>
      <c r="F84" s="231"/>
      <c r="G84" s="231"/>
    </row>
    <row r="85" spans="2:7" x14ac:dyDescent="0.3">
      <c r="B85" s="231"/>
      <c r="C85" s="231"/>
      <c r="D85" s="231"/>
      <c r="E85" s="231"/>
      <c r="F85" s="231"/>
      <c r="G85" s="231"/>
    </row>
    <row r="86" spans="2:7" x14ac:dyDescent="0.3">
      <c r="B86" s="231"/>
      <c r="C86" s="231"/>
      <c r="D86" s="231"/>
      <c r="E86" s="231"/>
      <c r="F86" s="231"/>
      <c r="G86" s="231"/>
    </row>
    <row r="87" spans="2:7" x14ac:dyDescent="0.3">
      <c r="B87" s="231"/>
      <c r="C87" s="231"/>
      <c r="D87" s="231"/>
      <c r="E87" s="231"/>
      <c r="F87" s="231"/>
      <c r="G87" s="231"/>
    </row>
    <row r="88" spans="2:7" x14ac:dyDescent="0.3">
      <c r="B88" s="231"/>
      <c r="C88" s="231"/>
      <c r="D88" s="231"/>
      <c r="E88" s="231"/>
      <c r="F88" s="231"/>
      <c r="G88" s="231"/>
    </row>
    <row r="89" spans="2:7" x14ac:dyDescent="0.3">
      <c r="B89" s="231"/>
      <c r="C89" s="231"/>
      <c r="D89" s="231"/>
      <c r="E89" s="231"/>
      <c r="F89" s="231"/>
      <c r="G89" s="231"/>
    </row>
    <row r="90" spans="2:7" x14ac:dyDescent="0.3">
      <c r="B90" s="231"/>
      <c r="C90" s="231"/>
      <c r="D90" s="231"/>
      <c r="E90" s="231"/>
      <c r="F90" s="231"/>
      <c r="G90" s="231"/>
    </row>
    <row r="91" spans="2:7" x14ac:dyDescent="0.3">
      <c r="B91" s="231"/>
      <c r="C91" s="231"/>
      <c r="D91" s="231"/>
      <c r="E91" s="231"/>
      <c r="F91" s="231"/>
      <c r="G91" s="231"/>
    </row>
    <row r="92" spans="2:7" x14ac:dyDescent="0.3">
      <c r="B92" s="231"/>
      <c r="C92" s="231"/>
      <c r="D92" s="231"/>
      <c r="E92" s="231"/>
      <c r="F92" s="231"/>
      <c r="G92" s="231"/>
    </row>
    <row r="93" spans="2:7" x14ac:dyDescent="0.3">
      <c r="B93" s="231"/>
      <c r="C93" s="231"/>
      <c r="D93" s="231"/>
      <c r="E93" s="231"/>
      <c r="F93" s="231"/>
      <c r="G93" s="231"/>
    </row>
    <row r="94" spans="2:7" x14ac:dyDescent="0.3">
      <c r="B94" s="231"/>
      <c r="C94" s="231"/>
      <c r="D94" s="231"/>
      <c r="E94" s="231"/>
      <c r="F94" s="231"/>
      <c r="G94" s="231"/>
    </row>
    <row r="95" spans="2:7" x14ac:dyDescent="0.3">
      <c r="B95" s="231"/>
      <c r="C95" s="231"/>
      <c r="D95" s="231"/>
      <c r="E95" s="231"/>
      <c r="F95" s="231"/>
      <c r="G95" s="231"/>
    </row>
    <row r="96" spans="2:7" x14ac:dyDescent="0.3">
      <c r="B96" s="231"/>
      <c r="C96" s="231"/>
      <c r="D96" s="231"/>
      <c r="E96" s="231"/>
      <c r="F96" s="231"/>
      <c r="G96" s="231"/>
    </row>
    <row r="97" spans="2:7" x14ac:dyDescent="0.3">
      <c r="B97" s="231"/>
      <c r="C97" s="231"/>
      <c r="D97" s="231"/>
      <c r="E97" s="231"/>
      <c r="F97" s="231"/>
      <c r="G97" s="231"/>
    </row>
    <row r="98" spans="2:7" x14ac:dyDescent="0.3">
      <c r="B98" s="231"/>
      <c r="C98" s="231"/>
      <c r="D98" s="231"/>
      <c r="E98" s="231"/>
      <c r="F98" s="231"/>
      <c r="G98" s="231"/>
    </row>
    <row r="99" spans="2:7" x14ac:dyDescent="0.3">
      <c r="B99" s="231"/>
      <c r="C99" s="231"/>
      <c r="D99" s="231"/>
      <c r="E99" s="231"/>
      <c r="F99" s="231"/>
      <c r="G99" s="231"/>
    </row>
    <row r="100" spans="2:7" x14ac:dyDescent="0.3">
      <c r="B100" s="231"/>
      <c r="C100" s="231"/>
      <c r="D100" s="231"/>
      <c r="E100" s="231"/>
      <c r="F100" s="231"/>
      <c r="G100" s="231"/>
    </row>
    <row r="101" spans="2:7" x14ac:dyDescent="0.3">
      <c r="B101" s="231"/>
      <c r="C101" s="231"/>
      <c r="D101" s="231"/>
      <c r="E101" s="231"/>
      <c r="F101" s="231"/>
      <c r="G101" s="231"/>
    </row>
    <row r="102" spans="2:7" x14ac:dyDescent="0.3">
      <c r="B102" s="231"/>
      <c r="C102" s="231"/>
      <c r="D102" s="231"/>
      <c r="E102" s="231"/>
      <c r="F102" s="231"/>
      <c r="G102" s="231"/>
    </row>
    <row r="103" spans="2:7" x14ac:dyDescent="0.3">
      <c r="B103" s="231"/>
      <c r="C103" s="231"/>
      <c r="D103" s="231"/>
      <c r="E103" s="231"/>
      <c r="F103" s="231"/>
      <c r="G103" s="231"/>
    </row>
    <row r="104" spans="2:7" x14ac:dyDescent="0.3">
      <c r="B104" s="231"/>
      <c r="C104" s="231"/>
      <c r="D104" s="231"/>
      <c r="E104" s="231"/>
      <c r="F104" s="231"/>
      <c r="G104" s="231"/>
    </row>
    <row r="105" spans="2:7" x14ac:dyDescent="0.3">
      <c r="B105" s="231"/>
      <c r="C105" s="231"/>
      <c r="D105" s="231"/>
      <c r="E105" s="231"/>
      <c r="F105" s="231"/>
      <c r="G105" s="231"/>
    </row>
    <row r="106" spans="2:7" x14ac:dyDescent="0.3">
      <c r="B106" s="231"/>
      <c r="C106" s="231"/>
      <c r="D106" s="231"/>
      <c r="E106" s="231"/>
      <c r="F106" s="231"/>
      <c r="G106" s="231"/>
    </row>
    <row r="107" spans="2:7" x14ac:dyDescent="0.3">
      <c r="B107" s="231"/>
      <c r="C107" s="231"/>
      <c r="D107" s="231"/>
      <c r="E107" s="231"/>
      <c r="F107" s="231"/>
      <c r="G107" s="231"/>
    </row>
    <row r="108" spans="2:7" x14ac:dyDescent="0.3">
      <c r="B108" s="231"/>
      <c r="C108" s="231"/>
      <c r="D108" s="231"/>
      <c r="E108" s="231"/>
      <c r="F108" s="231"/>
      <c r="G108" s="231"/>
    </row>
    <row r="109" spans="2:7" x14ac:dyDescent="0.3">
      <c r="B109" s="231"/>
      <c r="C109" s="231"/>
      <c r="D109" s="231"/>
      <c r="E109" s="231"/>
      <c r="F109" s="231"/>
      <c r="G109" s="231"/>
    </row>
    <row r="110" spans="2:7" x14ac:dyDescent="0.3">
      <c r="B110" s="231"/>
      <c r="C110" s="231"/>
      <c r="D110" s="231"/>
      <c r="E110" s="231"/>
      <c r="F110" s="231"/>
      <c r="G110" s="231"/>
    </row>
    <row r="111" spans="2:7" x14ac:dyDescent="0.3">
      <c r="B111" s="231"/>
      <c r="C111" s="231"/>
      <c r="D111" s="231"/>
      <c r="E111" s="231"/>
      <c r="F111" s="231"/>
      <c r="G111" s="231"/>
    </row>
    <row r="112" spans="2:7" x14ac:dyDescent="0.3">
      <c r="B112" s="231"/>
      <c r="C112" s="231"/>
      <c r="D112" s="231"/>
      <c r="E112" s="231"/>
      <c r="F112" s="231"/>
      <c r="G112" s="231"/>
    </row>
    <row r="113" spans="2:7" x14ac:dyDescent="0.3">
      <c r="B113" s="231"/>
      <c r="C113" s="231"/>
      <c r="D113" s="231"/>
      <c r="E113" s="231"/>
      <c r="F113" s="231"/>
      <c r="G113" s="231"/>
    </row>
    <row r="114" spans="2:7" x14ac:dyDescent="0.3">
      <c r="B114" s="231"/>
      <c r="C114" s="231"/>
      <c r="D114" s="231"/>
      <c r="E114" s="231"/>
      <c r="F114" s="231"/>
      <c r="G114" s="231"/>
    </row>
    <row r="115" spans="2:7" x14ac:dyDescent="0.3">
      <c r="B115" s="231"/>
      <c r="C115" s="231"/>
      <c r="D115" s="231"/>
      <c r="E115" s="231"/>
      <c r="F115" s="231"/>
      <c r="G115" s="231"/>
    </row>
    <row r="116" spans="2:7" x14ac:dyDescent="0.3">
      <c r="B116" s="231"/>
      <c r="C116" s="231"/>
      <c r="D116" s="231"/>
      <c r="E116" s="231"/>
      <c r="F116" s="231"/>
      <c r="G116" s="231"/>
    </row>
    <row r="117" spans="2:7" x14ac:dyDescent="0.3">
      <c r="B117" s="231"/>
      <c r="C117" s="231"/>
      <c r="D117" s="231"/>
      <c r="E117" s="231"/>
      <c r="F117" s="231"/>
      <c r="G117" s="231"/>
    </row>
    <row r="118" spans="2:7" x14ac:dyDescent="0.3">
      <c r="B118" s="231"/>
      <c r="C118" s="231"/>
      <c r="D118" s="231"/>
      <c r="E118" s="231"/>
      <c r="F118" s="231"/>
      <c r="G118" s="231"/>
    </row>
    <row r="119" spans="2:7" x14ac:dyDescent="0.3">
      <c r="B119" s="231"/>
      <c r="C119" s="231"/>
      <c r="D119" s="231"/>
      <c r="E119" s="231"/>
      <c r="F119" s="231"/>
      <c r="G119" s="231"/>
    </row>
    <row r="120" spans="2:7" x14ac:dyDescent="0.3">
      <c r="B120" s="231"/>
      <c r="C120" s="231"/>
      <c r="D120" s="231"/>
      <c r="E120" s="231"/>
      <c r="F120" s="231"/>
      <c r="G120" s="231"/>
    </row>
    <row r="121" spans="2:7" x14ac:dyDescent="0.3">
      <c r="B121" s="231"/>
      <c r="C121" s="231"/>
      <c r="D121" s="231"/>
      <c r="E121" s="231"/>
      <c r="F121" s="231"/>
      <c r="G121" s="231"/>
    </row>
    <row r="122" spans="2:7" x14ac:dyDescent="0.3">
      <c r="B122" s="231"/>
      <c r="C122" s="231"/>
      <c r="D122" s="231"/>
      <c r="E122" s="231"/>
      <c r="F122" s="231"/>
      <c r="G122" s="231"/>
    </row>
    <row r="123" spans="2:7" x14ac:dyDescent="0.3">
      <c r="B123" s="231"/>
      <c r="C123" s="231"/>
      <c r="D123" s="231"/>
      <c r="E123" s="231"/>
      <c r="F123" s="231"/>
      <c r="G123" s="231"/>
    </row>
    <row r="124" spans="2:7" x14ac:dyDescent="0.3">
      <c r="B124" s="231"/>
      <c r="C124" s="231"/>
      <c r="D124" s="231"/>
      <c r="E124" s="231"/>
      <c r="F124" s="231"/>
      <c r="G124" s="231"/>
    </row>
    <row r="125" spans="2:7" x14ac:dyDescent="0.3">
      <c r="B125" s="231"/>
      <c r="C125" s="231"/>
      <c r="D125" s="231"/>
      <c r="E125" s="231"/>
      <c r="F125" s="231"/>
      <c r="G125" s="231"/>
    </row>
    <row r="126" spans="2:7" x14ac:dyDescent="0.3">
      <c r="B126" s="231"/>
      <c r="C126" s="231"/>
      <c r="D126" s="231"/>
      <c r="E126" s="231"/>
      <c r="F126" s="231"/>
      <c r="G126" s="231"/>
    </row>
    <row r="127" spans="2:7" x14ac:dyDescent="0.3">
      <c r="B127" s="231"/>
      <c r="C127" s="231"/>
      <c r="D127" s="231"/>
      <c r="E127" s="231"/>
      <c r="F127" s="231"/>
      <c r="G127" s="231"/>
    </row>
    <row r="128" spans="2:7" x14ac:dyDescent="0.3">
      <c r="B128" s="231"/>
      <c r="C128" s="231"/>
      <c r="D128" s="231"/>
      <c r="E128" s="231"/>
      <c r="F128" s="231"/>
      <c r="G128" s="231"/>
    </row>
    <row r="129" spans="2:7" x14ac:dyDescent="0.3">
      <c r="B129" s="231"/>
      <c r="C129" s="231"/>
      <c r="D129" s="231"/>
      <c r="E129" s="231"/>
      <c r="F129" s="231"/>
      <c r="G129" s="231"/>
    </row>
    <row r="130" spans="2:7" x14ac:dyDescent="0.3">
      <c r="B130" s="231"/>
      <c r="C130" s="231"/>
      <c r="D130" s="231"/>
      <c r="E130" s="231"/>
      <c r="F130" s="231"/>
      <c r="G130" s="231"/>
    </row>
    <row r="131" spans="2:7" x14ac:dyDescent="0.3">
      <c r="B131" s="231"/>
      <c r="C131" s="231"/>
      <c r="D131" s="231"/>
      <c r="E131" s="231"/>
      <c r="F131" s="231"/>
      <c r="G131" s="231"/>
    </row>
    <row r="132" spans="2:7" x14ac:dyDescent="0.3">
      <c r="B132" s="231"/>
      <c r="C132" s="231"/>
      <c r="D132" s="231"/>
      <c r="E132" s="231"/>
      <c r="F132" s="231"/>
      <c r="G132" s="231"/>
    </row>
    <row r="133" spans="2:7" x14ac:dyDescent="0.3">
      <c r="B133" s="231"/>
      <c r="C133" s="231"/>
      <c r="D133" s="231"/>
      <c r="E133" s="231"/>
      <c r="F133" s="231"/>
      <c r="G133" s="231"/>
    </row>
    <row r="134" spans="2:7" x14ac:dyDescent="0.3">
      <c r="B134" s="231"/>
      <c r="C134" s="231"/>
      <c r="D134" s="231"/>
      <c r="E134" s="231"/>
      <c r="F134" s="231"/>
      <c r="G134" s="231"/>
    </row>
    <row r="135" spans="2:7" x14ac:dyDescent="0.3">
      <c r="B135" s="231"/>
      <c r="C135" s="231"/>
      <c r="D135" s="231"/>
      <c r="E135" s="231"/>
      <c r="F135" s="231"/>
      <c r="G135" s="231"/>
    </row>
    <row r="136" spans="2:7" x14ac:dyDescent="0.3">
      <c r="B136" s="231"/>
      <c r="C136" s="231"/>
      <c r="D136" s="231"/>
      <c r="E136" s="231"/>
      <c r="F136" s="231"/>
      <c r="G136" s="231"/>
    </row>
    <row r="137" spans="2:7" x14ac:dyDescent="0.3">
      <c r="B137" s="231"/>
      <c r="C137" s="231"/>
      <c r="D137" s="231"/>
      <c r="E137" s="231"/>
      <c r="F137" s="231"/>
      <c r="G137" s="231"/>
    </row>
    <row r="138" spans="2:7" x14ac:dyDescent="0.3">
      <c r="B138" s="231"/>
      <c r="C138" s="231"/>
      <c r="D138" s="231"/>
      <c r="E138" s="231"/>
      <c r="F138" s="231"/>
      <c r="G138" s="231"/>
    </row>
    <row r="139" spans="2:7" x14ac:dyDescent="0.3">
      <c r="B139" s="231"/>
      <c r="C139" s="231"/>
      <c r="D139" s="231"/>
      <c r="E139" s="231"/>
      <c r="F139" s="231"/>
      <c r="G139" s="231"/>
    </row>
    <row r="140" spans="2:7" x14ac:dyDescent="0.3">
      <c r="B140" s="231"/>
      <c r="C140" s="231"/>
      <c r="D140" s="231"/>
      <c r="E140" s="231"/>
      <c r="F140" s="231"/>
      <c r="G140" s="231"/>
    </row>
    <row r="141" spans="2:7" x14ac:dyDescent="0.3">
      <c r="B141" s="231"/>
      <c r="C141" s="231"/>
      <c r="D141" s="231"/>
      <c r="E141" s="231"/>
      <c r="F141" s="231"/>
      <c r="G141" s="231"/>
    </row>
    <row r="142" spans="2:7" x14ac:dyDescent="0.3">
      <c r="B142" s="231"/>
      <c r="C142" s="231"/>
      <c r="D142" s="231"/>
      <c r="E142" s="231"/>
      <c r="F142" s="231"/>
      <c r="G142" s="231"/>
    </row>
    <row r="143" spans="2:7" x14ac:dyDescent="0.3">
      <c r="B143" s="231"/>
      <c r="C143" s="231"/>
      <c r="D143" s="231"/>
      <c r="E143" s="231"/>
      <c r="F143" s="231"/>
      <c r="G143" s="231"/>
    </row>
    <row r="144" spans="2:7" x14ac:dyDescent="0.3">
      <c r="B144" s="231"/>
      <c r="C144" s="231"/>
      <c r="D144" s="231"/>
      <c r="E144" s="231"/>
      <c r="F144" s="231"/>
      <c r="G144" s="231"/>
    </row>
    <row r="145" spans="2:7" x14ac:dyDescent="0.3">
      <c r="B145" s="231"/>
      <c r="C145" s="231"/>
      <c r="D145" s="231"/>
      <c r="E145" s="231"/>
      <c r="F145" s="231"/>
      <c r="G145" s="231"/>
    </row>
    <row r="146" spans="2:7" x14ac:dyDescent="0.3">
      <c r="B146" s="231"/>
      <c r="C146" s="231"/>
      <c r="D146" s="231"/>
      <c r="E146" s="231"/>
      <c r="F146" s="231"/>
      <c r="G146" s="231"/>
    </row>
    <row r="147" spans="2:7" x14ac:dyDescent="0.3">
      <c r="B147" s="231"/>
      <c r="C147" s="231"/>
      <c r="D147" s="231"/>
      <c r="E147" s="231"/>
      <c r="F147" s="231"/>
      <c r="G147" s="231"/>
    </row>
    <row r="148" spans="2:7" x14ac:dyDescent="0.3">
      <c r="B148" s="231"/>
      <c r="C148" s="231"/>
      <c r="D148" s="231"/>
      <c r="E148" s="231"/>
      <c r="F148" s="231"/>
      <c r="G148" s="231"/>
    </row>
    <row r="149" spans="2:7" x14ac:dyDescent="0.3">
      <c r="B149" s="231"/>
      <c r="C149" s="231"/>
      <c r="D149" s="231"/>
      <c r="E149" s="231"/>
      <c r="F149" s="231"/>
      <c r="G149" s="231"/>
    </row>
    <row r="150" spans="2:7" x14ac:dyDescent="0.3">
      <c r="B150" s="231"/>
      <c r="C150" s="231"/>
      <c r="D150" s="231"/>
      <c r="E150" s="231"/>
      <c r="F150" s="231"/>
      <c r="G150" s="231"/>
    </row>
    <row r="151" spans="2:7" x14ac:dyDescent="0.3">
      <c r="B151" s="231"/>
      <c r="C151" s="231"/>
      <c r="D151" s="231"/>
      <c r="E151" s="231"/>
      <c r="F151" s="231"/>
      <c r="G151" s="231"/>
    </row>
    <row r="152" spans="2:7" x14ac:dyDescent="0.3">
      <c r="B152" s="231"/>
      <c r="C152" s="231"/>
      <c r="D152" s="231"/>
      <c r="E152" s="231"/>
      <c r="F152" s="231"/>
      <c r="G152" s="231"/>
    </row>
    <row r="153" spans="2:7" x14ac:dyDescent="0.3">
      <c r="B153" s="231"/>
      <c r="C153" s="231"/>
      <c r="D153" s="231"/>
      <c r="E153" s="231"/>
      <c r="F153" s="231"/>
      <c r="G153" s="231"/>
    </row>
    <row r="154" spans="2:7" x14ac:dyDescent="0.3">
      <c r="B154" s="231"/>
      <c r="C154" s="231"/>
      <c r="D154" s="231"/>
      <c r="E154" s="231"/>
      <c r="F154" s="231"/>
      <c r="G154" s="231"/>
    </row>
    <row r="155" spans="2:7" x14ac:dyDescent="0.3">
      <c r="B155" s="231"/>
      <c r="C155" s="231"/>
      <c r="D155" s="231"/>
      <c r="E155" s="231"/>
      <c r="F155" s="231"/>
      <c r="G155" s="231"/>
    </row>
    <row r="156" spans="2:7" x14ac:dyDescent="0.3">
      <c r="B156" s="231"/>
      <c r="C156" s="231"/>
      <c r="D156" s="231"/>
      <c r="E156" s="231"/>
      <c r="F156" s="231"/>
      <c r="G156" s="231"/>
    </row>
    <row r="157" spans="2:7" x14ac:dyDescent="0.3">
      <c r="B157" s="231"/>
      <c r="C157" s="231"/>
      <c r="D157" s="231"/>
      <c r="E157" s="231"/>
      <c r="F157" s="231"/>
      <c r="G157" s="231"/>
    </row>
    <row r="158" spans="2:7" x14ac:dyDescent="0.3">
      <c r="B158" s="231"/>
      <c r="C158" s="231"/>
      <c r="D158" s="231"/>
      <c r="E158" s="231"/>
      <c r="F158" s="231"/>
      <c r="G158" s="231"/>
    </row>
    <row r="159" spans="2:7" x14ac:dyDescent="0.3">
      <c r="B159" s="231"/>
      <c r="C159" s="231"/>
      <c r="D159" s="231"/>
      <c r="E159" s="231"/>
      <c r="F159" s="231"/>
      <c r="G159" s="231"/>
    </row>
    <row r="160" spans="2:7" x14ac:dyDescent="0.3">
      <c r="B160" s="231"/>
      <c r="C160" s="231"/>
      <c r="D160" s="231"/>
      <c r="E160" s="231"/>
      <c r="F160" s="231"/>
      <c r="G160" s="231"/>
    </row>
    <row r="161" spans="2:7" x14ac:dyDescent="0.3">
      <c r="B161" s="231"/>
      <c r="C161" s="231"/>
      <c r="D161" s="231"/>
      <c r="E161" s="231"/>
      <c r="F161" s="231"/>
      <c r="G161" s="231"/>
    </row>
    <row r="162" spans="2:7" x14ac:dyDescent="0.3">
      <c r="B162" s="231"/>
      <c r="C162" s="231"/>
      <c r="D162" s="231"/>
      <c r="E162" s="231"/>
      <c r="F162" s="231"/>
      <c r="G162" s="231"/>
    </row>
    <row r="163" spans="2:7" x14ac:dyDescent="0.3">
      <c r="B163" s="231"/>
      <c r="C163" s="231"/>
      <c r="D163" s="231"/>
      <c r="E163" s="231"/>
      <c r="F163" s="231"/>
      <c r="G163" s="231"/>
    </row>
    <row r="164" spans="2:7" x14ac:dyDescent="0.3">
      <c r="B164" s="231"/>
      <c r="C164" s="231"/>
      <c r="D164" s="231"/>
      <c r="E164" s="231"/>
      <c r="F164" s="231"/>
      <c r="G164" s="231"/>
    </row>
    <row r="165" spans="2:7" x14ac:dyDescent="0.3">
      <c r="B165" s="231"/>
      <c r="C165" s="231"/>
      <c r="D165" s="231"/>
      <c r="E165" s="231"/>
      <c r="F165" s="231"/>
      <c r="G165" s="231"/>
    </row>
    <row r="166" spans="2:7" x14ac:dyDescent="0.3">
      <c r="B166" s="231"/>
      <c r="C166" s="231"/>
      <c r="D166" s="231"/>
      <c r="E166" s="231"/>
      <c r="F166" s="231"/>
      <c r="G166" s="231"/>
    </row>
    <row r="167" spans="2:7" x14ac:dyDescent="0.3">
      <c r="B167" s="231"/>
      <c r="C167" s="231"/>
      <c r="D167" s="231"/>
      <c r="E167" s="231"/>
      <c r="F167" s="231"/>
      <c r="G167" s="231"/>
    </row>
    <row r="168" spans="2:7" x14ac:dyDescent="0.3">
      <c r="B168" s="231"/>
      <c r="C168" s="231"/>
      <c r="D168" s="231"/>
      <c r="E168" s="231"/>
      <c r="F168" s="231"/>
      <c r="G168" s="231"/>
    </row>
    <row r="169" spans="2:7" x14ac:dyDescent="0.3">
      <c r="B169" s="231"/>
      <c r="C169" s="231"/>
      <c r="D169" s="231"/>
      <c r="E169" s="231"/>
      <c r="F169" s="231"/>
      <c r="G169" s="231"/>
    </row>
    <row r="170" spans="2:7" x14ac:dyDescent="0.3">
      <c r="B170" s="231"/>
      <c r="C170" s="231"/>
      <c r="D170" s="231"/>
      <c r="E170" s="231"/>
      <c r="F170" s="231"/>
      <c r="G170" s="231"/>
    </row>
    <row r="171" spans="2:7" x14ac:dyDescent="0.3">
      <c r="B171" s="231"/>
      <c r="C171" s="231"/>
      <c r="D171" s="231"/>
      <c r="E171" s="231"/>
      <c r="F171" s="231"/>
      <c r="G171" s="231"/>
    </row>
    <row r="172" spans="2:7" x14ac:dyDescent="0.3">
      <c r="B172" s="231"/>
      <c r="C172" s="231"/>
      <c r="D172" s="231"/>
      <c r="E172" s="231"/>
      <c r="F172" s="231"/>
      <c r="G172" s="231"/>
    </row>
    <row r="173" spans="2:7" x14ac:dyDescent="0.3">
      <c r="B173" s="231"/>
      <c r="C173" s="231"/>
      <c r="D173" s="231"/>
      <c r="E173" s="231"/>
      <c r="F173" s="231"/>
      <c r="G173" s="231"/>
    </row>
    <row r="174" spans="2:7" x14ac:dyDescent="0.3">
      <c r="B174" s="231"/>
      <c r="C174" s="231"/>
      <c r="D174" s="231"/>
      <c r="E174" s="231"/>
      <c r="F174" s="231"/>
      <c r="G174" s="231"/>
    </row>
    <row r="175" spans="2:7" x14ac:dyDescent="0.3">
      <c r="B175" s="231"/>
      <c r="C175" s="231"/>
      <c r="D175" s="231"/>
      <c r="E175" s="231"/>
      <c r="F175" s="231"/>
      <c r="G175" s="231"/>
    </row>
    <row r="176" spans="2:7" x14ac:dyDescent="0.3">
      <c r="B176" s="231"/>
      <c r="C176" s="231"/>
      <c r="D176" s="231"/>
      <c r="E176" s="231"/>
      <c r="F176" s="231"/>
      <c r="G176" s="231"/>
    </row>
    <row r="177" spans="2:7" x14ac:dyDescent="0.3">
      <c r="B177" s="231"/>
      <c r="C177" s="231"/>
      <c r="D177" s="231"/>
      <c r="E177" s="231"/>
      <c r="F177" s="231"/>
      <c r="G177" s="231"/>
    </row>
    <row r="178" spans="2:7" x14ac:dyDescent="0.3">
      <c r="B178" s="231"/>
      <c r="C178" s="231"/>
      <c r="D178" s="231"/>
      <c r="E178" s="231"/>
      <c r="F178" s="231"/>
      <c r="G178" s="231"/>
    </row>
    <row r="179" spans="2:7" x14ac:dyDescent="0.3">
      <c r="B179" s="231"/>
      <c r="C179" s="231"/>
      <c r="D179" s="231"/>
      <c r="E179" s="231"/>
      <c r="F179" s="231"/>
      <c r="G179" s="231"/>
    </row>
    <row r="180" spans="2:7" x14ac:dyDescent="0.3">
      <c r="B180" s="231"/>
      <c r="C180" s="231"/>
      <c r="D180" s="231"/>
      <c r="E180" s="231"/>
      <c r="F180" s="231"/>
      <c r="G180" s="231"/>
    </row>
    <row r="181" spans="2:7" x14ac:dyDescent="0.3">
      <c r="B181" s="231"/>
      <c r="C181" s="231"/>
      <c r="D181" s="231"/>
      <c r="E181" s="231"/>
      <c r="F181" s="231"/>
      <c r="G181" s="231"/>
    </row>
    <row r="182" spans="2:7" x14ac:dyDescent="0.3">
      <c r="B182" s="231"/>
      <c r="C182" s="231"/>
      <c r="D182" s="231"/>
      <c r="E182" s="231"/>
      <c r="F182" s="231"/>
      <c r="G182" s="231"/>
    </row>
    <row r="183" spans="2:7" x14ac:dyDescent="0.3">
      <c r="B183" s="231"/>
      <c r="C183" s="231"/>
      <c r="D183" s="231"/>
      <c r="E183" s="231"/>
      <c r="F183" s="231"/>
      <c r="G183" s="231"/>
    </row>
    <row r="184" spans="2:7" x14ac:dyDescent="0.3">
      <c r="B184" s="231"/>
      <c r="C184" s="231"/>
      <c r="D184" s="231"/>
      <c r="E184" s="231"/>
      <c r="F184" s="231"/>
      <c r="G184" s="231"/>
    </row>
    <row r="185" spans="2:7" x14ac:dyDescent="0.3">
      <c r="B185" s="231"/>
      <c r="C185" s="231"/>
      <c r="D185" s="231"/>
      <c r="E185" s="231"/>
      <c r="F185" s="231"/>
      <c r="G185" s="231"/>
    </row>
    <row r="186" spans="2:7" x14ac:dyDescent="0.3">
      <c r="B186" s="231"/>
      <c r="C186" s="231"/>
      <c r="D186" s="231"/>
      <c r="E186" s="231"/>
      <c r="F186" s="231"/>
      <c r="G186" s="231"/>
    </row>
    <row r="187" spans="2:7" x14ac:dyDescent="0.3">
      <c r="B187" s="231"/>
      <c r="C187" s="231"/>
      <c r="D187" s="231"/>
      <c r="E187" s="231"/>
      <c r="F187" s="231"/>
      <c r="G187" s="231"/>
    </row>
    <row r="188" spans="2:7" x14ac:dyDescent="0.3">
      <c r="B188" s="231"/>
      <c r="C188" s="231"/>
      <c r="D188" s="231"/>
      <c r="E188" s="231"/>
      <c r="F188" s="231"/>
      <c r="G188" s="231"/>
    </row>
    <row r="189" spans="2:7" x14ac:dyDescent="0.3">
      <c r="B189" s="231"/>
      <c r="C189" s="231"/>
      <c r="D189" s="231"/>
      <c r="E189" s="231"/>
      <c r="F189" s="231"/>
      <c r="G189" s="231"/>
    </row>
    <row r="190" spans="2:7" x14ac:dyDescent="0.3">
      <c r="B190" s="231"/>
      <c r="C190" s="231"/>
      <c r="D190" s="231"/>
      <c r="E190" s="231"/>
      <c r="F190" s="231"/>
      <c r="G190" s="231"/>
    </row>
    <row r="191" spans="2:7" x14ac:dyDescent="0.3">
      <c r="B191" s="231"/>
      <c r="C191" s="231"/>
      <c r="D191" s="231"/>
      <c r="E191" s="231"/>
      <c r="F191" s="231"/>
      <c r="G191" s="231"/>
    </row>
    <row r="192" spans="2:7" x14ac:dyDescent="0.3">
      <c r="B192" s="231"/>
      <c r="C192" s="231"/>
      <c r="D192" s="231"/>
      <c r="E192" s="231"/>
      <c r="F192" s="231"/>
      <c r="G192" s="231"/>
    </row>
    <row r="193" spans="2:7" x14ac:dyDescent="0.3">
      <c r="B193" s="231"/>
      <c r="C193" s="231"/>
      <c r="D193" s="231"/>
      <c r="E193" s="231"/>
      <c r="F193" s="231"/>
      <c r="G193" s="231"/>
    </row>
    <row r="194" spans="2:7" x14ac:dyDescent="0.3">
      <c r="B194" s="231"/>
      <c r="C194" s="231"/>
      <c r="D194" s="231"/>
      <c r="E194" s="231"/>
      <c r="F194" s="231"/>
      <c r="G194" s="231"/>
    </row>
    <row r="195" spans="2:7" x14ac:dyDescent="0.3">
      <c r="B195" s="231"/>
      <c r="C195" s="231"/>
      <c r="D195" s="231"/>
      <c r="E195" s="231"/>
      <c r="F195" s="231"/>
      <c r="G195" s="231"/>
    </row>
    <row r="196" spans="2:7" x14ac:dyDescent="0.3">
      <c r="B196" s="231"/>
      <c r="C196" s="231"/>
      <c r="D196" s="231"/>
      <c r="E196" s="231"/>
      <c r="F196" s="231"/>
      <c r="G196" s="231"/>
    </row>
    <row r="197" spans="2:7" x14ac:dyDescent="0.3">
      <c r="B197" s="231"/>
      <c r="C197" s="231"/>
      <c r="D197" s="231"/>
      <c r="E197" s="231"/>
      <c r="F197" s="231"/>
      <c r="G197" s="231"/>
    </row>
    <row r="198" spans="2:7" x14ac:dyDescent="0.3">
      <c r="B198" s="231"/>
      <c r="C198" s="231"/>
      <c r="D198" s="231"/>
      <c r="E198" s="231"/>
      <c r="F198" s="231"/>
      <c r="G198" s="231"/>
    </row>
    <row r="199" spans="2:7" x14ac:dyDescent="0.3">
      <c r="B199" s="231"/>
      <c r="C199" s="231"/>
      <c r="D199" s="231"/>
      <c r="E199" s="231"/>
      <c r="F199" s="231"/>
      <c r="G199" s="231"/>
    </row>
    <row r="200" spans="2:7" x14ac:dyDescent="0.3">
      <c r="B200" s="231"/>
      <c r="C200" s="231"/>
      <c r="D200" s="231"/>
      <c r="E200" s="231"/>
      <c r="F200" s="231"/>
      <c r="G200" s="231"/>
    </row>
    <row r="201" spans="2:7" x14ac:dyDescent="0.3">
      <c r="B201" s="231"/>
      <c r="C201" s="231"/>
      <c r="D201" s="231"/>
      <c r="E201" s="231"/>
      <c r="F201" s="231"/>
      <c r="G201" s="231"/>
    </row>
    <row r="202" spans="2:7" x14ac:dyDescent="0.3">
      <c r="B202" s="231"/>
      <c r="C202" s="231"/>
      <c r="D202" s="231"/>
      <c r="E202" s="231"/>
      <c r="F202" s="231"/>
      <c r="G202" s="231"/>
    </row>
    <row r="203" spans="2:7" x14ac:dyDescent="0.3">
      <c r="B203" s="231"/>
      <c r="C203" s="231"/>
      <c r="D203" s="231"/>
      <c r="E203" s="231"/>
      <c r="F203" s="231"/>
      <c r="G203" s="231"/>
    </row>
    <row r="204" spans="2:7" x14ac:dyDescent="0.3">
      <c r="B204" s="231"/>
      <c r="C204" s="231"/>
      <c r="D204" s="231"/>
      <c r="E204" s="231"/>
      <c r="F204" s="231"/>
      <c r="G204" s="231"/>
    </row>
    <row r="205" spans="2:7" x14ac:dyDescent="0.3">
      <c r="B205" s="231"/>
      <c r="C205" s="231"/>
      <c r="D205" s="231"/>
      <c r="E205" s="231"/>
      <c r="F205" s="231"/>
      <c r="G205" s="231"/>
    </row>
    <row r="206" spans="2:7" x14ac:dyDescent="0.3">
      <c r="B206" s="231"/>
      <c r="C206" s="231"/>
      <c r="D206" s="231"/>
      <c r="E206" s="231"/>
      <c r="F206" s="231"/>
      <c r="G206" s="231"/>
    </row>
    <row r="207" spans="2:7" x14ac:dyDescent="0.3">
      <c r="B207" s="231"/>
      <c r="C207" s="231"/>
      <c r="D207" s="231"/>
      <c r="E207" s="231"/>
      <c r="F207" s="231"/>
      <c r="G207" s="231"/>
    </row>
    <row r="208" spans="2:7" x14ac:dyDescent="0.3">
      <c r="B208" s="231"/>
      <c r="C208" s="231"/>
      <c r="D208" s="231"/>
      <c r="E208" s="231"/>
      <c r="F208" s="231"/>
      <c r="G208" s="231"/>
    </row>
    <row r="209" spans="2:7" x14ac:dyDescent="0.3">
      <c r="B209" s="231"/>
      <c r="C209" s="231"/>
      <c r="D209" s="231"/>
      <c r="E209" s="231"/>
      <c r="F209" s="231"/>
      <c r="G209" s="231"/>
    </row>
    <row r="210" spans="2:7" x14ac:dyDescent="0.3">
      <c r="B210" s="231"/>
      <c r="C210" s="231"/>
      <c r="D210" s="231"/>
      <c r="E210" s="231"/>
      <c r="F210" s="231"/>
      <c r="G210" s="231"/>
    </row>
    <row r="211" spans="2:7" x14ac:dyDescent="0.3">
      <c r="B211" s="231"/>
      <c r="C211" s="231"/>
      <c r="D211" s="231"/>
      <c r="E211" s="231"/>
      <c r="F211" s="231"/>
      <c r="G211" s="231"/>
    </row>
    <row r="212" spans="2:7" x14ac:dyDescent="0.3">
      <c r="B212" s="231"/>
      <c r="C212" s="231"/>
      <c r="D212" s="231"/>
      <c r="E212" s="231"/>
      <c r="F212" s="231"/>
      <c r="G212" s="231"/>
    </row>
    <row r="213" spans="2:7" x14ac:dyDescent="0.3">
      <c r="B213" s="231"/>
      <c r="C213" s="231"/>
      <c r="D213" s="231"/>
      <c r="E213" s="231"/>
      <c r="F213" s="231"/>
      <c r="G213" s="231"/>
    </row>
    <row r="214" spans="2:7" x14ac:dyDescent="0.3">
      <c r="B214" s="231"/>
      <c r="C214" s="231"/>
      <c r="D214" s="231"/>
      <c r="E214" s="231"/>
      <c r="F214" s="231"/>
      <c r="G214" s="231"/>
    </row>
    <row r="215" spans="2:7" x14ac:dyDescent="0.3">
      <c r="B215" s="231"/>
      <c r="C215" s="231"/>
      <c r="D215" s="231"/>
      <c r="E215" s="231"/>
      <c r="F215" s="231"/>
      <c r="G215" s="231"/>
    </row>
    <row r="216" spans="2:7" x14ac:dyDescent="0.3">
      <c r="B216" s="231"/>
      <c r="C216" s="231"/>
      <c r="D216" s="231"/>
      <c r="E216" s="231"/>
      <c r="F216" s="231"/>
      <c r="G216" s="231"/>
    </row>
    <row r="217" spans="2:7" x14ac:dyDescent="0.3">
      <c r="B217" s="231"/>
      <c r="C217" s="231"/>
      <c r="D217" s="231"/>
      <c r="E217" s="231"/>
      <c r="F217" s="231"/>
      <c r="G217" s="231"/>
    </row>
    <row r="218" spans="2:7" x14ac:dyDescent="0.3">
      <c r="B218" s="231"/>
      <c r="C218" s="231"/>
      <c r="D218" s="231"/>
      <c r="E218" s="231"/>
      <c r="F218" s="231"/>
      <c r="G218" s="231"/>
    </row>
    <row r="219" spans="2:7" x14ac:dyDescent="0.3">
      <c r="B219" s="231"/>
      <c r="C219" s="231"/>
      <c r="D219" s="231"/>
      <c r="E219" s="231"/>
      <c r="F219" s="231"/>
      <c r="G219" s="231"/>
    </row>
    <row r="220" spans="2:7" x14ac:dyDescent="0.3">
      <c r="B220" s="231"/>
      <c r="C220" s="231"/>
      <c r="D220" s="231"/>
      <c r="E220" s="231"/>
      <c r="F220" s="231"/>
      <c r="G220" s="231"/>
    </row>
    <row r="221" spans="2:7" x14ac:dyDescent="0.3">
      <c r="B221" s="231"/>
      <c r="C221" s="231"/>
      <c r="D221" s="231"/>
      <c r="E221" s="231"/>
      <c r="F221" s="231"/>
      <c r="G221" s="231"/>
    </row>
    <row r="222" spans="2:7" x14ac:dyDescent="0.3">
      <c r="B222" s="231"/>
      <c r="C222" s="231"/>
      <c r="D222" s="231"/>
      <c r="E222" s="231"/>
      <c r="F222" s="231"/>
      <c r="G222" s="231"/>
    </row>
    <row r="223" spans="2:7" x14ac:dyDescent="0.3">
      <c r="B223" s="231"/>
      <c r="C223" s="231"/>
      <c r="D223" s="231"/>
      <c r="E223" s="231"/>
      <c r="F223" s="231"/>
      <c r="G223" s="231"/>
    </row>
    <row r="224" spans="2:7" x14ac:dyDescent="0.3">
      <c r="B224" s="231"/>
      <c r="C224" s="231"/>
      <c r="D224" s="231"/>
      <c r="E224" s="231"/>
      <c r="F224" s="231"/>
      <c r="G224" s="231"/>
    </row>
    <row r="225" spans="2:7" x14ac:dyDescent="0.3">
      <c r="B225" s="231"/>
      <c r="C225" s="231"/>
      <c r="D225" s="231"/>
      <c r="E225" s="231"/>
      <c r="F225" s="231"/>
      <c r="G225" s="231"/>
    </row>
    <row r="226" spans="2:7" x14ac:dyDescent="0.3">
      <c r="B226" s="231"/>
      <c r="C226" s="231"/>
      <c r="D226" s="231"/>
      <c r="E226" s="231"/>
      <c r="F226" s="231"/>
      <c r="G226" s="231"/>
    </row>
    <row r="227" spans="2:7" x14ac:dyDescent="0.3">
      <c r="B227" s="231"/>
      <c r="C227" s="231"/>
      <c r="D227" s="231"/>
      <c r="E227" s="231"/>
      <c r="F227" s="231"/>
      <c r="G227" s="231"/>
    </row>
    <row r="228" spans="2:7" x14ac:dyDescent="0.3">
      <c r="B228" s="231"/>
      <c r="C228" s="231"/>
      <c r="D228" s="231"/>
      <c r="E228" s="231"/>
      <c r="F228" s="231"/>
      <c r="G228" s="231"/>
    </row>
    <row r="229" spans="2:7" x14ac:dyDescent="0.3">
      <c r="B229" s="231"/>
      <c r="C229" s="231"/>
      <c r="D229" s="231"/>
      <c r="E229" s="231"/>
      <c r="F229" s="231"/>
      <c r="G229" s="231"/>
    </row>
    <row r="230" spans="2:7" x14ac:dyDescent="0.3">
      <c r="B230" s="231"/>
      <c r="C230" s="231"/>
      <c r="D230" s="231"/>
      <c r="E230" s="231"/>
      <c r="F230" s="231"/>
      <c r="G230" s="231"/>
    </row>
    <row r="231" spans="2:7" x14ac:dyDescent="0.3">
      <c r="B231" s="231"/>
      <c r="C231" s="231"/>
      <c r="D231" s="231"/>
      <c r="E231" s="231"/>
      <c r="F231" s="231"/>
      <c r="G231" s="231"/>
    </row>
    <row r="232" spans="2:7" x14ac:dyDescent="0.3">
      <c r="B232" s="231"/>
      <c r="C232" s="231"/>
      <c r="D232" s="231"/>
      <c r="E232" s="231"/>
      <c r="F232" s="231"/>
      <c r="G232" s="231"/>
    </row>
    <row r="233" spans="2:7" x14ac:dyDescent="0.3">
      <c r="B233" s="231"/>
      <c r="C233" s="231"/>
      <c r="D233" s="231"/>
      <c r="E233" s="231"/>
      <c r="F233" s="231"/>
      <c r="G233" s="231"/>
    </row>
    <row r="234" spans="2:7" x14ac:dyDescent="0.3">
      <c r="B234" s="231"/>
      <c r="C234" s="231"/>
      <c r="D234" s="231"/>
      <c r="E234" s="231"/>
      <c r="F234" s="231"/>
      <c r="G234" s="231"/>
    </row>
    <row r="235" spans="2:7" x14ac:dyDescent="0.3">
      <c r="B235" s="231"/>
      <c r="C235" s="231"/>
      <c r="D235" s="231"/>
      <c r="E235" s="231"/>
      <c r="F235" s="231"/>
      <c r="G235" s="231"/>
    </row>
    <row r="236" spans="2:7" x14ac:dyDescent="0.3">
      <c r="B236" s="231"/>
      <c r="C236" s="231"/>
      <c r="D236" s="231"/>
      <c r="E236" s="231"/>
      <c r="F236" s="231"/>
      <c r="G236" s="231"/>
    </row>
    <row r="237" spans="2:7" x14ac:dyDescent="0.3">
      <c r="B237" s="231"/>
      <c r="C237" s="231"/>
      <c r="D237" s="231"/>
      <c r="E237" s="231"/>
      <c r="F237" s="231"/>
      <c r="G237" s="231"/>
    </row>
    <row r="238" spans="2:7" x14ac:dyDescent="0.3">
      <c r="B238" s="231"/>
      <c r="C238" s="231"/>
      <c r="D238" s="231"/>
      <c r="E238" s="231"/>
      <c r="F238" s="231"/>
      <c r="G238" s="231"/>
    </row>
    <row r="239" spans="2:7" x14ac:dyDescent="0.3">
      <c r="B239" s="231"/>
      <c r="C239" s="231"/>
      <c r="D239" s="231"/>
      <c r="E239" s="231"/>
      <c r="F239" s="231"/>
      <c r="G239" s="231"/>
    </row>
    <row r="240" spans="2:7" x14ac:dyDescent="0.3">
      <c r="B240" s="231"/>
      <c r="C240" s="231"/>
      <c r="D240" s="231"/>
      <c r="E240" s="231"/>
      <c r="F240" s="231"/>
      <c r="G240" s="231"/>
    </row>
    <row r="241" spans="2:7" x14ac:dyDescent="0.3">
      <c r="B241" s="231"/>
      <c r="C241" s="231"/>
      <c r="D241" s="231"/>
      <c r="E241" s="231"/>
      <c r="F241" s="231"/>
      <c r="G241" s="231"/>
    </row>
    <row r="242" spans="2:7" x14ac:dyDescent="0.3">
      <c r="B242" s="231"/>
      <c r="C242" s="231"/>
      <c r="D242" s="231"/>
      <c r="E242" s="231"/>
      <c r="F242" s="231"/>
      <c r="G242" s="231"/>
    </row>
    <row r="243" spans="2:7" x14ac:dyDescent="0.3">
      <c r="B243" s="231"/>
      <c r="C243" s="231"/>
      <c r="D243" s="231"/>
      <c r="E243" s="231"/>
      <c r="F243" s="231"/>
      <c r="G243" s="231"/>
    </row>
    <row r="244" spans="2:7" x14ac:dyDescent="0.3">
      <c r="B244" s="231"/>
      <c r="C244" s="231"/>
      <c r="D244" s="231"/>
      <c r="E244" s="231"/>
      <c r="F244" s="231"/>
      <c r="G244" s="231"/>
    </row>
    <row r="245" spans="2:7" x14ac:dyDescent="0.3">
      <c r="B245" s="231"/>
      <c r="C245" s="231"/>
      <c r="D245" s="231"/>
      <c r="E245" s="231"/>
      <c r="F245" s="231"/>
      <c r="G245" s="231"/>
    </row>
    <row r="246" spans="2:7" x14ac:dyDescent="0.3">
      <c r="B246" s="231"/>
      <c r="C246" s="231"/>
      <c r="D246" s="231"/>
      <c r="E246" s="231"/>
      <c r="F246" s="231"/>
      <c r="G246" s="231"/>
    </row>
    <row r="247" spans="2:7" x14ac:dyDescent="0.3">
      <c r="B247" s="231"/>
      <c r="C247" s="231"/>
      <c r="D247" s="231"/>
      <c r="E247" s="231"/>
      <c r="F247" s="231"/>
      <c r="G247" s="231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243" bestFit="1" customWidth="1"/>
    <col min="2" max="6" width="10.1796875" style="243" bestFit="1" customWidth="1"/>
    <col min="7" max="16384" width="9.1796875" style="243"/>
  </cols>
  <sheetData>
    <row r="2" spans="1:7" ht="18.5" x14ac:dyDescent="0.3">
      <c r="A2" s="255" t="s">
        <v>111</v>
      </c>
      <c r="B2" s="255"/>
      <c r="C2" s="255"/>
      <c r="D2" s="255"/>
      <c r="E2" s="255"/>
      <c r="F2" s="255"/>
    </row>
    <row r="4" spans="1:7" x14ac:dyDescent="0.3">
      <c r="F4" s="5" t="s">
        <v>105</v>
      </c>
    </row>
    <row r="5" spans="1:7" x14ac:dyDescent="0.3">
      <c r="A5" s="156"/>
      <c r="B5" s="62">
        <f>MT_ALL!B5</f>
        <v>45657</v>
      </c>
      <c r="C5" s="62">
        <f>MT_ALL!C5</f>
        <v>45688</v>
      </c>
      <c r="D5" s="62">
        <f>MT_ALL!D5</f>
        <v>45716</v>
      </c>
      <c r="E5" s="62">
        <f>MT_ALL!E5</f>
        <v>45747</v>
      </c>
      <c r="F5" s="62">
        <f>MT_ALL!F5</f>
        <v>45777</v>
      </c>
      <c r="G5" s="35"/>
    </row>
    <row r="6" spans="1:7" x14ac:dyDescent="0.3">
      <c r="A6" s="224" t="str">
        <f>MT_ALL!A6</f>
        <v>Загальна сума державного та гарантованого державою боргу</v>
      </c>
      <c r="B6" s="164">
        <f>SUM(B7:B8)</f>
        <v>6980.98588524559</v>
      </c>
      <c r="C6" s="164">
        <f>SUM(C7:C8)</f>
        <v>7068.0343297093805</v>
      </c>
      <c r="D6" s="164">
        <f>SUM(D7:D8)</f>
        <v>7019.7733103948995</v>
      </c>
      <c r="E6" s="164">
        <f>SUM(E7:E8)</f>
        <v>7123.2031566059895</v>
      </c>
      <c r="F6" s="164">
        <f>SUM(F7:F8)</f>
        <v>7480.3258402478605</v>
      </c>
    </row>
    <row r="7" spans="1:7" x14ac:dyDescent="0.3">
      <c r="A7" s="153" t="str">
        <f>MT_ALL!A7</f>
        <v>Внутрішній борг</v>
      </c>
      <c r="B7" s="9">
        <f>MT_ALL!B7/DMLMLR</f>
        <v>1932.48958136344</v>
      </c>
      <c r="C7" s="9">
        <f>MT_ALL!C7/DMLMLR</f>
        <v>1926.6620924290401</v>
      </c>
      <c r="D7" s="9">
        <f>MT_ALL!D7/DMLMLR</f>
        <v>1913.0202277144399</v>
      </c>
      <c r="E7" s="9">
        <f>MT_ALL!E7/DMLMLR</f>
        <v>1911.49372723123</v>
      </c>
      <c r="F7" s="9">
        <f>MT_ALL!F7/DMLMLR</f>
        <v>1907.2998747941199</v>
      </c>
    </row>
    <row r="8" spans="1:7" x14ac:dyDescent="0.3">
      <c r="A8" s="153" t="str">
        <f>MT_ALL!A8</f>
        <v>Зовнішній борг</v>
      </c>
      <c r="B8" s="9">
        <f>MT_ALL!B8/DMLMLR</f>
        <v>5048.4963038821497</v>
      </c>
      <c r="C8" s="9">
        <f>MT_ALL!C8/DMLMLR</f>
        <v>5141.3722372803404</v>
      </c>
      <c r="D8" s="9">
        <f>MT_ALL!D8/DMLMLR</f>
        <v>5106.7530826804596</v>
      </c>
      <c r="E8" s="9">
        <f>MT_ALL!E8/DMLMLR</f>
        <v>5211.7094293747596</v>
      </c>
      <c r="F8" s="9">
        <f>MT_ALL!F8/DMLMLR</f>
        <v>5573.0259654537404</v>
      </c>
    </row>
    <row r="10" spans="1:7" x14ac:dyDescent="0.3">
      <c r="F10" s="5" t="s">
        <v>101</v>
      </c>
    </row>
    <row r="11" spans="1:7" x14ac:dyDescent="0.3">
      <c r="A11" s="156"/>
      <c r="B11" s="62">
        <f>MT_ALL!B11</f>
        <v>45657</v>
      </c>
      <c r="C11" s="62">
        <f>MT_ALL!C11</f>
        <v>45688</v>
      </c>
      <c r="D11" s="62">
        <f>MT_ALL!D11</f>
        <v>45716</v>
      </c>
      <c r="E11" s="62">
        <f>MT_ALL!E11</f>
        <v>45747</v>
      </c>
      <c r="F11" s="62">
        <f>MT_ALL!F11</f>
        <v>45777</v>
      </c>
    </row>
    <row r="12" spans="1:7" x14ac:dyDescent="0.3">
      <c r="A12" s="224" t="str">
        <f>MT_ALL!A12</f>
        <v>Загальна сума державного та гарантованого державою боргу</v>
      </c>
      <c r="B12" s="164">
        <f>SUM(B13:B14)</f>
        <v>166.05975130834</v>
      </c>
      <c r="C12" s="164">
        <f>SUM(C13:C14)</f>
        <v>168.99389180672</v>
      </c>
      <c r="D12" s="164">
        <f>SUM(D13:D14)</f>
        <v>169.09412030626001</v>
      </c>
      <c r="E12" s="164">
        <f>SUM(E13:E14)</f>
        <v>171.73159131312002</v>
      </c>
      <c r="F12" s="164">
        <f>SUM(F13:F14)</f>
        <v>179.96823843918</v>
      </c>
    </row>
    <row r="13" spans="1:7" x14ac:dyDescent="0.3">
      <c r="A13" s="153" t="str">
        <f>MT_ALL!A13</f>
        <v>Внутрішній борг</v>
      </c>
      <c r="B13" s="9">
        <f>MT_ALL!B13/DMLMLR</f>
        <v>45.968971226080001</v>
      </c>
      <c r="C13" s="9">
        <f>MT_ALL!C13/DMLMLR</f>
        <v>46.065724925349997</v>
      </c>
      <c r="D13" s="9">
        <f>MT_ALL!D13/DMLMLR</f>
        <v>46.081327449020002</v>
      </c>
      <c r="E13" s="9">
        <f>MT_ALL!E13/DMLMLR</f>
        <v>46.083742432340003</v>
      </c>
      <c r="F13" s="9">
        <f>MT_ALL!F13/DMLMLR</f>
        <v>45.887492867680002</v>
      </c>
    </row>
    <row r="14" spans="1:7" x14ac:dyDescent="0.3">
      <c r="A14" s="153" t="str">
        <f>MT_ALL!A14</f>
        <v>Зовнішній борг</v>
      </c>
      <c r="B14" s="9">
        <f>MT_ALL!B14/DMLMLR</f>
        <v>120.09078008226</v>
      </c>
      <c r="C14" s="9">
        <f>MT_ALL!C14/DMLMLR</f>
        <v>122.92816688137</v>
      </c>
      <c r="D14" s="9">
        <f>MT_ALL!D14/DMLMLR</f>
        <v>123.01279285724</v>
      </c>
      <c r="E14" s="9">
        <f>MT_ALL!E14/DMLMLR</f>
        <v>125.64784888078</v>
      </c>
      <c r="F14" s="9">
        <f>MT_ALL!F14/DMLMLR</f>
        <v>134.08074557149999</v>
      </c>
    </row>
    <row r="16" spans="1:7" x14ac:dyDescent="0.3">
      <c r="F16" s="5" t="s">
        <v>43</v>
      </c>
    </row>
    <row r="17" spans="1:6" x14ac:dyDescent="0.3">
      <c r="A17" s="156"/>
      <c r="B17" s="62">
        <f>MT_ALL!B17</f>
        <v>45657</v>
      </c>
      <c r="C17" s="62">
        <f>MT_ALL!C17</f>
        <v>45688</v>
      </c>
      <c r="D17" s="62">
        <f>MT_ALL!D17</f>
        <v>45716</v>
      </c>
      <c r="E17" s="62">
        <f>MT_ALL!E17</f>
        <v>45747</v>
      </c>
      <c r="F17" s="62">
        <f>MT_ALL!F17</f>
        <v>45777</v>
      </c>
    </row>
    <row r="18" spans="1:6" x14ac:dyDescent="0.3">
      <c r="A18" s="224" t="str">
        <f>MT_ALL!A18</f>
        <v>Загальна сума державного та гарантованого державою боргу</v>
      </c>
      <c r="B18" s="164">
        <f>SUM(B19:B20)</f>
        <v>1</v>
      </c>
      <c r="C18" s="164">
        <f>SUM(C19:C20)</f>
        <v>1</v>
      </c>
      <c r="D18" s="164">
        <f>SUM(D19:D20)</f>
        <v>1</v>
      </c>
      <c r="E18" s="164">
        <f>SUM(E19:E20)</f>
        <v>1</v>
      </c>
      <c r="F18" s="164">
        <f>SUM(F19:F20)</f>
        <v>1</v>
      </c>
    </row>
    <row r="19" spans="1:6" x14ac:dyDescent="0.3">
      <c r="A19" s="153" t="str">
        <f>MT_ALL!A19</f>
        <v>Внутрішній борг</v>
      </c>
      <c r="B19" s="33">
        <f>MT_ALL!B19</f>
        <v>0.27682200000000001</v>
      </c>
      <c r="C19" s="33">
        <f>MT_ALL!C19</f>
        <v>0.272588</v>
      </c>
      <c r="D19" s="33">
        <f>MT_ALL!D19</f>
        <v>0.27251900000000001</v>
      </c>
      <c r="E19" s="33">
        <f>MT_ALL!E19</f>
        <v>0.268347</v>
      </c>
      <c r="F19" s="33">
        <f>MT_ALL!F19</f>
        <v>0.25497599999999998</v>
      </c>
    </row>
    <row r="20" spans="1:6" x14ac:dyDescent="0.3">
      <c r="A20" s="153" t="str">
        <f>MT_ALL!A20</f>
        <v>Зовнішній борг</v>
      </c>
      <c r="B20" s="33">
        <f>MT_ALL!B20</f>
        <v>0.72317799999999999</v>
      </c>
      <c r="C20" s="33">
        <f>MT_ALL!C20</f>
        <v>0.72741199999999995</v>
      </c>
      <c r="D20" s="33">
        <f>MT_ALL!D20</f>
        <v>0.72748100000000004</v>
      </c>
      <c r="E20" s="33">
        <f>MT_ALL!E20</f>
        <v>0.731653</v>
      </c>
      <c r="F20" s="33">
        <f>MT_ALL!F20</f>
        <v>0.74502400000000002</v>
      </c>
    </row>
  </sheetData>
  <mergeCells count="1">
    <mergeCell ref="A2:F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243" bestFit="1" customWidth="1"/>
    <col min="2" max="2" width="14.7265625" style="243" customWidth="1"/>
    <col min="3" max="5" width="14.453125" style="243" bestFit="1" customWidth="1"/>
    <col min="6" max="6" width="13" style="243" customWidth="1"/>
    <col min="7" max="16384" width="9.1796875" style="243"/>
  </cols>
  <sheetData>
    <row r="2" spans="1:13" ht="18.5" x14ac:dyDescent="0.3">
      <c r="A2" s="255" t="s">
        <v>111</v>
      </c>
      <c r="B2" s="255"/>
      <c r="C2" s="255"/>
      <c r="D2" s="255"/>
      <c r="E2" s="255"/>
      <c r="F2" s="255"/>
      <c r="G2" s="231"/>
      <c r="H2" s="231"/>
      <c r="I2" s="231"/>
      <c r="J2" s="231"/>
      <c r="K2" s="231"/>
      <c r="L2" s="231"/>
      <c r="M2" s="231"/>
    </row>
    <row r="3" spans="1:13" x14ac:dyDescent="0.3">
      <c r="A3" s="100"/>
    </row>
    <row r="4" spans="1:13" s="234" customFormat="1" x14ac:dyDescent="0.3">
      <c r="A4" s="99" t="str">
        <f>$A$2 &amp; " (" &amp;F4 &amp; ")"</f>
        <v>Державний та гарантований державою борг України за поточний рік (млрд. грн)</v>
      </c>
      <c r="F4" s="234" t="str">
        <f>VALUAH</f>
        <v>млрд. грн</v>
      </c>
    </row>
    <row r="5" spans="1:13" s="12" customFormat="1" x14ac:dyDescent="0.3">
      <c r="A5" s="40"/>
      <c r="B5" s="32">
        <v>45657</v>
      </c>
      <c r="C5" s="32">
        <v>45688</v>
      </c>
      <c r="D5" s="32">
        <v>45716</v>
      </c>
      <c r="E5" s="32">
        <v>45747</v>
      </c>
      <c r="F5" s="212">
        <v>45777</v>
      </c>
    </row>
    <row r="6" spans="1:13" s="90" customFormat="1" x14ac:dyDescent="0.25">
      <c r="A6" s="208" t="s">
        <v>155</v>
      </c>
      <c r="B6" s="201">
        <f>SUM(B7:B8)</f>
        <v>6980.98588524559</v>
      </c>
      <c r="C6" s="201">
        <f>SUM(C7:C8)</f>
        <v>7068.0343297093796</v>
      </c>
      <c r="D6" s="201">
        <f>SUM(D7:D8)</f>
        <v>7019.7733103949004</v>
      </c>
      <c r="E6" s="201">
        <f>SUM(E7:E8)</f>
        <v>7123.2031566059904</v>
      </c>
      <c r="F6" s="201">
        <f>SUM(F7:F8)</f>
        <v>7480.3258402478596</v>
      </c>
    </row>
    <row r="7" spans="1:13" s="11" customFormat="1" x14ac:dyDescent="0.25">
      <c r="A7" s="250" t="s">
        <v>68</v>
      </c>
      <c r="B7" s="20">
        <v>6692.4747759279799</v>
      </c>
      <c r="C7" s="20">
        <v>6778.9185958592498</v>
      </c>
      <c r="D7" s="20">
        <v>6740.1836002660602</v>
      </c>
      <c r="E7" s="20">
        <v>6852.2203867464204</v>
      </c>
      <c r="F7" s="126">
        <v>7207.2228348285698</v>
      </c>
    </row>
    <row r="8" spans="1:13" s="11" customFormat="1" x14ac:dyDescent="0.25">
      <c r="A8" s="250" t="s">
        <v>15</v>
      </c>
      <c r="B8" s="20">
        <v>288.51110931761002</v>
      </c>
      <c r="C8" s="20">
        <v>289.11573385013003</v>
      </c>
      <c r="D8" s="20">
        <v>279.58971012884001</v>
      </c>
      <c r="E8" s="20">
        <v>270.98276985957</v>
      </c>
      <c r="F8" s="126">
        <v>273.10300541929001</v>
      </c>
    </row>
    <row r="9" spans="1:13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pans="1:13" x14ac:dyDescent="0.3">
      <c r="A10" s="99" t="str">
        <f>$A$2 &amp; " (" &amp;F10 &amp; ")"</f>
        <v>Державний та гарантований державою борг України за поточний рік (млрд. дол. США)</v>
      </c>
      <c r="B10" s="231"/>
      <c r="C10" s="231"/>
      <c r="D10" s="231"/>
      <c r="E10" s="231"/>
      <c r="F10" s="234" t="str">
        <f>VALUSD</f>
        <v>млрд. дол. США</v>
      </c>
      <c r="G10" s="231"/>
      <c r="H10" s="231"/>
      <c r="I10" s="231"/>
      <c r="J10" s="231"/>
      <c r="K10" s="231"/>
    </row>
    <row r="11" spans="1:13" s="132" customFormat="1" x14ac:dyDescent="0.3">
      <c r="A11" s="53"/>
      <c r="B11" s="32">
        <v>45657</v>
      </c>
      <c r="C11" s="32">
        <v>45688</v>
      </c>
      <c r="D11" s="32">
        <v>45716</v>
      </c>
      <c r="E11" s="32">
        <v>45747</v>
      </c>
      <c r="F11" s="212">
        <v>45777</v>
      </c>
      <c r="G11" s="12"/>
      <c r="H11" s="12"/>
      <c r="I11" s="12"/>
      <c r="J11" s="12"/>
      <c r="K11" s="12"/>
      <c r="L11" s="12"/>
      <c r="M11" s="12"/>
    </row>
    <row r="12" spans="1:13" s="203" customFormat="1" x14ac:dyDescent="0.3">
      <c r="A12" s="208" t="s">
        <v>155</v>
      </c>
      <c r="B12" s="201">
        <f>SUM(B13:B14)</f>
        <v>166.05975130834</v>
      </c>
      <c r="C12" s="201">
        <f>SUM(C13:C14)</f>
        <v>168.99389180672</v>
      </c>
      <c r="D12" s="201">
        <f>SUM(D13:D14)</f>
        <v>169.09412030626001</v>
      </c>
      <c r="E12" s="201">
        <f>SUM(E13:E14)</f>
        <v>171.73159131311999</v>
      </c>
      <c r="F12" s="201">
        <f>SUM(F13:F14)</f>
        <v>179.96823843918</v>
      </c>
      <c r="G12" s="194"/>
      <c r="H12" s="194"/>
      <c r="I12" s="194"/>
      <c r="J12" s="194"/>
      <c r="K12" s="194"/>
    </row>
    <row r="13" spans="1:13" s="131" customFormat="1" x14ac:dyDescent="0.3">
      <c r="A13" s="137" t="s">
        <v>68</v>
      </c>
      <c r="B13" s="20">
        <v>159.19681191121001</v>
      </c>
      <c r="C13" s="20">
        <v>162.08124951225</v>
      </c>
      <c r="D13" s="20">
        <v>162.35929084802001</v>
      </c>
      <c r="E13" s="165">
        <v>165.19853290336999</v>
      </c>
      <c r="F13" s="218">
        <v>173.39768685522</v>
      </c>
      <c r="G13" s="123"/>
      <c r="H13" s="123"/>
      <c r="I13" s="123"/>
      <c r="J13" s="123"/>
      <c r="K13" s="123"/>
    </row>
    <row r="14" spans="1:13" s="131" customFormat="1" x14ac:dyDescent="0.3">
      <c r="A14" s="137" t="s">
        <v>15</v>
      </c>
      <c r="B14" s="20">
        <v>6.8629393971299999</v>
      </c>
      <c r="C14" s="20">
        <v>6.9126422944700003</v>
      </c>
      <c r="D14" s="20">
        <v>6.7348294582400001</v>
      </c>
      <c r="E14" s="165">
        <v>6.5330584097499997</v>
      </c>
      <c r="F14" s="218">
        <v>6.5705515839600004</v>
      </c>
      <c r="G14" s="123"/>
      <c r="H14" s="123"/>
      <c r="I14" s="123"/>
      <c r="J14" s="123"/>
      <c r="K14" s="123"/>
    </row>
    <row r="15" spans="1:13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13" s="234" customFormat="1" x14ac:dyDescent="0.3">
      <c r="A16" s="70"/>
      <c r="B16" s="60"/>
      <c r="C16" s="60"/>
      <c r="D16" s="60"/>
      <c r="E16" s="60"/>
      <c r="F16" s="5" t="s">
        <v>43</v>
      </c>
    </row>
    <row r="17" spans="1:13" s="132" customFormat="1" x14ac:dyDescent="0.3">
      <c r="A17" s="93"/>
      <c r="B17" s="32">
        <v>45657</v>
      </c>
      <c r="C17" s="32">
        <v>45688</v>
      </c>
      <c r="D17" s="32">
        <v>45716</v>
      </c>
      <c r="E17" s="32">
        <v>45747</v>
      </c>
      <c r="F17" s="32">
        <v>45777</v>
      </c>
      <c r="G17" s="12"/>
      <c r="H17" s="12"/>
      <c r="I17" s="12"/>
      <c r="J17" s="12"/>
      <c r="K17" s="12"/>
      <c r="L17" s="12"/>
      <c r="M17" s="12"/>
    </row>
    <row r="18" spans="1:13" s="203" customFormat="1" x14ac:dyDescent="0.3">
      <c r="A18" s="208" t="s">
        <v>155</v>
      </c>
      <c r="B18" s="201">
        <f>SUM(B19:B20)</f>
        <v>1</v>
      </c>
      <c r="C18" s="201">
        <f>SUM(C19:C20)</f>
        <v>1</v>
      </c>
      <c r="D18" s="201">
        <f>SUM(D19:D20)</f>
        <v>1</v>
      </c>
      <c r="E18" s="201">
        <f>SUM(E19:E20)</f>
        <v>1</v>
      </c>
      <c r="F18" s="201">
        <f>SUM(F19:F20)</f>
        <v>1</v>
      </c>
      <c r="G18" s="194"/>
      <c r="H18" s="194"/>
      <c r="I18" s="194"/>
      <c r="J18" s="194"/>
      <c r="K18" s="194"/>
    </row>
    <row r="19" spans="1:13" s="131" customFormat="1" x14ac:dyDescent="0.3">
      <c r="A19" s="137" t="s">
        <v>68</v>
      </c>
      <c r="B19" s="187">
        <v>0.95867199999999997</v>
      </c>
      <c r="C19" s="187">
        <v>0.95909500000000003</v>
      </c>
      <c r="D19" s="187">
        <v>0.960171</v>
      </c>
      <c r="E19" s="187">
        <v>0.96195799999999998</v>
      </c>
      <c r="F19" s="15">
        <v>0.96348999999999996</v>
      </c>
      <c r="G19" s="123"/>
      <c r="H19" s="123"/>
      <c r="I19" s="123"/>
      <c r="J19" s="123"/>
      <c r="K19" s="123"/>
    </row>
    <row r="20" spans="1:13" s="131" customFormat="1" x14ac:dyDescent="0.3">
      <c r="A20" s="137" t="s">
        <v>15</v>
      </c>
      <c r="B20" s="187">
        <v>4.1327999999999997E-2</v>
      </c>
      <c r="C20" s="187">
        <v>4.0904999999999997E-2</v>
      </c>
      <c r="D20" s="187">
        <v>3.9829000000000003E-2</v>
      </c>
      <c r="E20" s="187">
        <v>3.8041999999999999E-2</v>
      </c>
      <c r="F20" s="15">
        <v>3.6510000000000001E-2</v>
      </c>
      <c r="G20" s="123"/>
      <c r="H20" s="123"/>
      <c r="I20" s="123"/>
      <c r="J20" s="123"/>
      <c r="K20" s="123"/>
    </row>
    <row r="21" spans="1:13" x14ac:dyDescent="0.3"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3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</row>
    <row r="23" spans="1:13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</row>
    <row r="24" spans="1:13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</row>
    <row r="25" spans="1:13" s="70" customFormat="1" x14ac:dyDescent="0.3"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pans="1:13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</row>
    <row r="28" spans="1:13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</row>
    <row r="29" spans="1:13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</row>
    <row r="30" spans="1:13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</row>
    <row r="31" spans="1:13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spans="1:13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spans="2:11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</row>
    <row r="34" spans="2:11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</row>
    <row r="35" spans="2:11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</row>
    <row r="36" spans="2:11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</row>
    <row r="37" spans="2:11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</row>
    <row r="38" spans="2:11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</row>
    <row r="39" spans="2:11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</row>
    <row r="40" spans="2:11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</row>
    <row r="41" spans="2:11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</row>
    <row r="42" spans="2:11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</row>
    <row r="43" spans="2:11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2:11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spans="2:11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</row>
    <row r="46" spans="2:11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</row>
    <row r="47" spans="2:11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</row>
    <row r="48" spans="2:11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</row>
    <row r="49" spans="2:11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2:11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</row>
    <row r="51" spans="2:11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2:11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</row>
    <row r="53" spans="2:11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</row>
    <row r="54" spans="2:11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</row>
    <row r="55" spans="2:11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</row>
    <row r="56" spans="2:11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</row>
    <row r="57" spans="2:11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</row>
    <row r="58" spans="2:11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</row>
    <row r="59" spans="2:11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</row>
    <row r="60" spans="2:11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</row>
    <row r="61" spans="2:11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</row>
    <row r="62" spans="2:11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</row>
    <row r="63" spans="2:11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</row>
    <row r="64" spans="2:11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</row>
    <row r="65" spans="2:11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</row>
    <row r="66" spans="2:11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</row>
    <row r="67" spans="2:11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</row>
    <row r="68" spans="2:11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</row>
    <row r="69" spans="2:11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</row>
    <row r="70" spans="2:11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</row>
    <row r="71" spans="2:11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</row>
    <row r="72" spans="2:11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</row>
    <row r="73" spans="2:11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pans="2:11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</row>
    <row r="75" spans="2:11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</row>
    <row r="76" spans="2:11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</row>
    <row r="77" spans="2:11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</row>
    <row r="78" spans="2:11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</row>
    <row r="79" spans="2:11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</row>
    <row r="80" spans="2:11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</row>
    <row r="81" spans="2:11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</row>
    <row r="82" spans="2:11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</row>
    <row r="83" spans="2:11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</row>
    <row r="84" spans="2:11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</row>
    <row r="85" spans="2:11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</row>
    <row r="86" spans="2:11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</row>
    <row r="87" spans="2:11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</row>
    <row r="88" spans="2:11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</row>
    <row r="89" spans="2:11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</row>
    <row r="90" spans="2:11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</row>
    <row r="91" spans="2:11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</row>
    <row r="92" spans="2:11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2:11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  <row r="94" spans="2:11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</row>
    <row r="95" spans="2:11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</row>
    <row r="96" spans="2:11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</row>
    <row r="97" spans="2:11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</row>
    <row r="98" spans="2:11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</row>
    <row r="99" spans="2:11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</row>
    <row r="100" spans="2:11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pans="2:11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</row>
    <row r="102" spans="2:11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</row>
    <row r="103" spans="2:11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</row>
    <row r="104" spans="2:11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</row>
    <row r="105" spans="2:11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</row>
    <row r="106" spans="2:11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</row>
    <row r="107" spans="2:11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</row>
    <row r="108" spans="2:11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</row>
    <row r="109" spans="2:11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</row>
    <row r="110" spans="2:11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</row>
    <row r="111" spans="2:11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</row>
    <row r="112" spans="2:11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</row>
    <row r="113" spans="2:11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</row>
    <row r="114" spans="2:11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</row>
    <row r="115" spans="2:11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</row>
    <row r="116" spans="2:11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</row>
    <row r="117" spans="2:11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</row>
    <row r="118" spans="2:11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</row>
    <row r="119" spans="2:11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</row>
    <row r="120" spans="2:11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pans="2:11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</row>
    <row r="122" spans="2:11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</row>
    <row r="123" spans="2:11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</row>
    <row r="124" spans="2:11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</row>
    <row r="125" spans="2:11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</row>
    <row r="126" spans="2:11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</row>
    <row r="127" spans="2:11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</row>
    <row r="128" spans="2:11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</row>
    <row r="129" spans="2:11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</row>
    <row r="130" spans="2:11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</row>
    <row r="131" spans="2:11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</row>
    <row r="132" spans="2:11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</row>
    <row r="133" spans="2:11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</row>
    <row r="134" spans="2:11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</row>
    <row r="135" spans="2:11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</row>
    <row r="136" spans="2:11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</row>
    <row r="137" spans="2:11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</row>
    <row r="138" spans="2:11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</row>
    <row r="139" spans="2:11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</row>
    <row r="140" spans="2:11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</row>
    <row r="141" spans="2:11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</row>
    <row r="142" spans="2:11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</row>
    <row r="143" spans="2:11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</row>
    <row r="144" spans="2:11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</row>
    <row r="145" spans="2:11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</row>
    <row r="146" spans="2:11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</row>
    <row r="147" spans="2:11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</row>
    <row r="148" spans="2:11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</row>
    <row r="149" spans="2:11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</row>
    <row r="150" spans="2:11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</row>
    <row r="151" spans="2:11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</row>
    <row r="152" spans="2:11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</row>
    <row r="153" spans="2:11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</row>
    <row r="154" spans="2:11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</row>
    <row r="155" spans="2:11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</row>
    <row r="156" spans="2:11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</row>
    <row r="157" spans="2:11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</row>
    <row r="158" spans="2:11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</row>
    <row r="159" spans="2:11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</row>
    <row r="160" spans="2:11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</row>
    <row r="161" spans="2:11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</row>
    <row r="162" spans="2:11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</row>
    <row r="163" spans="2:11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</row>
    <row r="164" spans="2:11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</row>
    <row r="165" spans="2:11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</row>
    <row r="166" spans="2:11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</row>
    <row r="167" spans="2:11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</row>
    <row r="168" spans="2:11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</row>
    <row r="169" spans="2:11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</row>
    <row r="170" spans="2:11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</row>
    <row r="171" spans="2:11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</row>
    <row r="172" spans="2:11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</row>
    <row r="173" spans="2:11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</row>
    <row r="174" spans="2:11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</row>
    <row r="175" spans="2:11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</row>
    <row r="176" spans="2:11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</row>
    <row r="177" spans="2:11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</row>
    <row r="178" spans="2:11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</row>
    <row r="179" spans="2:11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</row>
    <row r="180" spans="2:11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</row>
    <row r="181" spans="2:11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</row>
    <row r="182" spans="2:11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</row>
    <row r="183" spans="2:11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</row>
    <row r="184" spans="2:11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</row>
    <row r="185" spans="2:11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</row>
    <row r="186" spans="2:11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</row>
    <row r="187" spans="2:11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</row>
    <row r="188" spans="2:11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</row>
    <row r="189" spans="2:11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</row>
    <row r="190" spans="2:11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</row>
    <row r="191" spans="2:11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</row>
    <row r="192" spans="2:11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</row>
    <row r="193" spans="2:11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</row>
    <row r="194" spans="2:11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</row>
    <row r="195" spans="2:11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</row>
    <row r="196" spans="2:11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</row>
    <row r="197" spans="2:11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</row>
    <row r="198" spans="2:11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</row>
    <row r="199" spans="2:11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</row>
    <row r="200" spans="2:11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</row>
    <row r="201" spans="2:11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</row>
    <row r="202" spans="2:11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</row>
    <row r="203" spans="2:11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</row>
    <row r="204" spans="2:11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</row>
    <row r="205" spans="2:11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</row>
    <row r="206" spans="2:11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</row>
    <row r="207" spans="2:11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</row>
    <row r="208" spans="2:11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</row>
    <row r="209" spans="2:11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</row>
    <row r="210" spans="2:11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</row>
    <row r="211" spans="2:11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</row>
    <row r="212" spans="2:11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</row>
    <row r="213" spans="2:11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</row>
    <row r="214" spans="2:11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</row>
    <row r="215" spans="2:11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</row>
    <row r="216" spans="2:11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</row>
    <row r="217" spans="2:11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</row>
    <row r="218" spans="2:11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</row>
    <row r="219" spans="2:11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</row>
    <row r="220" spans="2:11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</row>
    <row r="221" spans="2:11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</row>
    <row r="222" spans="2:11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</row>
    <row r="223" spans="2:11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</row>
    <row r="224" spans="2:11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</row>
    <row r="225" spans="2:11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</row>
    <row r="226" spans="2:11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</row>
    <row r="227" spans="2:11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</row>
    <row r="228" spans="2:11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</row>
    <row r="229" spans="2:11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</row>
    <row r="230" spans="2:11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</row>
    <row r="231" spans="2:11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</row>
    <row r="232" spans="2:11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</row>
    <row r="233" spans="2:11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</row>
    <row r="234" spans="2:11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</row>
    <row r="235" spans="2:11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</row>
    <row r="236" spans="2:11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</row>
    <row r="237" spans="2:11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</row>
    <row r="238" spans="2:11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</row>
    <row r="239" spans="2:11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</row>
    <row r="240" spans="2:11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</row>
    <row r="241" spans="2:11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</row>
    <row r="242" spans="2:11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</row>
    <row r="243" spans="2:11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</row>
    <row r="244" spans="2:11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</row>
    <row r="245" spans="2:11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</row>
    <row r="246" spans="2:11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</row>
    <row r="247" spans="2:11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243" bestFit="1" customWidth="1"/>
    <col min="2" max="2" width="20" style="243" customWidth="1"/>
    <col min="3" max="3" width="20.81640625" style="243" customWidth="1"/>
    <col min="4" max="4" width="11.453125" style="243" bestFit="1" customWidth="1"/>
    <col min="5" max="16384" width="9.1796875" style="243"/>
  </cols>
  <sheetData>
    <row r="2" spans="1:19" ht="54.75" customHeight="1" x14ac:dyDescent="0.45">
      <c r="A2" s="256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30.04.2025 
(за видами відсоткових ставок)</v>
      </c>
      <c r="B2" s="257"/>
      <c r="C2" s="257"/>
      <c r="D2" s="257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x14ac:dyDescent="0.3">
      <c r="A3" s="258"/>
      <c r="B3" s="258"/>
      <c r="C3" s="258"/>
      <c r="D3" s="258"/>
    </row>
    <row r="4" spans="1:19" s="234" customFormat="1" x14ac:dyDescent="0.3">
      <c r="D4" s="234" t="str">
        <f>VALVAL</f>
        <v>млрд. одиниць</v>
      </c>
    </row>
    <row r="5" spans="1:19" s="12" customFormat="1" x14ac:dyDescent="0.25">
      <c r="A5" s="239"/>
      <c r="B5" s="135" t="s">
        <v>171</v>
      </c>
      <c r="C5" s="135" t="s">
        <v>174</v>
      </c>
      <c r="D5" s="135" t="s">
        <v>195</v>
      </c>
    </row>
    <row r="6" spans="1:19" s="193" customFormat="1" ht="15.5" x14ac:dyDescent="0.25">
      <c r="A6" s="8" t="s">
        <v>155</v>
      </c>
      <c r="B6" s="242">
        <f>SUM(B$7+ B$8)</f>
        <v>179.96823843918</v>
      </c>
      <c r="C6" s="242">
        <f>SUM(C$7+ C$8)</f>
        <v>7480.3258402478605</v>
      </c>
      <c r="D6" s="41">
        <f>SUM(D$7+ D$8)</f>
        <v>1</v>
      </c>
    </row>
    <row r="7" spans="1:19" s="11" customFormat="1" ht="14" x14ac:dyDescent="0.25">
      <c r="A7" s="160" t="s">
        <v>47</v>
      </c>
      <c r="B7" s="176">
        <v>58.113886807210001</v>
      </c>
      <c r="C7" s="176">
        <v>2415.4862709785298</v>
      </c>
      <c r="D7" s="202">
        <v>0.32291199999999998</v>
      </c>
    </row>
    <row r="8" spans="1:19" s="11" customFormat="1" ht="14" x14ac:dyDescent="0.25">
      <c r="A8" s="160" t="s">
        <v>110</v>
      </c>
      <c r="B8" s="176">
        <v>121.85435163197</v>
      </c>
      <c r="C8" s="176">
        <v>5064.8395692693302</v>
      </c>
      <c r="D8" s="202">
        <v>0.67708800000000002</v>
      </c>
    </row>
    <row r="9" spans="1:19" x14ac:dyDescent="0.3">
      <c r="B9" s="205"/>
      <c r="C9" s="205"/>
      <c r="D9" s="205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3">
      <c r="B10" s="205"/>
      <c r="C10" s="205"/>
      <c r="D10" s="205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3">
      <c r="B11" s="205"/>
      <c r="C11" s="205"/>
      <c r="D11" s="205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3"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3"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3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3"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3"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3"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3"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3"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3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3"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3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3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3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3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3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3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243" bestFit="1" customWidth="1"/>
    <col min="2" max="2" width="18" style="243" customWidth="1"/>
    <col min="3" max="3" width="19.81640625" style="243" customWidth="1"/>
    <col min="4" max="4" width="11.453125" style="243" bestFit="1" customWidth="1"/>
    <col min="5" max="16384" width="9.1796875" style="243"/>
  </cols>
  <sheetData>
    <row r="2" spans="1:19" ht="18.75" customHeight="1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30.04.2025</v>
      </c>
      <c r="B2" s="257"/>
      <c r="C2" s="257"/>
      <c r="D2" s="257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5" x14ac:dyDescent="0.45">
      <c r="A3" s="259" t="s">
        <v>90</v>
      </c>
      <c r="B3" s="259"/>
      <c r="C3" s="259"/>
      <c r="D3" s="259"/>
    </row>
    <row r="4" spans="1:19" x14ac:dyDescent="0.3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234" customFormat="1" x14ac:dyDescent="0.3">
      <c r="D5" s="234" t="str">
        <f>VALVAL</f>
        <v>млрд. одиниць</v>
      </c>
    </row>
    <row r="6" spans="1:19" s="12" customFormat="1" x14ac:dyDescent="0.25">
      <c r="A6" s="52"/>
      <c r="B6" s="135" t="s">
        <v>171</v>
      </c>
      <c r="C6" s="135" t="s">
        <v>174</v>
      </c>
      <c r="D6" s="135" t="s">
        <v>195</v>
      </c>
    </row>
    <row r="7" spans="1:19" s="193" customFormat="1" ht="15.5" x14ac:dyDescent="0.25">
      <c r="A7" s="8" t="s">
        <v>155</v>
      </c>
      <c r="B7" s="77">
        <f>SUM(B$8+ B$9)</f>
        <v>179.96823843918</v>
      </c>
      <c r="C7" s="77">
        <f>SUM(C$8+ C$9)</f>
        <v>7480.3258402478605</v>
      </c>
      <c r="D7" s="192">
        <f>SUM(D$8+ D$9)</f>
        <v>1</v>
      </c>
    </row>
    <row r="8" spans="1:19" s="11" customFormat="1" ht="14" x14ac:dyDescent="0.25">
      <c r="A8" s="146" t="str">
        <f>SRATE_M!A7</f>
        <v>Борг, по якому сплата відсотків здійснюється за плаваючими процентними ставками</v>
      </c>
      <c r="B8" s="176">
        <f>SRATE_M!B7</f>
        <v>58.113886807210001</v>
      </c>
      <c r="C8" s="176">
        <f>SRATE_M!C7</f>
        <v>2415.4862709785298</v>
      </c>
      <c r="D8" s="202">
        <f>SRATE_M!D7</f>
        <v>0.32291199999999998</v>
      </c>
    </row>
    <row r="9" spans="1:19" s="11" customFormat="1" ht="14" x14ac:dyDescent="0.25">
      <c r="A9" s="146" t="str">
        <f>SRATE_M!A8</f>
        <v>Борг, по якому сплата відсотків здійснюється за фіксованими процентними ставками</v>
      </c>
      <c r="B9" s="176">
        <f>SRATE_M!B8</f>
        <v>121.85435163197</v>
      </c>
      <c r="C9" s="176">
        <f>SRATE_M!C8</f>
        <v>5064.8395692693302</v>
      </c>
      <c r="D9" s="202">
        <f>SRATE_M!D8</f>
        <v>0.67708800000000002</v>
      </c>
    </row>
    <row r="10" spans="1:19" x14ac:dyDescent="0.3"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3">
      <c r="A11" s="35" t="s">
        <v>167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3">
      <c r="B12" s="231"/>
      <c r="C12" s="231"/>
      <c r="D12" s="234" t="str">
        <f>VALVAL</f>
        <v>млрд. одиниць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s="132" customFormat="1" x14ac:dyDescent="0.3">
      <c r="A13" s="239"/>
      <c r="B13" s="135" t="s">
        <v>171</v>
      </c>
      <c r="C13" s="135" t="s">
        <v>174</v>
      </c>
      <c r="D13" s="135" t="s">
        <v>195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78" customFormat="1" ht="14.5" x14ac:dyDescent="0.35">
      <c r="A14" s="38" t="s">
        <v>155</v>
      </c>
      <c r="B14" s="101">
        <f>B$15+B$18</f>
        <v>179.96823843918</v>
      </c>
      <c r="C14" s="101">
        <f>C$15+C$18</f>
        <v>7480.3258402478596</v>
      </c>
      <c r="D14" s="225">
        <f>D$15+D$18</f>
        <v>1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19" s="141" customFormat="1" ht="14.5" x14ac:dyDescent="0.35">
      <c r="A15" s="79" t="s">
        <v>68</v>
      </c>
      <c r="B15" s="162">
        <f>SUM(B$16:B$17)</f>
        <v>173.39768685522</v>
      </c>
      <c r="C15" s="162">
        <f>SUM(C$16:C$17)</f>
        <v>7207.2228348285698</v>
      </c>
      <c r="D15" s="182">
        <f>SUM(D$16:D$17)</f>
        <v>0.96349099999999999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s="131" customFormat="1" outlineLevel="1" x14ac:dyDescent="0.3">
      <c r="A16" s="108" t="s">
        <v>47</v>
      </c>
      <c r="B16" s="165">
        <v>53.903318610269999</v>
      </c>
      <c r="C16" s="165">
        <v>2240.47526704353</v>
      </c>
      <c r="D16" s="187">
        <v>0.299516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s="131" customFormat="1" outlineLevel="1" x14ac:dyDescent="0.3">
      <c r="A17" s="108" t="s">
        <v>110</v>
      </c>
      <c r="B17" s="165">
        <v>119.49436824495</v>
      </c>
      <c r="C17" s="165">
        <v>4966.7475677850398</v>
      </c>
      <c r="D17" s="187">
        <v>0.66397499999999998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s="141" customFormat="1" ht="14.5" x14ac:dyDescent="0.35">
      <c r="A18" s="79" t="s">
        <v>15</v>
      </c>
      <c r="B18" s="162">
        <f>SUM(B$19:B$20)</f>
        <v>6.5705515839600004</v>
      </c>
      <c r="C18" s="162">
        <f>SUM(C$19:C$20)</f>
        <v>273.10300541928996</v>
      </c>
      <c r="D18" s="182">
        <f>SUM(D$19:D$20)</f>
        <v>3.6509E-2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s="131" customFormat="1" outlineLevel="1" x14ac:dyDescent="0.3">
      <c r="A19" s="108" t="s">
        <v>47</v>
      </c>
      <c r="B19" s="165">
        <v>4.2105681969399997</v>
      </c>
      <c r="C19" s="165">
        <v>175.01100393499999</v>
      </c>
      <c r="D19" s="187">
        <v>2.3396E-2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s="131" customFormat="1" outlineLevel="1" x14ac:dyDescent="0.3">
      <c r="A20" s="108" t="s">
        <v>110</v>
      </c>
      <c r="B20" s="165">
        <v>2.3599833870200002</v>
      </c>
      <c r="C20" s="165">
        <v>98.092001484289995</v>
      </c>
      <c r="D20" s="187">
        <v>1.3113E-2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 x14ac:dyDescent="0.3">
      <c r="B21" s="205"/>
      <c r="C21" s="205"/>
      <c r="D21" s="235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x14ac:dyDescent="0.3">
      <c r="B22" s="205"/>
      <c r="C22" s="205"/>
      <c r="D22" s="235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x14ac:dyDescent="0.3">
      <c r="B23" s="205"/>
      <c r="C23" s="205"/>
      <c r="D23" s="235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x14ac:dyDescent="0.3">
      <c r="B24" s="205"/>
      <c r="C24" s="205"/>
      <c r="D24" s="235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x14ac:dyDescent="0.3">
      <c r="B25" s="205"/>
      <c r="C25" s="205"/>
      <c r="D25" s="235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x14ac:dyDescent="0.3">
      <c r="B26" s="205"/>
      <c r="C26" s="205"/>
      <c r="D26" s="235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x14ac:dyDescent="0.3">
      <c r="B27" s="205"/>
      <c r="C27" s="205"/>
      <c r="D27" s="235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x14ac:dyDescent="0.3">
      <c r="B28" s="205"/>
      <c r="C28" s="205"/>
      <c r="D28" s="235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x14ac:dyDescent="0.3">
      <c r="B29" s="205"/>
      <c r="C29" s="205"/>
      <c r="D29" s="235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x14ac:dyDescent="0.3">
      <c r="B30" s="205"/>
      <c r="C30" s="205"/>
      <c r="D30" s="235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x14ac:dyDescent="0.3">
      <c r="B31" s="205"/>
      <c r="C31" s="205"/>
      <c r="D31" s="23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x14ac:dyDescent="0.3">
      <c r="B32" s="205"/>
      <c r="C32" s="205"/>
      <c r="D32" s="23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3">
      <c r="B33" s="205"/>
      <c r="C33" s="205"/>
      <c r="D33" s="23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3">
      <c r="B34" s="205"/>
      <c r="C34" s="205"/>
      <c r="D34" s="23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3">
      <c r="B35" s="205"/>
      <c r="C35" s="205"/>
      <c r="D35" s="235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3">
      <c r="B36" s="205"/>
      <c r="C36" s="205"/>
      <c r="D36" s="23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3">
      <c r="B37" s="205"/>
      <c r="C37" s="205"/>
      <c r="D37" s="23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3">
      <c r="B38" s="205"/>
      <c r="C38" s="205"/>
      <c r="D38" s="23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3">
      <c r="B39" s="205"/>
      <c r="C39" s="205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3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3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3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3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3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3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3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3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3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3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3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3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3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3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3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3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3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3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3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3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3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3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3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3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3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3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3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3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3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3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3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3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3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3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3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3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3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3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3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3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3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3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3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3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3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3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3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3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3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3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3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3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3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3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3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3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3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3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3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3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3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3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3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3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3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3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3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3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3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3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3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3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3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3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3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3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3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3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3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3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3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3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3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3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3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3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3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3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3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3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3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3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3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3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3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3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3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3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3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3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3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3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3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3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3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3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3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3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3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3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3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3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3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3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3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3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3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3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3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3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3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3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3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3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3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3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3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3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3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3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3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3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3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3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3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3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3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3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3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3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3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3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3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3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3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3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3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3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3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3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3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3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3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3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3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3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3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3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3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3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3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3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3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3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3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3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3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3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3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3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3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3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3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3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3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3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3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3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3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3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3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3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3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3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3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3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3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3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3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3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3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3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3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3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3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3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3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2:17" x14ac:dyDescent="0.3"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2025-05-23T07:54:31Z</cp:lastPrinted>
  <dcterms:created xsi:type="dcterms:W3CDTF">2025-05-23T07:49:57Z</dcterms:created>
  <dcterms:modified xsi:type="dcterms:W3CDTF">2025-05-23T13:13:04Z</dcterms:modified>
</cp:coreProperties>
</file>