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917" firstSheet="37" activeTab="4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AVGRATE_DETAIL" sheetId="61" state="hidden" r:id="rId61"/>
  </sheets>
  <definedNames>
    <definedName name="AVGDTERM">'DEBT_TERM'!$A$8</definedName>
    <definedName name="CK_05">'DKT2'!$A$7</definedName>
    <definedName name="CK_05C6">'DKR'!$A$11</definedName>
    <definedName name="CK_05G6">'DKR'!$A$7</definedName>
    <definedName name="CKMDUAH">'MKT2_UAH'!$A$6</definedName>
    <definedName name="CKMDUSD">'MKT2_USD'!$A$6</definedName>
    <definedName name="CKMPERC">'MK_ALL'!$A$18</definedName>
    <definedName name="CKMUAH">'MK_ALL'!$A$6</definedName>
    <definedName name="CKMUSD">'MK_ALL'!$A$12</definedName>
    <definedName name="CKPERC">'MK_ALL'!#REF!</definedName>
    <definedName name="CKUAH">'MK_ALL'!#REF!</definedName>
    <definedName name="CKUSD">'MK_ALL'!#REF!</definedName>
    <definedName name="CUR_CMP1">'CUR_M_EXT'!$A$7</definedName>
    <definedName name="CUR_CMPD4">'CUR_M_EXT'!$B$5</definedName>
    <definedName name="CUR_CMPD5">'CUR_M_EXT'!$H$5</definedName>
    <definedName name="CUR_CMPEXT">'CUR_CMP_EXT'!$A$7</definedName>
    <definedName name="CUR_CMPEXTD4">'CUR_CMP_EXT'!$B$5</definedName>
    <definedName name="CUR_CMPEXTD5">'CUR_CMP_EXT'!$H$5</definedName>
    <definedName name="CUR_CMPEXTKD4">'CUR_CMP_EXT'!$B$24</definedName>
    <definedName name="CUR_CMPEXTKD5">'CUR_CMP_EXT'!$H$24</definedName>
    <definedName name="CUR_CMPEXTKIND">'CUR_CMP_EXT'!$A$26</definedName>
    <definedName name="CUR_CMPS1">'CUR_CMP'!$A$8</definedName>
    <definedName name="CUR_CMPS1D4">'CUR_CMP'!$B$6</definedName>
    <definedName name="CUR_CMPS1D5">'CUR_CMP'!$E$6</definedName>
    <definedName name="CUR_CMPS2">'CUR_CMP'!$A$24</definedName>
    <definedName name="CUR_CMPS2D4">'CUR_CMP'!$B$22</definedName>
    <definedName name="CUR_CMPS2D5">'CUR_CMP'!$E$22</definedName>
    <definedName name="CURNAME">'CUR_M'!$A$7</definedName>
    <definedName name="CURNAMECUR">'CUR'!$A$7</definedName>
    <definedName name="CURNAMEKIND">'CUR'!$A$23</definedName>
    <definedName name="DDELIMER">#REF!</definedName>
    <definedName name="DKRGUAR">'DKR2'!#REF!</definedName>
    <definedName name="DKRSTATE">'DKR2'!$A$8</definedName>
    <definedName name="DKT">'DKT1'!$A$7</definedName>
    <definedName name="DMLMLR">#REF!</definedName>
    <definedName name="DREPORTDATE">#REF!</definedName>
    <definedName name="DRUN">#REF!</definedName>
    <definedName name="DSESSION">#REF!</definedName>
    <definedName name="DT_05">'DTK2'!$A$7</definedName>
    <definedName name="DTKYPERC">'YK_ALL'!$A$18</definedName>
    <definedName name="DTKYUAH">'YK_ALL'!$A$6</definedName>
    <definedName name="DTKYUSD">'YK_ALL'!$A$12</definedName>
    <definedName name="DTMDUAH">'MTK2_UAH'!$A$6</definedName>
    <definedName name="DTMDUSD">'MTK2_USD'!$A$6</definedName>
    <definedName name="DTMPERC">'MT_ALL'!$A$18</definedName>
    <definedName name="DTMUAH">'MT_ALL'!$A$6</definedName>
    <definedName name="DTMUSD">'MT_ALL'!$A$12</definedName>
    <definedName name="DTR">'DTR'!$A$6</definedName>
    <definedName name="DTYPERC" localSheetId="46">'YK_ALL'!$A$18</definedName>
    <definedName name="DTYPERC">'YT_ALL'!$A$18</definedName>
    <definedName name="DTYUAH" localSheetId="46">'YK_ALL'!$A$6</definedName>
    <definedName name="DTYUAH">'YT_ALL'!$A$6</definedName>
    <definedName name="DTYUSD" localSheetId="46">'YK_ALL'!$A$12</definedName>
    <definedName name="DTYUSD">'YT_ALL'!$A$12</definedName>
    <definedName name="KINDCMP">'KIND_CMP'!$A$7</definedName>
    <definedName name="KINDKMPD4">'KIND_CMP'!$B$5</definedName>
    <definedName name="KINDKMPD5">'KIND_CMP'!$E$5</definedName>
    <definedName name="R0">#REF!</definedName>
    <definedName name="RATEGROUPKIND">'SRATE'!$A$14</definedName>
    <definedName name="RATEKIND">'SRATE_M'!$A$6</definedName>
    <definedName name="RATENAMEALL">'RATE_M'!$A$7</definedName>
    <definedName name="RATENAMESTRUCT1">'RATE'!$A$7</definedName>
    <definedName name="RATENAMESTRUCT2">'RATE'!$A$22</definedName>
    <definedName name="RATENAMESTRUCTCMP">'RATE_CMP'!$A$7</definedName>
    <definedName name="RATENAMESTRUCTCMP2">'RATE_CMP'!$A$20</definedName>
    <definedName name="RCMP2D4">'RATE_CMP'!$B$18</definedName>
    <definedName name="RCMP2D5">'RATE_CMP'!$E$18</definedName>
    <definedName name="RCMPD4">'RATE_CMP'!$B$5</definedName>
    <definedName name="RCMPD5">'RATE_CMP'!$E$5</definedName>
    <definedName name="REPORT_LANG">#REF!</definedName>
    <definedName name="REPORT_REGIME">#REF!</definedName>
    <definedName name="SRATED">'SRATE'!$A$7</definedName>
    <definedName name="STRMAXDATE">#REF!</definedName>
    <definedName name="STRPRESENTDATE">#REF!</definedName>
    <definedName name="VALUAH">#REF!</definedName>
    <definedName name="VALUSD">#REF!</definedName>
    <definedName name="VALVAL">#REF!</definedName>
    <definedName name="YKT2UAH">'YKT2_UAH'!$A$6</definedName>
    <definedName name="YKT2USD">'YKT2_USD'!$A$6</definedName>
    <definedName name="YKT2UФР">'YKT2_UAH'!$A$6</definedName>
  </definedNames>
  <calcPr fullCalcOnLoad="1"/>
</workbook>
</file>

<file path=xl/sharedStrings.xml><?xml version="1.0" encoding="utf-8"?>
<sst xmlns="http://schemas.openxmlformats.org/spreadsheetml/2006/main" count="1432" uniqueCount="224">
  <si>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</si>
  <si>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</si>
  <si>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</si>
  <si>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</si>
  <si>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</si>
  <si>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</si>
  <si>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</si>
  <si>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</si>
  <si>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</si>
  <si>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</si>
  <si>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</si>
  <si>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</si>
  <si>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</si>
  <si>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</si>
  <si>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</si>
  <si>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</si>
  <si>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</si>
  <si>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</si>
  <si>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</si>
  <si>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</si>
  <si>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</si>
  <si>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</si>
  <si>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</si>
  <si>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</si>
  <si>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</si>
  <si>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</si>
  <si>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</si>
  <si>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</si>
  <si>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</si>
  <si>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</si>
  <si>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</si>
  <si>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</si>
  <si>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</si>
  <si>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</si>
  <si>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</si>
  <si>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</si>
  <si>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</si>
  <si>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4.1.Заборгованість за випущеними цінними паперами (крім неврегульованої та/або такої, що оскаржується)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</si>
  <si>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</si>
  <si>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</si>
  <si>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</si>
  <si>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</si>
  <si>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</si>
  <si>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2029-13.05.2062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</si>
  <si>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</si>
  <si>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</si>
  <si>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</si>
  <si>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</si>
  <si>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2024.04.30-2024.12.31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</si>
  <si>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</si>
  <si>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</si>
  <si>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</si>
  <si>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</si>
  <si>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</si>
  <si>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>ОВДП (3 - місячні)</t>
  </si>
  <si>
    <t>National Westminster Bank PLC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</si>
  <si>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</si>
  <si>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</si>
  <si>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</si>
  <si>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</si>
  <si>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</si>
  <si>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</si>
  <si>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</si>
  <si>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</si>
  <si>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</si>
  <si>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</si>
  <si>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</si>
  <si>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</si>
  <si>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</si>
  <si>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</si>
  <si>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</si>
  <si>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</si>
  <si>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</si>
  <si>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</si>
  <si>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</si>
  <si>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</si>
  <si>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</si>
  <si>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</si>
  <si>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</si>
  <si>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</si>
  <si>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</si>
  <si>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</si>
  <si>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</si>
  <si>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</si>
  <si>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</si>
  <si>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SONIA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</si>
  <si>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</si>
  <si>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</si>
  <si>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</si>
  <si>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</si>
  <si>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</si>
  <si>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</si>
  <si>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</si>
  <si>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2.1. Заборгованість за позиками, одержаними від органів управління іноземних держав (крім неврегульованої від органів управління держави-агресора та/або такої, що оскаржується)</t>
  </si>
  <si>
    <t>Український індекс ставок за депозитами фізичних осіб</t>
  </si>
  <si>
    <t>млрд. дол.США</t>
  </si>
  <si>
    <t>IS_CHART_DATA</t>
  </si>
  <si>
    <t>Облігації Укренерго (5 - річні)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</si>
  <si>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</si>
  <si>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</si>
  <si>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</si>
  <si>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</si>
  <si>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</si>
  <si>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</si>
  <si>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</si>
  <si>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</si>
  <si>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</si>
  <si>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</si>
  <si>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</si>
  <si>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</si>
  <si>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</si>
  <si>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</si>
  <si>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</si>
  <si>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</si>
  <si>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</si>
  <si>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</si>
  <si>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</si>
  <si>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</si>
  <si>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</si>
  <si>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</si>
  <si>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</si>
  <si>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</si>
  <si>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</si>
  <si>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</si>
  <si>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</si>
  <si>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</si>
  <si>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</si>
  <si>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</si>
  <si>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</si>
  <si>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</si>
  <si>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</si>
  <si>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</si>
  <si>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</si>
  <si>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</si>
  <si>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</si>
  <si>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</si>
  <si>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</si>
  <si>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</si>
  <si>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</si>
  <si>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</si>
  <si>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</si>
  <si>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</si>
  <si>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</si>
  <si>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</si>
  <si>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</si>
  <si>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</si>
  <si>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</si>
  <si>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</si>
  <si>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</si>
  <si>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</si>
  <si>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</si>
  <si>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</si>
  <si>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</si>
  <si>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</si>
  <si>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</si>
  <si>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>Канадський долар</t>
  </si>
  <si>
    <t>Облігації Укравтодору (4 - річні)</t>
  </si>
  <si>
    <t>В тому числі:</t>
  </si>
  <si>
    <t>2</t>
  </si>
  <si>
    <t>Європейський Союз</t>
  </si>
  <si>
    <t>(за типом кредитора)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</si>
  <si>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</si>
  <si>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</si>
  <si>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</si>
  <si>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</si>
  <si>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</si>
  <si>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Credit Agricole Corporate and Investment Bank</t>
  </si>
  <si>
    <t>Citibank Europe PLC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</si>
  <si>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</si>
  <si>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</si>
  <si>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</si>
  <si>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</si>
  <si>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</si>
  <si>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</si>
  <si>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</si>
  <si>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</si>
  <si>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</si>
  <si>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</si>
  <si>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TORF</t>
  </si>
  <si>
    <t>Зовнішній борг, не віднесений до інших категорій</t>
  </si>
  <si>
    <t xml:space="preserve">            ОВДП (7 - річні)</t>
  </si>
  <si>
    <t>2025-2029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</si>
  <si>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</si>
  <si>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</si>
  <si>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</si>
  <si>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</si>
  <si>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</si>
  <si>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</si>
  <si>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</si>
  <si>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</si>
  <si>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</si>
  <si>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</si>
  <si>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</si>
  <si>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</si>
  <si>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</si>
  <si>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</si>
  <si>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</si>
  <si>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4.2.Неврегульована заборгованість за випущеними цінними паперами, та/або така, що оскаржується</t>
  </si>
  <si>
    <t>ОЗДП 2015 року</t>
  </si>
  <si>
    <t>ОВДП (11 - річні)</t>
  </si>
  <si>
    <t xml:space="preserve">            ОВДП (14 - річні)</t>
  </si>
  <si>
    <t>курс до UAH</t>
  </si>
  <si>
    <t xml:space="preserve">            ОВДП (21 - річні)</t>
  </si>
  <si>
    <t>2.2 Неврегульована заборгованість за позиками, одержаними від органів управління держави-агресора, та/або така, що оскаржується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</si>
  <si>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</si>
  <si>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</si>
  <si>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</si>
  <si>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</si>
  <si>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</si>
  <si>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</si>
  <si>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</si>
  <si>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</si>
  <si>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</si>
  <si>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</si>
  <si>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</si>
  <si>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</si>
  <si>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</si>
  <si>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</si>
  <si>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млрд. грн</t>
  </si>
  <si>
    <t>млрд. дол. США</t>
  </si>
  <si>
    <t>Державний та гарантований державою борг України за станом на 30.04.2024</t>
  </si>
  <si>
    <t>млрд. одиниць</t>
  </si>
  <si>
    <t>Державний борг України за станом на 30.04.2024</t>
  </si>
  <si>
    <t>(за ознакою умовності)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</si>
</sst>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0;\-#,##0.00;"/>
    <numFmt numFmtId="165" formatCode="0.0000"/>
    <numFmt numFmtId="166" formatCode="dd\.mm\.yyyy;@"/>
    <numFmt numFmtId="167" formatCode="yyyy"/>
    <numFmt numFmtId="168" formatCode="#,##0.0"/>
    <numFmt numFmtId="177" formatCode="0.00%"/>
    <numFmt numFmtId="178" formatCode="0%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.25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Arial Cyr"/>
      <family val="0"/>
    </font>
    <font>
      <b/>
      <i/>
      <sz val="9.5"/>
      <color indexed="8"/>
      <name val="Arial Cyr"/>
      <family val="0"/>
    </font>
    <font>
      <b/>
      <sz val="9.5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.25"/>
      <color indexed="8"/>
      <name val="Arial Cyr"/>
      <family val="0"/>
    </font>
    <font>
      <sz val="11"/>
      <color indexed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.5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10"/>
      <color indexed="9"/>
      <name val="Calibri"/>
      <family val="2"/>
    </font>
    <font>
      <b/>
      <sz val="11"/>
      <color indexed="9"/>
      <name val="Calibri"/>
      <family val="2"/>
    </font>
    <font>
      <b/>
      <i/>
      <sz val="12"/>
      <name val="Calibri"/>
      <family val="2"/>
    </font>
    <font>
      <sz val="10.5"/>
      <color indexed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4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49" fontId="68" fillId="20" borderId="10" xfId="34" applyNumberFormat="1" applyFont="1" applyBorder="1" applyAlignment="1">
      <alignment horizontal="left" vertical="center"/>
    </xf>
    <xf numFmtId="49" fontId="69" fillId="20" borderId="10" xfId="34" applyNumberFormat="1" applyFont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indent="1"/>
    </xf>
    <xf numFmtId="0" fontId="24" fillId="34" borderId="10" xfId="0" applyFont="1" applyFill="1" applyBorder="1" applyAlignment="1">
      <alignment horizontal="left" wrapText="1" indent="3"/>
    </xf>
    <xf numFmtId="49" fontId="25" fillId="0" borderId="0" xfId="0" applyNumberFormat="1" applyFont="1" applyAlignment="1">
      <alignment horizontal="right"/>
    </xf>
    <xf numFmtId="165" fontId="19" fillId="33" borderId="10" xfId="1" applyNumberFormat="1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10" fontId="68" fillId="35" borderId="10" xfId="41" applyNumberFormat="1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/>
    </xf>
    <xf numFmtId="164" fontId="26" fillId="34" borderId="10" xfId="21" applyNumberFormat="1" applyFont="1" applyFill="1" applyBorder="1" applyAlignment="1">
      <alignment horizontal="right"/>
    </xf>
    <xf numFmtId="4" fontId="28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9" fillId="36" borderId="10" xfId="0" applyFont="1" applyFill="1" applyBorder="1" applyAlignment="1">
      <alignment horizontal="left" indent="1"/>
    </xf>
    <xf numFmtId="0" fontId="3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right"/>
    </xf>
    <xf numFmtId="49" fontId="19" fillId="33" borderId="10" xfId="1" applyNumberFormat="1" applyFont="1" applyFill="1" applyBorder="1" applyAlignment="1">
      <alignment horizontal="left" vertical="center" wrapText="1"/>
    </xf>
    <xf numFmtId="49" fontId="19" fillId="33" borderId="10" xfId="1" applyNumberFormat="1" applyFont="1" applyFill="1" applyBorder="1" applyAlignment="1">
      <alignment wrapText="1"/>
    </xf>
    <xf numFmtId="49" fontId="29" fillId="36" borderId="10" xfId="5" applyNumberFormat="1" applyFont="1" applyFill="1" applyBorder="1" applyAlignment="1">
      <alignment horizontal="left" vertical="center" indent="1"/>
    </xf>
    <xf numFmtId="49" fontId="68" fillId="37" borderId="10" xfId="35" applyNumberFormat="1" applyFont="1" applyFill="1" applyBorder="1" applyAlignment="1">
      <alignment horizontal="left" vertical="center"/>
    </xf>
    <xf numFmtId="4" fontId="26" fillId="34" borderId="10" xfId="23" applyNumberFormat="1" applyFont="1" applyFill="1" applyBorder="1" applyAlignment="1">
      <alignment horizontal="right"/>
    </xf>
    <xf numFmtId="4" fontId="21" fillId="38" borderId="10" xfId="21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10" fontId="53" fillId="20" borderId="10" xfId="41" applyNumberFormat="1" applyFont="1" applyFill="1" applyBorder="1" applyAlignment="1">
      <alignment horizontal="right" vertical="center"/>
    </xf>
    <xf numFmtId="164" fontId="32" fillId="39" borderId="10" xfId="35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164" fontId="53" fillId="35" borderId="10" xfId="35" applyNumberFormat="1" applyFont="1" applyFill="1" applyBorder="1" applyAlignment="1">
      <alignment horizontal="right" vertical="center"/>
    </xf>
    <xf numFmtId="164" fontId="53" fillId="37" borderId="10" xfId="35" applyNumberFormat="1" applyFont="1" applyFill="1" applyBorder="1" applyAlignment="1">
      <alignment horizontal="right"/>
    </xf>
    <xf numFmtId="49" fontId="29" fillId="34" borderId="10" xfId="22" applyNumberFormat="1" applyFont="1" applyFill="1" applyBorder="1" applyAlignment="1">
      <alignment horizontal="left" vertical="center" wrapText="1" indent="2"/>
    </xf>
    <xf numFmtId="0" fontId="25" fillId="0" borderId="10" xfId="0" applyFont="1" applyBorder="1" applyAlignment="1">
      <alignment horizontal="right"/>
    </xf>
    <xf numFmtId="0" fontId="19" fillId="0" borderId="10" xfId="1" applyFont="1" applyBorder="1" applyAlignment="1">
      <alignment/>
    </xf>
    <xf numFmtId="164" fontId="24" fillId="40" borderId="10" xfId="15" applyNumberFormat="1" applyFont="1" applyFill="1" applyBorder="1" applyAlignment="1">
      <alignment horizontal="right" vertical="center"/>
    </xf>
    <xf numFmtId="49" fontId="23" fillId="33" borderId="10" xfId="0" applyNumberFormat="1" applyFont="1" applyFill="1" applyBorder="1" applyAlignment="1">
      <alignment horizontal="left" vertical="center"/>
    </xf>
    <xf numFmtId="10" fontId="29" fillId="36" borderId="10" xfId="0" applyNumberFormat="1" applyFont="1" applyFill="1" applyBorder="1" applyAlignment="1">
      <alignment/>
    </xf>
    <xf numFmtId="0" fontId="25" fillId="0" borderId="0" xfId="3" applyNumberFormat="1" applyFont="1" applyAlignment="1">
      <alignment/>
    </xf>
    <xf numFmtId="10" fontId="68" fillId="35" borderId="10" xfId="35" applyNumberFormat="1" applyFont="1" applyFill="1" applyBorder="1" applyAlignment="1">
      <alignment horizontal="right" vertical="center"/>
    </xf>
    <xf numFmtId="0" fontId="70" fillId="0" borderId="0" xfId="3" applyNumberFormat="1" applyFont="1" applyAlignment="1">
      <alignment horizontal="right"/>
    </xf>
    <xf numFmtId="10" fontId="29" fillId="33" borderId="10" xfId="41" applyNumberFormat="1" applyFont="1" applyFill="1" applyBorder="1" applyAlignment="1">
      <alignment horizontal="right" vertical="center"/>
    </xf>
    <xf numFmtId="4" fontId="68" fillId="20" borderId="10" xfId="34" applyNumberFormat="1" applyFont="1" applyBorder="1" applyAlignment="1">
      <alignment horizontal="right" vertical="center"/>
    </xf>
    <xf numFmtId="0" fontId="21" fillId="38" borderId="10" xfId="0" applyFont="1" applyFill="1" applyBorder="1" applyAlignment="1">
      <alignment/>
    </xf>
    <xf numFmtId="10" fontId="19" fillId="33" borderId="10" xfId="1" applyNumberFormat="1" applyFont="1" applyFill="1" applyBorder="1" applyAlignment="1">
      <alignment horizontal="center"/>
    </xf>
    <xf numFmtId="49" fontId="32" fillId="38" borderId="10" xfId="34" applyNumberFormat="1" applyFont="1" applyFill="1" applyBorder="1" applyAlignment="1">
      <alignment horizontal="left" vertical="center" wrapText="1" indent="1"/>
    </xf>
    <xf numFmtId="10" fontId="24" fillId="40" borderId="10" xfId="0" applyNumberFormat="1" applyFont="1" applyFill="1" applyBorder="1" applyAlignment="1">
      <alignment/>
    </xf>
    <xf numFmtId="4" fontId="23" fillId="33" borderId="10" xfId="0" applyNumberFormat="1" applyFont="1" applyFill="1" applyBorder="1" applyAlignment="1">
      <alignment/>
    </xf>
    <xf numFmtId="0" fontId="32" fillId="39" borderId="10" xfId="0" applyFont="1" applyFill="1" applyBorder="1" applyAlignment="1">
      <alignment horizontal="left" indent="1"/>
    </xf>
    <xf numFmtId="49" fontId="26" fillId="34" borderId="10" xfId="23" applyNumberFormat="1" applyFont="1" applyFill="1" applyBorder="1" applyAlignment="1">
      <alignment horizontal="left" vertical="center" indent="1"/>
    </xf>
    <xf numFmtId="49" fontId="19" fillId="33" borderId="10" xfId="1" applyNumberFormat="1" applyFont="1" applyFill="1" applyBorder="1" applyAlignment="1">
      <alignment horizontal="center" vertical="center"/>
    </xf>
    <xf numFmtId="0" fontId="25" fillId="0" borderId="0" xfId="3" applyNumberFormat="1" applyFont="1" applyAlignment="1">
      <alignment/>
    </xf>
    <xf numFmtId="49" fontId="24" fillId="34" borderId="10" xfId="0" applyNumberFormat="1" applyFont="1" applyFill="1" applyBorder="1" applyAlignment="1">
      <alignment horizontal="left" vertical="center" indent="3"/>
    </xf>
    <xf numFmtId="49" fontId="28" fillId="0" borderId="10" xfId="0" applyNumberFormat="1" applyFont="1" applyBorder="1" applyAlignment="1">
      <alignment horizontal="left" vertical="center" indent="1"/>
    </xf>
    <xf numFmtId="0" fontId="28" fillId="0" borderId="10" xfId="0" applyFont="1" applyBorder="1" applyAlignment="1">
      <alignment/>
    </xf>
    <xf numFmtId="10" fontId="53" fillId="20" borderId="10" xfId="34" applyNumberFormat="1" applyFont="1" applyBorder="1" applyAlignment="1">
      <alignment horizontal="right" vertical="center"/>
    </xf>
    <xf numFmtId="49" fontId="26" fillId="34" borderId="10" xfId="21" applyNumberFormat="1" applyFont="1" applyFill="1" applyBorder="1" applyAlignment="1">
      <alignment horizontal="left" indent="1"/>
    </xf>
    <xf numFmtId="4" fontId="28" fillId="33" borderId="10" xfId="7" applyNumberFormat="1" applyFont="1" applyFill="1" applyBorder="1" applyAlignment="1">
      <alignment horizontal="right" vertical="center"/>
    </xf>
    <xf numFmtId="4" fontId="19" fillId="33" borderId="10" xfId="1" applyNumberFormat="1" applyFont="1" applyFill="1" applyBorder="1" applyAlignment="1">
      <alignment horizontal="center" vertical="center"/>
    </xf>
    <xf numFmtId="4" fontId="30" fillId="0" borderId="0" xfId="0" applyNumberFormat="1" applyFont="1" applyAlignment="1">
      <alignment/>
    </xf>
    <xf numFmtId="49" fontId="53" fillId="20" borderId="10" xfId="34" applyNumberFormat="1" applyFont="1" applyBorder="1" applyAlignment="1">
      <alignment horizontal="left"/>
    </xf>
    <xf numFmtId="0" fontId="28" fillId="0" borderId="0" xfId="7" applyNumberFormat="1" applyFont="1" applyAlignment="1">
      <alignment horizontal="center" vertical="center"/>
    </xf>
    <xf numFmtId="0" fontId="68" fillId="20" borderId="10" xfId="34" applyNumberFormat="1" applyFont="1" applyBorder="1" applyAlignment="1">
      <alignment horizontal="left" vertical="center"/>
    </xf>
    <xf numFmtId="49" fontId="19" fillId="33" borderId="10" xfId="1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/>
    </xf>
    <xf numFmtId="165" fontId="53" fillId="20" borderId="10" xfId="34" applyNumberFormat="1" applyFont="1" applyBorder="1" applyAlignment="1">
      <alignment horizontal="right" vertical="center"/>
    </xf>
    <xf numFmtId="0" fontId="26" fillId="34" borderId="10" xfId="0" applyFont="1" applyFill="1" applyBorder="1" applyAlignment="1">
      <alignment horizontal="left" indent="1"/>
    </xf>
    <xf numFmtId="0" fontId="19" fillId="0" borderId="0" xfId="0" applyFont="1" applyAlignment="1">
      <alignment/>
    </xf>
    <xf numFmtId="49" fontId="33" fillId="33" borderId="10" xfId="3" applyNumberFormat="1" applyFont="1" applyFill="1" applyBorder="1" applyAlignment="1">
      <alignment horizontal="left" vertical="center" wrapText="1"/>
    </xf>
    <xf numFmtId="49" fontId="34" fillId="33" borderId="10" xfId="0" applyNumberFormat="1" applyFont="1" applyFill="1" applyBorder="1" applyAlignment="1">
      <alignment horizontal="left" vertical="center" indent="1"/>
    </xf>
    <xf numFmtId="0" fontId="28" fillId="0" borderId="0" xfId="5" applyNumberFormat="1" applyFont="1" applyAlignment="1">
      <alignment horizontal="center" vertical="center"/>
    </xf>
    <xf numFmtId="4" fontId="30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3" fillId="33" borderId="10" xfId="0" applyFont="1" applyFill="1" applyBorder="1" applyAlignment="1">
      <alignment horizontal="left" indent="2"/>
    </xf>
    <xf numFmtId="164" fontId="69" fillId="20" borderId="10" xfId="34" applyNumberFormat="1" applyFont="1" applyBorder="1" applyAlignment="1">
      <alignment horizontal="right" vertical="center"/>
    </xf>
    <xf numFmtId="10" fontId="23" fillId="33" borderId="10" xfId="0" applyNumberFormat="1" applyFont="1" applyFill="1" applyBorder="1" applyAlignment="1">
      <alignment horizontal="right"/>
    </xf>
    <xf numFmtId="0" fontId="28" fillId="33" borderId="10" xfId="9" applyNumberFormat="1" applyFont="1" applyFill="1" applyBorder="1" applyAlignment="1">
      <alignment horizontal="left" vertical="center" indent="3"/>
    </xf>
    <xf numFmtId="4" fontId="68" fillId="37" borderId="10" xfId="35" applyNumberFormat="1" applyFont="1" applyFill="1" applyBorder="1" applyAlignment="1">
      <alignment horizontal="right" vertical="center"/>
    </xf>
    <xf numFmtId="0" fontId="19" fillId="0" borderId="0" xfId="1" applyNumberFormat="1" applyFont="1" applyAlignment="1">
      <alignment/>
    </xf>
    <xf numFmtId="0" fontId="68" fillId="37" borderId="10" xfId="35" applyNumberFormat="1" applyFont="1" applyFill="1" applyBorder="1" applyAlignment="1">
      <alignment horizontal="left" vertical="center"/>
    </xf>
    <xf numFmtId="0" fontId="28" fillId="0" borderId="0" xfId="0" applyNumberFormat="1" applyFont="1" applyAlignment="1">
      <alignment/>
    </xf>
    <xf numFmtId="49" fontId="53" fillId="35" borderId="10" xfId="35" applyNumberFormat="1" applyFont="1" applyFill="1" applyBorder="1" applyAlignment="1">
      <alignment horizontal="left" vertical="center"/>
    </xf>
    <xf numFmtId="49" fontId="53" fillId="37" borderId="10" xfId="35" applyNumberFormat="1" applyFont="1" applyFill="1" applyBorder="1" applyAlignment="1">
      <alignment horizontal="left"/>
    </xf>
    <xf numFmtId="165" fontId="23" fillId="33" borderId="10" xfId="0" applyNumberFormat="1" applyFont="1" applyFill="1" applyBorder="1" applyAlignment="1">
      <alignment horizontal="right"/>
    </xf>
    <xf numFmtId="4" fontId="29" fillId="34" borderId="10" xfId="0" applyNumberFormat="1" applyFont="1" applyFill="1" applyBorder="1" applyAlignment="1">
      <alignment/>
    </xf>
    <xf numFmtId="10" fontId="26" fillId="34" borderId="10" xfId="0" applyNumberFormat="1" applyFont="1" applyFill="1" applyBorder="1" applyAlignment="1">
      <alignment/>
    </xf>
    <xf numFmtId="164" fontId="24" fillId="34" borderId="10" xfId="0" applyNumberFormat="1" applyFont="1" applyFill="1" applyBorder="1" applyAlignment="1">
      <alignment horizontal="right" vertical="center"/>
    </xf>
    <xf numFmtId="0" fontId="19" fillId="0" borderId="0" xfId="1" applyNumberFormat="1" applyFont="1" applyAlignment="1">
      <alignment/>
    </xf>
    <xf numFmtId="10" fontId="28" fillId="0" borderId="0" xfId="0" applyNumberFormat="1" applyFont="1" applyAlignment="1">
      <alignment/>
    </xf>
    <xf numFmtId="4" fontId="23" fillId="33" borderId="10" xfId="0" applyNumberFormat="1" applyFont="1" applyFill="1" applyBorder="1" applyAlignment="1">
      <alignment horizontal="right" vertical="center"/>
    </xf>
    <xf numFmtId="0" fontId="28" fillId="0" borderId="0" xfId="0" applyNumberFormat="1" applyFont="1" applyAlignment="1">
      <alignment/>
    </xf>
    <xf numFmtId="4" fontId="21" fillId="38" borderId="10" xfId="0" applyNumberFormat="1" applyFont="1" applyFill="1" applyBorder="1" applyAlignment="1">
      <alignment/>
    </xf>
    <xf numFmtId="10" fontId="25" fillId="0" borderId="0" xfId="0" applyNumberFormat="1" applyFont="1" applyAlignment="1">
      <alignment horizontal="right"/>
    </xf>
    <xf numFmtId="10" fontId="24" fillId="34" borderId="10" xfId="41" applyNumberFormat="1" applyFont="1" applyFill="1" applyBorder="1" applyAlignment="1">
      <alignment horizontal="right" vertical="center"/>
    </xf>
    <xf numFmtId="49" fontId="24" fillId="0" borderId="10" xfId="0" applyNumberFormat="1" applyFont="1" applyBorder="1" applyAlignment="1">
      <alignment horizontal="left" vertical="center"/>
    </xf>
    <xf numFmtId="49" fontId="53" fillId="35" borderId="10" xfId="35" applyNumberFormat="1" applyFont="1" applyFill="1" applyBorder="1" applyAlignment="1">
      <alignment horizontal="left" vertical="center"/>
    </xf>
    <xf numFmtId="164" fontId="29" fillId="34" borderId="10" xfId="23" applyNumberFormat="1" applyFont="1" applyFill="1" applyBorder="1" applyAlignment="1">
      <alignment horizontal="right" vertical="center"/>
    </xf>
    <xf numFmtId="4" fontId="29" fillId="33" borderId="10" xfId="0" applyNumberFormat="1" applyFont="1" applyFill="1" applyBorder="1" applyAlignment="1">
      <alignment/>
    </xf>
    <xf numFmtId="49" fontId="19" fillId="33" borderId="10" xfId="7" applyNumberFormat="1" applyFont="1" applyFill="1" applyBorder="1" applyAlignment="1">
      <alignment horizontal="left" vertical="center"/>
    </xf>
    <xf numFmtId="164" fontId="53" fillId="20" borderId="10" xfId="34" applyNumberFormat="1" applyFont="1" applyBorder="1" applyAlignment="1">
      <alignment horizontal="right" vertical="center"/>
    </xf>
    <xf numFmtId="10" fontId="28" fillId="0" borderId="0" xfId="0" applyNumberFormat="1" applyFont="1" applyAlignment="1">
      <alignment/>
    </xf>
    <xf numFmtId="0" fontId="19" fillId="0" borderId="0" xfId="1" applyFont="1" applyAlignment="1">
      <alignment horizontal="center" vertical="center"/>
    </xf>
    <xf numFmtId="10" fontId="68" fillId="20" borderId="10" xfId="41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4" fontId="28" fillId="0" borderId="10" xfId="0" applyNumberFormat="1" applyFont="1" applyBorder="1" applyAlignment="1">
      <alignment/>
    </xf>
    <xf numFmtId="164" fontId="68" fillId="35" borderId="10" xfId="35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indent="1"/>
    </xf>
    <xf numFmtId="0" fontId="25" fillId="0" borderId="10" xfId="0" applyFont="1" applyBorder="1" applyAlignment="1">
      <alignment/>
    </xf>
    <xf numFmtId="165" fontId="25" fillId="0" borderId="0" xfId="0" applyNumberFormat="1" applyFont="1" applyAlignment="1">
      <alignment horizontal="right"/>
    </xf>
    <xf numFmtId="0" fontId="70" fillId="0" borderId="0" xfId="3" applyNumberFormat="1" applyFont="1" applyAlignment="1">
      <alignment/>
    </xf>
    <xf numFmtId="10" fontId="26" fillId="34" borderId="10" xfId="41" applyNumberFormat="1" applyFont="1" applyFill="1" applyBorder="1" applyAlignment="1">
      <alignment horizontal="right"/>
    </xf>
    <xf numFmtId="49" fontId="24" fillId="34" borderId="10" xfId="16" applyNumberFormat="1" applyFont="1" applyFill="1" applyBorder="1" applyAlignment="1">
      <alignment horizontal="left" vertical="center" indent="3"/>
    </xf>
    <xf numFmtId="0" fontId="29" fillId="34" borderId="10" xfId="0" applyFont="1" applyFill="1" applyBorder="1" applyAlignment="1">
      <alignment horizontal="left" indent="2"/>
    </xf>
    <xf numFmtId="49" fontId="23" fillId="33" borderId="10" xfId="0" applyNumberFormat="1" applyFont="1" applyFill="1" applyBorder="1" applyAlignment="1">
      <alignment horizontal="left" indent="2"/>
    </xf>
    <xf numFmtId="165" fontId="26" fillId="34" borderId="10" xfId="0" applyNumberFormat="1" applyFont="1" applyFill="1" applyBorder="1" applyAlignment="1">
      <alignment/>
    </xf>
    <xf numFmtId="10" fontId="26" fillId="34" borderId="10" xfId="23" applyNumberFormat="1" applyFont="1" applyFill="1" applyBorder="1" applyAlignment="1">
      <alignment horizontal="right"/>
    </xf>
    <xf numFmtId="4" fontId="53" fillId="20" borderId="10" xfId="34" applyNumberFormat="1" applyFont="1" applyBorder="1" applyAlignment="1">
      <alignment horizontal="right"/>
    </xf>
    <xf numFmtId="0" fontId="70" fillId="0" borderId="0" xfId="3" applyNumberFormat="1" applyFont="1" applyAlignment="1">
      <alignment/>
    </xf>
    <xf numFmtId="0" fontId="23" fillId="33" borderId="10" xfId="0" applyFont="1" applyFill="1" applyBorder="1" applyAlignment="1">
      <alignment horizontal="right" indent="2"/>
    </xf>
    <xf numFmtId="49" fontId="29" fillId="33" borderId="10" xfId="7" applyNumberFormat="1" applyFont="1" applyFill="1" applyBorder="1" applyAlignment="1">
      <alignment horizontal="left" vertical="center" indent="2"/>
    </xf>
    <xf numFmtId="164" fontId="23" fillId="33" borderId="10" xfId="0" applyNumberFormat="1" applyFont="1" applyFill="1" applyBorder="1" applyAlignment="1">
      <alignment horizontal="right"/>
    </xf>
    <xf numFmtId="165" fontId="28" fillId="0" borderId="0" xfId="0" applyNumberFormat="1" applyFont="1" applyAlignment="1">
      <alignment/>
    </xf>
    <xf numFmtId="10" fontId="68" fillId="37" borderId="10" xfId="41" applyNumberFormat="1" applyFont="1" applyFill="1" applyBorder="1" applyAlignment="1">
      <alignment horizontal="right" vertical="center"/>
    </xf>
    <xf numFmtId="10" fontId="23" fillId="33" borderId="10" xfId="0" applyNumberFormat="1" applyFont="1" applyFill="1" applyBorder="1" applyAlignment="1">
      <alignment/>
    </xf>
    <xf numFmtId="4" fontId="26" fillId="34" borderId="10" xfId="21" applyNumberFormat="1" applyFont="1" applyFill="1" applyBorder="1" applyAlignment="1">
      <alignment horizontal="right"/>
    </xf>
    <xf numFmtId="164" fontId="29" fillId="33" borderId="10" xfId="7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horizontal="left" indent="2"/>
    </xf>
    <xf numFmtId="0" fontId="29" fillId="36" borderId="10" xfId="0" applyFont="1" applyFill="1" applyBorder="1" applyAlignment="1">
      <alignment horizontal="left" wrapText="1" indent="1"/>
    </xf>
    <xf numFmtId="0" fontId="19" fillId="33" borderId="10" xfId="1" applyNumberFormat="1" applyFont="1" applyFill="1" applyBorder="1" applyAlignment="1">
      <alignment horizontal="center" vertical="center"/>
    </xf>
    <xf numFmtId="10" fontId="23" fillId="33" borderId="10" xfId="41" applyNumberFormat="1" applyFont="1" applyFill="1" applyBorder="1" applyAlignment="1">
      <alignment horizontal="right"/>
    </xf>
    <xf numFmtId="165" fontId="2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9" fillId="0" borderId="0" xfId="5" applyNumberFormat="1" applyFont="1" applyAlignment="1">
      <alignment horizontal="center" vertical="center"/>
    </xf>
    <xf numFmtId="4" fontId="53" fillId="35" borderId="10" xfId="35" applyNumberFormat="1" applyFont="1" applyFill="1" applyBorder="1" applyAlignment="1">
      <alignment horizontal="right" vertical="center"/>
    </xf>
    <xf numFmtId="4" fontId="26" fillId="34" borderId="10" xfId="23" applyNumberFormat="1" applyFont="1" applyFill="1" applyBorder="1" applyAlignment="1">
      <alignment horizontal="right" vertical="center"/>
    </xf>
    <xf numFmtId="10" fontId="28" fillId="33" borderId="10" xfId="7" applyNumberFormat="1" applyFont="1" applyFill="1" applyBorder="1" applyAlignment="1">
      <alignment horizontal="right" vertical="center"/>
    </xf>
    <xf numFmtId="10" fontId="19" fillId="33" borderId="10" xfId="1" applyNumberFormat="1" applyFont="1" applyFill="1" applyBorder="1" applyAlignment="1">
      <alignment horizontal="center" vertical="center"/>
    </xf>
    <xf numFmtId="4" fontId="53" fillId="37" borderId="10" xfId="35" applyNumberFormat="1" applyFont="1" applyFill="1" applyBorder="1" applyAlignment="1">
      <alignment horizontal="right"/>
    </xf>
    <xf numFmtId="0" fontId="35" fillId="0" borderId="0" xfId="3" applyNumberFormat="1" applyFont="1" applyFill="1" applyAlignment="1">
      <alignment horizontal="center" vertical="center"/>
    </xf>
    <xf numFmtId="10" fontId="24" fillId="40" borderId="10" xfId="41" applyNumberFormat="1" applyFont="1" applyFill="1" applyBorder="1" applyAlignment="1">
      <alignment horizontal="right" vertical="center"/>
    </xf>
    <xf numFmtId="49" fontId="27" fillId="33" borderId="10" xfId="0" applyNumberFormat="1" applyFont="1" applyFill="1" applyBorder="1" applyAlignment="1">
      <alignment horizontal="center" vertical="center"/>
    </xf>
    <xf numFmtId="164" fontId="32" fillId="38" borderId="10" xfId="34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right"/>
    </xf>
    <xf numFmtId="49" fontId="23" fillId="33" borderId="10" xfId="0" applyNumberFormat="1" applyFont="1" applyFill="1" applyBorder="1" applyAlignment="1">
      <alignment horizontal="left" vertical="center" indent="4"/>
    </xf>
    <xf numFmtId="0" fontId="19" fillId="0" borderId="0" xfId="1" applyFont="1" applyAlignment="1">
      <alignment horizontal="right"/>
    </xf>
    <xf numFmtId="0" fontId="28" fillId="0" borderId="0" xfId="0" applyFont="1" applyAlignment="1">
      <alignment horizontal="right"/>
    </xf>
    <xf numFmtId="49" fontId="69" fillId="20" borderId="10" xfId="34" applyNumberFormat="1" applyFont="1" applyBorder="1" applyAlignment="1">
      <alignment horizontal="left" vertical="center"/>
    </xf>
    <xf numFmtId="0" fontId="33" fillId="33" borderId="10" xfId="3" applyNumberFormat="1" applyFont="1" applyFill="1" applyBorder="1" applyAlignment="1">
      <alignment horizontal="left" vertical="center" wrapText="1"/>
    </xf>
    <xf numFmtId="4" fontId="69" fillId="20" borderId="10" xfId="34" applyNumberFormat="1" applyFont="1" applyBorder="1" applyAlignment="1">
      <alignment/>
    </xf>
    <xf numFmtId="164" fontId="24" fillId="34" borderId="10" xfId="16" applyNumberFormat="1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left" indent="3"/>
    </xf>
    <xf numFmtId="0" fontId="28" fillId="33" borderId="10" xfId="0" applyFont="1" applyFill="1" applyBorder="1" applyAlignment="1">
      <alignment horizontal="left" indent="3"/>
    </xf>
    <xf numFmtId="4" fontId="19" fillId="33" borderId="10" xfId="1" applyNumberFormat="1" applyFont="1" applyFill="1" applyBorder="1" applyAlignment="1">
      <alignment/>
    </xf>
    <xf numFmtId="165" fontId="23" fillId="33" borderId="10" xfId="0" applyNumberFormat="1" applyFont="1" applyFill="1" applyBorder="1" applyAlignment="1">
      <alignment/>
    </xf>
    <xf numFmtId="10" fontId="29" fillId="36" borderId="10" xfId="41" applyNumberFormat="1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/>
    </xf>
    <xf numFmtId="10" fontId="68" fillId="37" borderId="10" xfId="35" applyNumberFormat="1" applyFont="1" applyFill="1" applyBorder="1" applyAlignment="1">
      <alignment horizontal="right" vertical="center"/>
    </xf>
    <xf numFmtId="166" fontId="19" fillId="0" borderId="1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164" fontId="33" fillId="33" borderId="10" xfId="3" applyNumberFormat="1" applyFont="1" applyFill="1" applyBorder="1" applyAlignment="1">
      <alignment horizontal="right" vertical="center"/>
    </xf>
    <xf numFmtId="4" fontId="34" fillId="33" borderId="10" xfId="0" applyNumberFormat="1" applyFont="1" applyFill="1" applyBorder="1" applyAlignment="1">
      <alignment horizontal="right" vertical="center"/>
    </xf>
    <xf numFmtId="49" fontId="69" fillId="20" borderId="10" xfId="34" applyNumberFormat="1" applyFont="1" applyBorder="1" applyAlignment="1">
      <alignment/>
    </xf>
    <xf numFmtId="49" fontId="19" fillId="33" borderId="10" xfId="1" applyNumberFormat="1" applyFont="1" applyFill="1" applyBorder="1" applyAlignment="1">
      <alignment horizontal="center" vertical="center" wrapText="1"/>
    </xf>
    <xf numFmtId="4" fontId="32" fillId="38" borderId="10" xfId="0" applyNumberFormat="1" applyFont="1" applyFill="1" applyBorder="1" applyAlignment="1">
      <alignment/>
    </xf>
    <xf numFmtId="49" fontId="32" fillId="39" borderId="10" xfId="35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/>
    </xf>
    <xf numFmtId="49" fontId="68" fillId="35" borderId="10" xfId="35" applyNumberFormat="1" applyFont="1" applyFill="1" applyBorder="1" applyAlignment="1">
      <alignment horizontal="left" vertical="center"/>
    </xf>
    <xf numFmtId="49" fontId="28" fillId="0" borderId="0" xfId="0" applyNumberFormat="1" applyFont="1" applyAlignment="1">
      <alignment horizontal="left"/>
    </xf>
    <xf numFmtId="164" fontId="26" fillId="34" borderId="10" xfId="23" applyNumberFormat="1" applyFont="1" applyFill="1" applyBorder="1" applyAlignment="1">
      <alignment horizontal="right"/>
    </xf>
    <xf numFmtId="4" fontId="28" fillId="33" borderId="10" xfId="9" applyNumberFormat="1" applyFont="1" applyFill="1" applyBorder="1" applyAlignment="1">
      <alignment horizontal="right" vertical="center"/>
    </xf>
    <xf numFmtId="49" fontId="23" fillId="33" borderId="10" xfId="0" applyNumberFormat="1" applyFont="1" applyFill="1" applyBorder="1" applyAlignment="1">
      <alignment horizontal="left" indent="1"/>
    </xf>
    <xf numFmtId="0" fontId="28" fillId="0" borderId="0" xfId="5" applyNumberFormat="1" applyFont="1" applyAlignment="1">
      <alignment/>
    </xf>
    <xf numFmtId="165" fontId="19" fillId="33" borderId="1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0" fontId="23" fillId="33" borderId="10" xfId="0" applyNumberFormat="1" applyFont="1" applyFill="1" applyBorder="1" applyAlignment="1">
      <alignment horizontal="right" vertical="center"/>
    </xf>
    <xf numFmtId="4" fontId="28" fillId="33" borderId="10" xfId="0" applyNumberFormat="1" applyFont="1" applyFill="1" applyBorder="1" applyAlignment="1">
      <alignment/>
    </xf>
    <xf numFmtId="0" fontId="28" fillId="0" borderId="0" xfId="5" applyNumberFormat="1" applyFont="1" applyAlignment="1">
      <alignment/>
    </xf>
    <xf numFmtId="49" fontId="53" fillId="20" borderId="10" xfId="34" applyNumberFormat="1" applyFont="1" applyBorder="1" applyAlignment="1">
      <alignment horizontal="left" vertical="center"/>
    </xf>
    <xf numFmtId="49" fontId="19" fillId="33" borderId="10" xfId="1" applyNumberFormat="1" applyFont="1" applyFill="1" applyBorder="1" applyAlignment="1">
      <alignment horizontal="center" vertical="center" wrapText="1"/>
    </xf>
    <xf numFmtId="164" fontId="29" fillId="34" borderId="10" xfId="22" applyNumberFormat="1" applyFont="1" applyFill="1" applyBorder="1" applyAlignment="1">
      <alignment horizontal="right" vertical="center"/>
    </xf>
    <xf numFmtId="10" fontId="29" fillId="33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 horizontal="right"/>
    </xf>
    <xf numFmtId="10" fontId="28" fillId="0" borderId="10" xfId="0" applyNumberFormat="1" applyFont="1" applyBorder="1" applyAlignment="1">
      <alignment/>
    </xf>
    <xf numFmtId="0" fontId="19" fillId="0" borderId="10" xfId="1" applyFont="1" applyBorder="1" applyAlignment="1">
      <alignment horizontal="center" vertical="center"/>
    </xf>
    <xf numFmtId="164" fontId="68" fillId="20" borderId="10" xfId="34" applyNumberFormat="1" applyFont="1" applyBorder="1" applyAlignment="1">
      <alignment horizontal="right" vertical="center"/>
    </xf>
    <xf numFmtId="0" fontId="28" fillId="0" borderId="0" xfId="9" applyNumberFormat="1" applyFont="1" applyAlignment="1">
      <alignment horizontal="center" vertical="center"/>
    </xf>
    <xf numFmtId="10" fontId="53" fillId="35" borderId="10" xfId="41" applyNumberFormat="1" applyFont="1" applyFill="1" applyBorder="1" applyAlignment="1">
      <alignment horizontal="right" vertical="center"/>
    </xf>
    <xf numFmtId="10" fontId="53" fillId="37" borderId="10" xfId="41" applyNumberFormat="1" applyFont="1" applyFill="1" applyBorder="1" applyAlignment="1">
      <alignment horizontal="right"/>
    </xf>
    <xf numFmtId="4" fontId="69" fillId="20" borderId="10" xfId="34" applyNumberFormat="1" applyFont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center" vertical="center"/>
    </xf>
    <xf numFmtId="166" fontId="19" fillId="0" borderId="10" xfId="1" applyNumberFormat="1" applyFont="1" applyBorder="1" applyAlignment="1">
      <alignment horizontal="center" vertical="center"/>
    </xf>
    <xf numFmtId="49" fontId="26" fillId="34" borderId="10" xfId="23" applyNumberFormat="1" applyFont="1" applyFill="1" applyBorder="1" applyAlignment="1">
      <alignment horizontal="left" indent="1"/>
    </xf>
    <xf numFmtId="10" fontId="53" fillId="20" borderId="10" xfId="34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4" fillId="40" borderId="10" xfId="0" applyFont="1" applyFill="1" applyBorder="1" applyAlignment="1">
      <alignment horizontal="left" indent="3"/>
    </xf>
    <xf numFmtId="0" fontId="25" fillId="0" borderId="0" xfId="3" applyNumberFormat="1" applyFont="1" applyAlignment="1">
      <alignment horizontal="center" vertical="center"/>
    </xf>
    <xf numFmtId="4" fontId="19" fillId="33" borderId="10" xfId="1" applyNumberFormat="1" applyFont="1" applyFill="1" applyBorder="1" applyAlignment="1">
      <alignment horizontal="center"/>
    </xf>
    <xf numFmtId="165" fontId="23" fillId="33" borderId="10" xfId="0" applyNumberFormat="1" applyFont="1" applyFill="1" applyBorder="1" applyAlignment="1">
      <alignment horizontal="right" vertical="center"/>
    </xf>
    <xf numFmtId="4" fontId="24" fillId="40" borderId="10" xfId="0" applyNumberFormat="1" applyFont="1" applyFill="1" applyBorder="1" applyAlignment="1">
      <alignment/>
    </xf>
    <xf numFmtId="0" fontId="25" fillId="0" borderId="0" xfId="0" applyFont="1" applyAlignment="1">
      <alignment horizontal="right"/>
    </xf>
    <xf numFmtId="49" fontId="29" fillId="34" borderId="10" xfId="23" applyNumberFormat="1" applyFont="1" applyFill="1" applyBorder="1" applyAlignment="1">
      <alignment horizontal="left" vertical="center" wrapText="1" indent="2"/>
    </xf>
    <xf numFmtId="0" fontId="20" fillId="0" borderId="0" xfId="0" applyFont="1" applyAlignment="1">
      <alignment horizontal="center"/>
    </xf>
    <xf numFmtId="0" fontId="19" fillId="0" borderId="0" xfId="1" applyFont="1" applyAlignment="1">
      <alignment/>
    </xf>
    <xf numFmtId="49" fontId="19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9" fontId="28" fillId="0" borderId="10" xfId="0" applyNumberFormat="1" applyFont="1" applyBorder="1" applyAlignment="1">
      <alignment horizontal="left" indent="1"/>
    </xf>
    <xf numFmtId="10" fontId="26" fillId="34" borderId="10" xfId="23" applyNumberFormat="1" applyFont="1" applyFill="1" applyBorder="1" applyAlignment="1">
      <alignment horizontal="right" vertical="center"/>
    </xf>
    <xf numFmtId="4" fontId="53" fillId="20" borderId="10" xfId="34" applyNumberFormat="1" applyFont="1" applyBorder="1" applyAlignment="1">
      <alignment horizontal="right" vertical="center"/>
    </xf>
    <xf numFmtId="4" fontId="29" fillId="36" borderId="10" xfId="0" applyNumberFormat="1" applyFont="1" applyFill="1" applyBorder="1" applyAlignment="1">
      <alignment/>
    </xf>
    <xf numFmtId="4" fontId="68" fillId="35" borderId="10" xfId="35" applyNumberFormat="1" applyFont="1" applyFill="1" applyBorder="1" applyAlignment="1">
      <alignment horizontal="right" vertical="center"/>
    </xf>
    <xf numFmtId="10" fontId="53" fillId="37" borderId="10" xfId="35" applyNumberFormat="1" applyFont="1" applyFill="1" applyBorder="1" applyAlignment="1">
      <alignment horizontal="right"/>
    </xf>
    <xf numFmtId="0" fontId="32" fillId="38" borderId="10" xfId="0" applyFont="1" applyFill="1" applyBorder="1" applyAlignment="1">
      <alignment horizontal="left" indent="1"/>
    </xf>
    <xf numFmtId="164" fontId="68" fillId="37" borderId="10" xfId="35" applyNumberFormat="1" applyFont="1" applyFill="1" applyBorder="1" applyAlignment="1">
      <alignment horizontal="right" vertical="center"/>
    </xf>
    <xf numFmtId="49" fontId="19" fillId="36" borderId="10" xfId="5" applyNumberFormat="1" applyFont="1" applyFill="1" applyBorder="1" applyAlignment="1">
      <alignment horizontal="left" vertical="center"/>
    </xf>
    <xf numFmtId="10" fontId="26" fillId="34" borderId="10" xfId="21" applyNumberFormat="1" applyFont="1" applyFill="1" applyBorder="1" applyAlignment="1">
      <alignment horizontal="right"/>
    </xf>
    <xf numFmtId="0" fontId="19" fillId="0" borderId="0" xfId="1" applyNumberFormat="1" applyFont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1" fillId="38" borderId="10" xfId="21" applyFont="1" applyFill="1" applyBorder="1" applyAlignment="1">
      <alignment/>
    </xf>
    <xf numFmtId="165" fontId="53" fillId="20" borderId="10" xfId="34" applyNumberFormat="1" applyFont="1" applyBorder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164" fontId="29" fillId="36" borderId="10" xfId="5" applyNumberFormat="1" applyFont="1" applyFill="1" applyBorder="1" applyAlignment="1">
      <alignment horizontal="right" vertical="center"/>
    </xf>
    <xf numFmtId="10" fontId="53" fillId="35" borderId="10" xfId="35" applyNumberFormat="1" applyFont="1" applyFill="1" applyBorder="1" applyAlignment="1">
      <alignment horizontal="right" vertical="center"/>
    </xf>
    <xf numFmtId="4" fontId="23" fillId="33" borderId="10" xfId="0" applyNumberFormat="1" applyFont="1" applyFill="1" applyBorder="1" applyAlignment="1">
      <alignment horizontal="right"/>
    </xf>
    <xf numFmtId="165" fontId="26" fillId="34" borderId="10" xfId="21" applyNumberFormat="1" applyFont="1" applyFill="1" applyBorder="1" applyAlignment="1">
      <alignment horizontal="right"/>
    </xf>
    <xf numFmtId="49" fontId="24" fillId="40" borderId="10" xfId="15" applyNumberFormat="1" applyFont="1" applyFill="1" applyBorder="1" applyAlignment="1">
      <alignment horizontal="left" vertical="center" indent="3"/>
    </xf>
    <xf numFmtId="164" fontId="23" fillId="33" borderId="10" xfId="0" applyNumberFormat="1" applyFont="1" applyFill="1" applyBorder="1" applyAlignment="1">
      <alignment horizontal="right" vertical="center"/>
    </xf>
    <xf numFmtId="10" fontId="34" fillId="33" borderId="10" xfId="0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horizontal="left" wrapText="1" indent="2"/>
    </xf>
    <xf numFmtId="0" fontId="68" fillId="35" borderId="10" xfId="35" applyNumberFormat="1" applyFont="1" applyFill="1" applyBorder="1" applyAlignment="1">
      <alignment horizontal="left" vertical="center"/>
    </xf>
    <xf numFmtId="10" fontId="28" fillId="33" borderId="10" xfId="9" applyNumberFormat="1" applyFont="1" applyFill="1" applyBorder="1" applyAlignment="1">
      <alignment horizontal="right" vertical="center"/>
    </xf>
    <xf numFmtId="4" fontId="32" fillId="39" borderId="10" xfId="0" applyNumberFormat="1" applyFont="1" applyFill="1" applyBorder="1" applyAlignment="1">
      <alignment/>
    </xf>
    <xf numFmtId="10" fontId="23" fillId="33" borderId="10" xfId="41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49" fontId="36" fillId="36" borderId="10" xfId="3" applyNumberFormat="1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23" fillId="33" borderId="10" xfId="0" applyFont="1" applyFill="1" applyBorder="1" applyAlignment="1">
      <alignment horizontal="left" indent="4"/>
    </xf>
    <xf numFmtId="166" fontId="19" fillId="33" borderId="10" xfId="1" applyNumberFormat="1" applyFont="1" applyFill="1" applyBorder="1" applyAlignment="1">
      <alignment horizontal="center" vertical="center"/>
    </xf>
    <xf numFmtId="49" fontId="28" fillId="33" borderId="10" xfId="9" applyNumberFormat="1" applyFont="1" applyFill="1" applyBorder="1" applyAlignment="1">
      <alignment horizontal="left" vertical="center" indent="3"/>
    </xf>
    <xf numFmtId="0" fontId="70" fillId="0" borderId="0" xfId="3" applyNumberFormat="1" applyFont="1" applyAlignment="1">
      <alignment horizontal="center" vertical="center"/>
    </xf>
    <xf numFmtId="10" fontId="19" fillId="33" borderId="10" xfId="1" applyNumberFormat="1" applyFont="1" applyFill="1" applyBorder="1" applyAlignment="1">
      <alignment/>
    </xf>
    <xf numFmtId="10" fontId="24" fillId="34" borderId="10" xfId="0" applyNumberFormat="1" applyFont="1" applyFill="1" applyBorder="1" applyAlignment="1">
      <alignment/>
    </xf>
    <xf numFmtId="10" fontId="28" fillId="33" borderId="10" xfId="0" applyNumberFormat="1" applyFont="1" applyFill="1" applyBorder="1" applyAlignment="1">
      <alignment/>
    </xf>
    <xf numFmtId="4" fontId="25" fillId="0" borderId="0" xfId="0" applyNumberFormat="1" applyFont="1" applyAlignment="1">
      <alignment horizontal="right"/>
    </xf>
    <xf numFmtId="49" fontId="27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21" fillId="36" borderId="10" xfId="34" applyNumberFormat="1" applyFont="1" applyFill="1" applyBorder="1" applyAlignment="1">
      <alignment horizontal="left" vertical="center"/>
    </xf>
    <xf numFmtId="4" fontId="21" fillId="36" borderId="10" xfId="34" applyNumberFormat="1" applyFont="1" applyFill="1" applyBorder="1" applyAlignment="1">
      <alignment horizontal="right" vertical="center"/>
    </xf>
    <xf numFmtId="164" fontId="21" fillId="36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6" fontId="27" fillId="33" borderId="11" xfId="0" applyNumberFormat="1" applyFont="1" applyFill="1" applyBorder="1" applyAlignment="1">
      <alignment horizontal="center" vertical="center"/>
    </xf>
    <xf numFmtId="166" fontId="27" fillId="33" borderId="12" xfId="0" applyNumberFormat="1" applyFont="1" applyFill="1" applyBorder="1" applyAlignment="1">
      <alignment horizontal="center" vertical="center"/>
    </xf>
    <xf numFmtId="166" fontId="27" fillId="33" borderId="13" xfId="0" applyNumberFormat="1" applyFont="1" applyFill="1" applyBorder="1" applyAlignment="1">
      <alignment horizontal="center" vertical="center"/>
    </xf>
    <xf numFmtId="14" fontId="27" fillId="33" borderId="11" xfId="0" applyNumberFormat="1" applyFont="1" applyFill="1" applyBorder="1" applyAlignment="1">
      <alignment horizontal="center" vertical="center"/>
    </xf>
    <xf numFmtId="14" fontId="27" fillId="33" borderId="12" xfId="0" applyNumberFormat="1" applyFont="1" applyFill="1" applyBorder="1" applyAlignment="1">
      <alignment horizontal="center" vertical="center"/>
    </xf>
    <xf numFmtId="14" fontId="27" fillId="33" borderId="13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53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1 2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worksheet" Target="worksheets/sheet19.xml" /><Relationship Id="rId31" Type="http://schemas.openxmlformats.org/officeDocument/2006/relationships/worksheet" Target="worksheets/sheet20.xml" /><Relationship Id="rId32" Type="http://schemas.openxmlformats.org/officeDocument/2006/relationships/chartsheet" Target="chartsheets/sheet12.xml" /><Relationship Id="rId33" Type="http://schemas.openxmlformats.org/officeDocument/2006/relationships/chartsheet" Target="chartsheets/sheet13.xml" /><Relationship Id="rId34" Type="http://schemas.openxmlformats.org/officeDocument/2006/relationships/chartsheet" Target="chartsheets/sheet14.xml" /><Relationship Id="rId35" Type="http://schemas.openxmlformats.org/officeDocument/2006/relationships/worksheet" Target="worksheets/sheet21.xml" /><Relationship Id="rId36" Type="http://schemas.openxmlformats.org/officeDocument/2006/relationships/worksheet" Target="worksheets/sheet22.xml" /><Relationship Id="rId37" Type="http://schemas.openxmlformats.org/officeDocument/2006/relationships/chartsheet" Target="chartsheets/sheet15.xml" /><Relationship Id="rId38" Type="http://schemas.openxmlformats.org/officeDocument/2006/relationships/chartsheet" Target="chartsheets/sheet16.xml" /><Relationship Id="rId39" Type="http://schemas.openxmlformats.org/officeDocument/2006/relationships/chartsheet" Target="chartsheets/sheet17.xml" /><Relationship Id="rId40" Type="http://schemas.openxmlformats.org/officeDocument/2006/relationships/worksheet" Target="worksheets/sheet23.xml" /><Relationship Id="rId41" Type="http://schemas.openxmlformats.org/officeDocument/2006/relationships/chartsheet" Target="chartsheets/sheet18.xml" /><Relationship Id="rId42" Type="http://schemas.openxmlformats.org/officeDocument/2006/relationships/chartsheet" Target="chartsheets/sheet19.xml" /><Relationship Id="rId43" Type="http://schemas.openxmlformats.org/officeDocument/2006/relationships/worksheet" Target="worksheets/sheet24.xml" /><Relationship Id="rId44" Type="http://schemas.openxmlformats.org/officeDocument/2006/relationships/chartsheet" Target="chartsheets/sheet20.xml" /><Relationship Id="rId45" Type="http://schemas.openxmlformats.org/officeDocument/2006/relationships/chartsheet" Target="chartsheets/sheet21.xml" /><Relationship Id="rId46" Type="http://schemas.openxmlformats.org/officeDocument/2006/relationships/worksheet" Target="worksheets/sheet25.xml" /><Relationship Id="rId47" Type="http://schemas.openxmlformats.org/officeDocument/2006/relationships/worksheet" Target="worksheets/sheet26.xml" /><Relationship Id="rId48" Type="http://schemas.openxmlformats.org/officeDocument/2006/relationships/worksheet" Target="worksheets/sheet27.xml" /><Relationship Id="rId49" Type="http://schemas.openxmlformats.org/officeDocument/2006/relationships/worksheet" Target="worksheets/sheet28.xml" /><Relationship Id="rId50" Type="http://schemas.openxmlformats.org/officeDocument/2006/relationships/chartsheet" Target="chartsheets/sheet22.xml" /><Relationship Id="rId51" Type="http://schemas.openxmlformats.org/officeDocument/2006/relationships/worksheet" Target="worksheets/sheet29.xml" /><Relationship Id="rId52" Type="http://schemas.openxmlformats.org/officeDocument/2006/relationships/chartsheet" Target="chartsheets/sheet23.xml" /><Relationship Id="rId53" Type="http://schemas.openxmlformats.org/officeDocument/2006/relationships/worksheet" Target="worksheets/sheet30.xml" /><Relationship Id="rId54" Type="http://schemas.openxmlformats.org/officeDocument/2006/relationships/chartsheet" Target="chartsheets/sheet24.xml" /><Relationship Id="rId55" Type="http://schemas.openxmlformats.org/officeDocument/2006/relationships/chartsheet" Target="chartsheets/sheet25.xml" /><Relationship Id="rId56" Type="http://schemas.openxmlformats.org/officeDocument/2006/relationships/worksheet" Target="worksheets/sheet31.xml" /><Relationship Id="rId57" Type="http://schemas.openxmlformats.org/officeDocument/2006/relationships/worksheet" Target="worksheets/sheet32.xml" /><Relationship Id="rId58" Type="http://schemas.openxmlformats.org/officeDocument/2006/relationships/worksheet" Target="worksheets/sheet33.xml" /><Relationship Id="rId59" Type="http://schemas.openxmlformats.org/officeDocument/2006/relationships/worksheet" Target="worksheets/sheet34.xml" /><Relationship Id="rId60" Type="http://schemas.openxmlformats.org/officeDocument/2006/relationships/worksheet" Target="worksheets/sheet35.xml" /><Relationship Id="rId61" Type="http://schemas.openxmlformats.org/officeDocument/2006/relationships/worksheet" Target="worksheets/sheet36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MK_ALL!$A$4</c:f>
        </c:strRef>
      </c:tx>
      <c:layout>
        <c:manualLayout>
          <c:xMode val="factor"/>
          <c:yMode val="factor"/>
          <c:x val="-0.26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275"/>
          <c:w val="0.903"/>
          <c:h val="0.841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MK_ALL!$B$5:$F$5</c:f>
              <c:strCache/>
            </c:strRef>
          </c:cat>
          <c:val>
            <c:numRef>
              <c:f>MK_ALL!$B$7:$F$7</c:f>
              <c:numCache/>
            </c:numRef>
          </c:val>
          <c:shape val="box"/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MK_ALL!$B$5:$F$5</c:f>
              <c:strCache/>
            </c:strRef>
          </c:cat>
          <c:val>
            <c:numRef>
              <c:f>MK_ALL!$B$8:$F$8</c:f>
              <c:numCache/>
            </c:numRef>
          </c:val>
          <c:shape val="box"/>
        </c:ser>
        <c:overlap val="100"/>
        <c:shape val="box"/>
        <c:axId val="26556849"/>
        <c:axId val="37685050"/>
      </c:bar3DChart>
      <c:dateAx>
        <c:axId val="26556849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505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7685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6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51"/>
          <c:w val="0.091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CUR_M!$A$2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075"/>
          <c:w val="0.662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CUR_M!$A$8:$A$14</c:f>
              <c:strCache/>
            </c:strRef>
          </c:cat>
          <c:val>
            <c:numRef>
              <c:f>CUR_M!$B$8:$B$14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CUR!$B$21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075"/>
          <c:w val="0.662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CUR!$A$25:$A$31</c:f>
              <c:strCache/>
            </c:strRef>
          </c:cat>
          <c:val>
            <c:numRef>
              <c:f>CUR!$B$25:$B$31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DKR!$A$2</c:f>
        </c:strRef>
      </c:tx>
      <c:layout>
        <c:manualLayout>
          <c:xMode val="factor"/>
          <c:yMode val="factor"/>
          <c:x val="-0.289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DKR!$A$8:$A$15</c:f>
              <c:strCache/>
            </c:strRef>
          </c:cat>
          <c:val>
            <c:numRef>
              <c:f>DKR!$B$8:$B$15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DKR2!$A$1</c:f>
        </c:strRef>
      </c:tx>
      <c:layout>
        <c:manualLayout>
          <c:xMode val="factor"/>
          <c:yMode val="factor"/>
          <c:x val="-0.173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DKR2!$A$10:$A$16</c:f>
              <c:strCache/>
            </c:strRef>
          </c:cat>
          <c:val>
            <c:numRef>
              <c:f>DKR2!$B$10:$B$16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DKR2!$A$2</c:f>
        </c:strRef>
      </c:tx>
      <c:layout>
        <c:manualLayout>
          <c:xMode val="factor"/>
          <c:yMode val="factor"/>
          <c:x val="-0.229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DKR2!$A$18:$A$25</c:f>
              <c:strCache/>
            </c:strRef>
          </c:cat>
          <c:val>
            <c:numRef>
              <c:f>DKR2!$B$18:$B$25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YT_ALL!$A$10</c:f>
        </c:strRef>
      </c:tx>
      <c:layout>
        <c:manualLayout>
          <c:xMode val="factor"/>
          <c:yMode val="factor"/>
          <c:x val="-0.34075"/>
          <c:y val="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725"/>
          <c:y val="0.0975"/>
          <c:w val="0.8052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YT_ALL!$B$13:$G$13</c:f>
              <c:numCache/>
            </c:numRef>
          </c:val>
          <c:shape val="box"/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YT_ALL!$B$14:$G$14</c:f>
              <c:numCache/>
            </c:numRef>
          </c:val>
          <c:shape val="box"/>
        </c:ser>
        <c:overlap val="100"/>
        <c:shape val="box"/>
        <c:axId val="3762137"/>
        <c:axId val="33859234"/>
      </c:bar3DChart>
      <c:dateAx>
        <c:axId val="376213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859234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385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2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YT_ALL!$A$4</c:f>
        </c:strRef>
      </c:tx>
      <c:layout>
        <c:manualLayout>
          <c:xMode val="factor"/>
          <c:yMode val="factor"/>
          <c:x val="-0.33525"/>
          <c:y val="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0975"/>
          <c:w val="0.8102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YT_ALL!$B$7:$G$7</c:f>
              <c:numCache/>
            </c:numRef>
          </c:val>
          <c:shape val="box"/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YT_ALL!$B$8:$G$8</c:f>
              <c:numCache/>
            </c:numRef>
          </c:val>
          <c:shape val="box"/>
        </c:ser>
        <c:overlap val="100"/>
        <c:shape val="box"/>
        <c:axId val="36297651"/>
        <c:axId val="58243404"/>
      </c:bar3DChart>
      <c:dateAx>
        <c:axId val="362976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43404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824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6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державного боргу за останні 5 років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(відсотокова структура)</a:t>
            </a:r>
          </a:p>
        </c:rich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875"/>
          <c:w val="0.852"/>
          <c:h val="0.85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YT_ALL!$B$19:$G$19</c:f>
              <c:numCache/>
            </c:numRef>
          </c:val>
          <c:shape val="box"/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YT_ALL!$B$20:$G$20</c:f>
              <c:numCache/>
            </c:numRef>
          </c:val>
          <c:shape val="box"/>
        </c:ser>
        <c:overlap val="100"/>
        <c:shape val="box"/>
        <c:axId val="54428589"/>
        <c:axId val="20095254"/>
      </c:bar3DChart>
      <c:dateAx>
        <c:axId val="544285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095254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0095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8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0882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YTM_ALL!$B$6:$G$6</c:f>
              <c:numCache/>
            </c:numRef>
          </c:val>
          <c:shape val="box"/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YTM_ALL!$B$7:$G$7</c:f>
              <c:numCache/>
            </c:numRef>
          </c:val>
          <c:shape val="box"/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YTM_ALL!$B$8:$G$8</c:f>
              <c:numCache/>
            </c:numRef>
          </c:val>
          <c:shape val="box"/>
        </c:ser>
        <c:shape val="box"/>
        <c:axId val="46639559"/>
        <c:axId val="17102848"/>
      </c:bar3DChart>
      <c:dateAx>
        <c:axId val="466395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0284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710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9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25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YTM_ALL!$B$12:$G$12</c:f>
              <c:numCache/>
            </c:numRef>
          </c:val>
          <c:shape val="box"/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YTM_ALL!$B$13:$G$13</c:f>
              <c:numCache/>
            </c:numRef>
          </c:val>
          <c:shape val="box"/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YTM_ALL!$B$11:$G$11</c:f>
              <c:strCache/>
            </c:strRef>
          </c:cat>
          <c:val>
            <c:numRef>
              <c:f>YTM_ALL!$B$14:$G$14</c:f>
              <c:numCache/>
            </c:numRef>
          </c:val>
          <c:shape val="box"/>
        </c:ser>
        <c:shape val="box"/>
        <c:axId val="19707905"/>
        <c:axId val="43153418"/>
      </c:bar3DChart>
      <c:dateAx>
        <c:axId val="197079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5341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3153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07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565"/>
          <c:w val="0.209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MK_ALL!$A$10</c:f>
        </c:strRef>
      </c:tx>
      <c:layout>
        <c:manualLayout>
          <c:xMode val="factor"/>
          <c:yMode val="factor"/>
          <c:x val="-0.26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925"/>
          <c:w val="0.89125"/>
          <c:h val="0.869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MK_ALL!$B$11:$F$11</c:f>
              <c:strCache/>
            </c:strRef>
          </c:cat>
          <c:val>
            <c:numRef>
              <c:f>MK_ALL!$B$13:$F$13</c:f>
              <c:numCache/>
            </c:numRef>
          </c:val>
          <c:shape val="box"/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MK_ALL!$B$11:$F$11</c:f>
              <c:strCache/>
            </c:strRef>
          </c:cat>
          <c:val>
            <c:numRef>
              <c:f>MK_ALL!$B$14:$F$14</c:f>
              <c:numCache/>
            </c:numRef>
          </c:val>
          <c:shape val="box"/>
        </c:ser>
        <c:overlap val="100"/>
        <c:shape val="box"/>
        <c:axId val="3621131"/>
        <c:axId val="32590180"/>
      </c:bar3DChart>
      <c:dateAx>
        <c:axId val="362113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9018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2590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131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0775"/>
          <c:y val="0.453"/>
          <c:w val="0.091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YKM_ALL!$B$6:$G$6</c:f>
              <c:numCache/>
            </c:numRef>
          </c:val>
          <c:shape val="box"/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YKM_ALL!$B$7:$G$7</c:f>
              <c:numCache/>
            </c:numRef>
          </c:val>
          <c:shape val="box"/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YKM_ALL!$B$8:$G$8</c:f>
              <c:numCache/>
            </c:numRef>
          </c:val>
          <c:shape val="box"/>
        </c:ser>
        <c:shape val="box"/>
        <c:axId val="52836443"/>
        <c:axId val="5765940"/>
      </c:bar3DChart>
      <c:dateAx>
        <c:axId val="528364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5940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765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36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25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YKM_ALL!$B$12:$G$12</c:f>
              <c:numCache/>
            </c:numRef>
          </c:val>
          <c:shape val="box"/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YKM_ALL!$B$13:$G$13</c:f>
              <c:numCache/>
            </c:numRef>
          </c:val>
          <c:shape val="box"/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YKM_ALL!$B$11:$G$11</c:f>
              <c:strCache/>
            </c:strRef>
          </c:cat>
          <c:val>
            <c:numRef>
              <c:f>YKM_ALL!$B$14:$G$14</c:f>
              <c:numCache/>
            </c:numRef>
          </c:val>
          <c:shape val="box"/>
        </c:ser>
        <c:shape val="box"/>
        <c:axId val="51893461"/>
        <c:axId val="64387966"/>
      </c:bar3DChart>
      <c:dateAx>
        <c:axId val="518934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8796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64387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93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565"/>
          <c:w val="0.209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KIND_CMP!$B$1</c:f>
        </c:strRef>
      </c:tx>
      <c:layout>
        <c:manualLayout>
          <c:xMode val="factor"/>
          <c:yMode val="factor"/>
          <c:x val="-0.289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7375"/>
          <c:y val="0.3925"/>
          <c:w val="0.44125"/>
          <c:h val="0.28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KIND_CMP!$A$8:$A$9</c:f>
              <c:strCache/>
            </c:strRef>
          </c:cat>
          <c:val>
            <c:numRef>
              <c:f>KIND_CMP!$F$8:$F$9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державного та гарантованого державою боргу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 розрізі термінів погашення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41475"/>
          <c:w val="0.4287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DTR!$A$7:$A$9</c:f>
              <c:strCache/>
            </c:strRef>
          </c:cat>
          <c:val>
            <c:numRef>
              <c:f>DTR!$B$7:$B$9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30.04.2024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"/>
          <c:y val="0.43425"/>
          <c:w val="0.42325"/>
          <c:h val="0.2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(DEBT_TERM!$I$11,DEBT_TERM!$I$47,DEBT_TERM!$I$50,DEBT_TERM!$I$52)</c:f>
              <c:strCache/>
            </c:strRef>
          </c:cat>
          <c:val>
            <c:numRef>
              <c:f>(DEBT_TERM!$J$11,DEBT_TERM!$J$47,DEBT_TERM!$J$50,DEBT_TERM!$J$52)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30.04.2024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"/>
          <c:y val="0.4245"/>
          <c:w val="0.44925"/>
          <c:h val="0.2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57D9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26DA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4434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C548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3F92A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37F3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7A5F9A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7394C5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9C37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D6A1A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B3A8C4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D5E0C4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CDC6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DEBT_TERM!$I$13:$I$46</c:f>
              <c:strCache/>
            </c:strRef>
          </c:cat>
          <c:val>
            <c:numRef>
              <c:f>DEBT_TERM!$J$13:$J$46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085"/>
          <c:w val="0.701"/>
          <c:h val="0.4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MK_ALL!$A$19:$A$20</c:f>
              <c:strCache/>
            </c:strRef>
          </c:cat>
          <c:val>
            <c:numRef>
              <c:f>MK_ALL!$F$19:$F$20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2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30775"/>
          <c:w val="0.70075"/>
          <c:h val="0.45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MT_ALL!$A$19:$A$20</c:f>
              <c:strCache/>
            </c:strRef>
          </c:cat>
          <c:val>
            <c:numRef>
              <c:f>MT_ALL!$F$19:$F$20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MT_ALL!$A$4</c:f>
        </c:strRef>
      </c:tx>
      <c:layout>
        <c:manualLayout>
          <c:xMode val="factor"/>
          <c:yMode val="factor"/>
          <c:x val="-0.263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945"/>
          <c:w val="0.96825"/>
          <c:h val="0.86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MT_ALL!$B$5:$F$5</c:f>
              <c:strCache/>
            </c:strRef>
          </c:cat>
          <c:val>
            <c:numRef>
              <c:f>MT_ALL!$B$7:$F$7</c:f>
              <c:numCache/>
            </c:numRef>
          </c:val>
          <c:shape val="box"/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MT_ALL!$B$5:$F$5</c:f>
              <c:strCache/>
            </c:strRef>
          </c:cat>
          <c:val>
            <c:numRef>
              <c:f>MT_ALL!$B$8:$F$8</c:f>
              <c:numCache/>
            </c:numRef>
          </c:val>
          <c:shape val="box"/>
        </c:ser>
        <c:overlap val="100"/>
        <c:shape val="box"/>
        <c:axId val="24876165"/>
        <c:axId val="22558894"/>
      </c:bar3DChart>
      <c:catAx>
        <c:axId val="2487616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58894"/>
        <c:crosses val="autoZero"/>
        <c:auto val="0"/>
        <c:lblOffset val="100"/>
        <c:tickLblSkip val="1"/>
        <c:noMultiLvlLbl val="0"/>
      </c:catAx>
      <c:valAx>
        <c:axId val="22558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7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8625"/>
          <c:w val="0.119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MT_ALL!$A$10</c:f>
        </c:strRef>
      </c:tx>
      <c:layout>
        <c:manualLayout>
          <c:xMode val="factor"/>
          <c:yMode val="factor"/>
          <c:x val="-0.26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975"/>
          <c:w val="0.95625"/>
          <c:h val="0.884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MT_ALL!$B$11:$F$11</c:f>
              <c:strCache/>
            </c:strRef>
          </c:cat>
          <c:val>
            <c:numRef>
              <c:f>MT_ALL!$B$13:$F$13</c:f>
              <c:numCache/>
            </c:numRef>
          </c:val>
          <c:shape val="box"/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MT_ALL!$B$11:$F$11</c:f>
              <c:strCache/>
            </c:strRef>
          </c:cat>
          <c:val>
            <c:numRef>
              <c:f>MT_ALL!$B$14:$F$14</c:f>
              <c:numCache/>
            </c:numRef>
          </c:val>
          <c:shape val="box"/>
        </c:ser>
        <c:overlap val="100"/>
        <c:shape val="box"/>
        <c:axId val="1703455"/>
        <c:axId val="15331096"/>
      </c:bar3DChart>
      <c:catAx>
        <c:axId val="170345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31096"/>
        <c:crosses val="autoZero"/>
        <c:auto val="0"/>
        <c:lblOffset val="100"/>
        <c:tickLblSkip val="1"/>
        <c:noMultiLvlLbl val="0"/>
      </c:catAx>
      <c:valAx>
        <c:axId val="15331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34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8"/>
          <c:y val="0.025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SRATE_M!$A$2</c:f>
        </c:strRef>
      </c:tx>
      <c:layout>
        <c:manualLayout>
          <c:xMode val="factor"/>
          <c:yMode val="factor"/>
          <c:x val="-0.25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25"/>
          <c:y val="0.381"/>
          <c:w val="0.474"/>
          <c:h val="0.3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SRATE!$A$8:$A$9</c:f>
              <c:strCache/>
            </c:strRef>
          </c:cat>
          <c:val>
            <c:numRef>
              <c:f>SRATE!$B$8:$B$9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RATE!$A$2</c:f>
        </c:strRef>
      </c:tx>
      <c:layout>
        <c:manualLayout>
          <c:xMode val="factor"/>
          <c:yMode val="factor"/>
          <c:x val="0.025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25"/>
          <c:y val="0.40925"/>
          <c:w val="0.478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RATE!$A$8:$A$17</c:f>
              <c:strCache/>
            </c:strRef>
          </c:cat>
          <c:val>
            <c:numRef>
              <c:f>RATE!$B$8:$B$17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38125"/>
          <c:w val="0.47825"/>
          <c:h val="0.3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RATE!$A$24:$A$31</c:f>
              <c:strCache/>
            </c:strRef>
          </c:cat>
          <c:val>
            <c:numRef>
              <c:f>RATE!$B$24:$B$31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25075" cy="6515100"/>
    <xdr:graphicFrame>
      <xdr:nvGraphicFramePr>
        <xdr:cNvPr id="1" name="Shape 1025"/>
        <xdr:cNvGraphicFramePr/>
      </xdr:nvGraphicFramePr>
      <xdr:xfrm>
        <a:off x="0" y="0"/>
        <a:ext cx="101250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25075" cy="6515100"/>
    <xdr:graphicFrame>
      <xdr:nvGraphicFramePr>
        <xdr:cNvPr id="1" name="Shape 1025"/>
        <xdr:cNvGraphicFramePr/>
      </xdr:nvGraphicFramePr>
      <xdr:xfrm>
        <a:off x="0" y="0"/>
        <a:ext cx="101250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K180"/>
  <sheetViews>
    <sheetView workbookViewId="0" topLeftCell="A1">
      <selection activeCell="A2" sqref="A2:N2"/>
    </sheetView>
  </sheetViews>
  <sheetFormatPr defaultColWidth="9.00390625" defaultRowHeight="12.75" outlineLevelRow="3"/>
  <cols>
    <col min="1" max="1" width="52.00390625" style="250" customWidth="1"/>
    <col min="2" max="6" width="16.25390625" style="71" customWidth="1"/>
    <col min="7" max="16384" width="9.125" style="250" customWidth="1"/>
  </cols>
  <sheetData>
    <row r="1" spans="2:6" s="225" customFormat="1" ht="12.75">
      <c r="B1" s="25"/>
      <c r="C1" s="25"/>
      <c r="D1" s="25"/>
      <c r="E1" s="25"/>
      <c r="F1" s="25"/>
    </row>
    <row r="2" spans="1:11" s="177" customFormat="1" ht="18.75">
      <c r="A2" s="254" t="s">
        <v>105</v>
      </c>
      <c r="B2" s="254"/>
      <c r="C2" s="254"/>
      <c r="D2" s="254"/>
      <c r="E2" s="254"/>
      <c r="F2" s="254"/>
      <c r="G2" s="206"/>
      <c r="H2" s="206"/>
      <c r="I2" s="206"/>
      <c r="J2" s="206"/>
      <c r="K2" s="206"/>
    </row>
    <row r="3" spans="2:9" s="225" customFormat="1" ht="12.75">
      <c r="B3" s="12"/>
      <c r="C3" s="12"/>
      <c r="D3" s="12"/>
      <c r="E3" s="12"/>
      <c r="F3" s="12"/>
      <c r="G3" s="197"/>
      <c r="H3" s="197"/>
      <c r="I3" s="197"/>
    </row>
    <row r="4" spans="2:6" s="204" customFormat="1" ht="12.75">
      <c r="B4" s="248"/>
      <c r="C4" s="248"/>
      <c r="D4" s="248"/>
      <c r="E4" s="248"/>
      <c r="F4" s="248" t="e">
        <f>VALUAH</f>
        <v>#REF!</v>
      </c>
    </row>
    <row r="5" spans="1:6" s="101" customFormat="1" ht="12.75">
      <c r="A5" s="166"/>
      <c r="B5" s="242">
        <v>45291</v>
      </c>
      <c r="C5" s="242">
        <v>45322</v>
      </c>
      <c r="D5" s="242">
        <v>45351</v>
      </c>
      <c r="E5" s="242">
        <v>45382</v>
      </c>
      <c r="F5" s="242">
        <v>45412</v>
      </c>
    </row>
    <row r="6" spans="1:6" s="200" customFormat="1" ht="31.5">
      <c r="A6" s="68" t="s">
        <v>147</v>
      </c>
      <c r="B6" s="163">
        <f>B$60+B$7</f>
        <v>5519.5057194944</v>
      </c>
      <c r="C6" s="163">
        <f>C$60+C$7</f>
        <v>5487.917502460271</v>
      </c>
      <c r="D6" s="163">
        <f>D$60+D$7</f>
        <v>5489.94518694112</v>
      </c>
      <c r="E6" s="163">
        <f>E$60+E$7</f>
        <v>5924.2538039276</v>
      </c>
      <c r="F6" s="163">
        <f>F$60+F$7</f>
        <v>6010.422311409489</v>
      </c>
    </row>
    <row r="7" spans="1:6" s="134" customFormat="1" ht="15">
      <c r="A7" s="168" t="s">
        <v>46</v>
      </c>
      <c r="B7" s="27">
        <f>B$8+B$44</f>
        <v>1656.4963037992804</v>
      </c>
      <c r="C7" s="27">
        <f>C$8+C$44</f>
        <v>1670.3974646002002</v>
      </c>
      <c r="D7" s="27">
        <f>D$8+D$44</f>
        <v>1665.38393269278</v>
      </c>
      <c r="E7" s="27">
        <f>E$8+E$44</f>
        <v>1684.72762282012</v>
      </c>
      <c r="F7" s="27">
        <f>F$8+F$44</f>
        <v>1711.50203552248</v>
      </c>
    </row>
    <row r="8" spans="1:6" s="61" customFormat="1" ht="15" outlineLevel="1">
      <c r="A8" s="205" t="s">
        <v>64</v>
      </c>
      <c r="B8" s="96">
        <f>B$9+B$42</f>
        <v>1587.6975846597604</v>
      </c>
      <c r="C8" s="96">
        <f>C$9+C$42</f>
        <v>1602.6442239495602</v>
      </c>
      <c r="D8" s="96">
        <f>D$9+D$42</f>
        <v>1598.39206778476</v>
      </c>
      <c r="E8" s="96">
        <f>E$9+E$42</f>
        <v>1617.7963423828598</v>
      </c>
      <c r="F8" s="96">
        <f>F$9+F$42</f>
        <v>1643.4805234000398</v>
      </c>
    </row>
    <row r="9" spans="1:6" s="189" customFormat="1" ht="12.75" outlineLevel="2">
      <c r="A9" s="243" t="s">
        <v>190</v>
      </c>
      <c r="B9" s="173">
        <f>SUM(B$10:B$41)</f>
        <v>1586.1105543895005</v>
      </c>
      <c r="C9" s="173">
        <f>SUM(C$10:C$41)</f>
        <v>1601.0571936793003</v>
      </c>
      <c r="D9" s="173">
        <f>SUM(D$10:D$41)</f>
        <v>1596.8050375145</v>
      </c>
      <c r="E9" s="173">
        <f>SUM(E$10:E$41)</f>
        <v>1616.2093121126</v>
      </c>
      <c r="F9" s="173">
        <f>SUM(F$10:F$41)</f>
        <v>1641.9265562603998</v>
      </c>
    </row>
    <row r="10" spans="1:6" s="17" customFormat="1" ht="12.75" outlineLevel="3">
      <c r="A10" s="145" t="s">
        <v>139</v>
      </c>
      <c r="B10" s="89">
        <v>75.401431</v>
      </c>
      <c r="C10" s="89">
        <v>75.401431</v>
      </c>
      <c r="D10" s="89">
        <v>75.401431</v>
      </c>
      <c r="E10" s="89">
        <v>73.401431</v>
      </c>
      <c r="F10" s="89">
        <v>70.901431</v>
      </c>
    </row>
    <row r="11" spans="1:9" ht="12.75" outlineLevel="3">
      <c r="A11" s="241" t="s">
        <v>199</v>
      </c>
      <c r="B11" s="47">
        <v>17.533</v>
      </c>
      <c r="C11" s="47">
        <v>17.533</v>
      </c>
      <c r="D11" s="47">
        <v>17.533</v>
      </c>
      <c r="E11" s="47">
        <v>17.533</v>
      </c>
      <c r="F11" s="47">
        <v>17.533</v>
      </c>
      <c r="G11" s="240"/>
      <c r="H11" s="240"/>
      <c r="I11" s="240"/>
    </row>
    <row r="12" spans="1:9" ht="12.75" outlineLevel="3">
      <c r="A12" s="241" t="s">
        <v>28</v>
      </c>
      <c r="B12" s="47">
        <v>124.2625604857</v>
      </c>
      <c r="C12" s="47">
        <v>125.7688936253</v>
      </c>
      <c r="D12" s="47">
        <v>126.4881585361</v>
      </c>
      <c r="E12" s="47">
        <v>118.5410170396</v>
      </c>
      <c r="F12" s="47">
        <v>119.3335019732</v>
      </c>
      <c r="G12" s="240"/>
      <c r="H12" s="240"/>
      <c r="I12" s="240"/>
    </row>
    <row r="13" spans="1:9" ht="12.75" outlineLevel="3">
      <c r="A13" s="241" t="s">
        <v>31</v>
      </c>
      <c r="B13" s="47">
        <v>50</v>
      </c>
      <c r="C13" s="47">
        <v>50</v>
      </c>
      <c r="D13" s="47">
        <v>50</v>
      </c>
      <c r="E13" s="47">
        <v>50</v>
      </c>
      <c r="F13" s="47">
        <v>50</v>
      </c>
      <c r="G13" s="240"/>
      <c r="H13" s="240"/>
      <c r="I13" s="240"/>
    </row>
    <row r="14" spans="1:9" ht="12.75" outlineLevel="3">
      <c r="A14" s="241" t="s">
        <v>81</v>
      </c>
      <c r="B14" s="47">
        <v>33.700001</v>
      </c>
      <c r="C14" s="47">
        <v>33.700001</v>
      </c>
      <c r="D14" s="47">
        <v>33.700001</v>
      </c>
      <c r="E14" s="47">
        <v>33.700001</v>
      </c>
      <c r="F14" s="47">
        <v>33.700001</v>
      </c>
      <c r="G14" s="240"/>
      <c r="H14" s="240"/>
      <c r="I14" s="240"/>
    </row>
    <row r="15" spans="1:9" ht="12.75" outlineLevel="3">
      <c r="A15" s="241" t="s">
        <v>131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240"/>
      <c r="H15" s="240"/>
      <c r="I15" s="240"/>
    </row>
    <row r="16" spans="1:9" ht="12.75" outlineLevel="3">
      <c r="A16" s="241" t="s">
        <v>191</v>
      </c>
      <c r="B16" s="47">
        <v>237.101957</v>
      </c>
      <c r="C16" s="47">
        <v>237.101957</v>
      </c>
      <c r="D16" s="47">
        <v>237.101957</v>
      </c>
      <c r="E16" s="47">
        <v>237.101957</v>
      </c>
      <c r="F16" s="47">
        <v>237.101957</v>
      </c>
      <c r="G16" s="240"/>
      <c r="H16" s="240"/>
      <c r="I16" s="240"/>
    </row>
    <row r="17" spans="1:9" ht="12.75" outlineLevel="3">
      <c r="A17" s="241" t="s">
        <v>24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240"/>
      <c r="H17" s="240"/>
      <c r="I17" s="240"/>
    </row>
    <row r="18" spans="1:9" ht="12.75" outlineLevel="3">
      <c r="A18" s="241" t="s">
        <v>73</v>
      </c>
      <c r="B18" s="47">
        <v>27.097744</v>
      </c>
      <c r="C18" s="47">
        <v>27.097744</v>
      </c>
      <c r="D18" s="47">
        <v>27.097744</v>
      </c>
      <c r="E18" s="47">
        <v>27.097744</v>
      </c>
      <c r="F18" s="47">
        <v>27.097744</v>
      </c>
      <c r="G18" s="240"/>
      <c r="H18" s="240"/>
      <c r="I18" s="240"/>
    </row>
    <row r="19" spans="1:9" ht="12.75" outlineLevel="3">
      <c r="A19" s="241" t="s">
        <v>162</v>
      </c>
      <c r="B19" s="47">
        <v>57.3114118515</v>
      </c>
      <c r="C19" s="47">
        <v>62.7573756181</v>
      </c>
      <c r="D19" s="47">
        <v>92.2664929784</v>
      </c>
      <c r="E19" s="47">
        <v>103.585556073</v>
      </c>
      <c r="F19" s="47">
        <v>118.8786462872</v>
      </c>
      <c r="G19" s="240"/>
      <c r="H19" s="240"/>
      <c r="I19" s="240"/>
    </row>
    <row r="20" spans="1:9" ht="12.75" outlineLevel="3">
      <c r="A20" s="241" t="s">
        <v>124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240"/>
      <c r="H20" s="240"/>
      <c r="I20" s="240"/>
    </row>
    <row r="21" spans="1:9" ht="12.75" outlineLevel="3">
      <c r="A21" s="241" t="s">
        <v>186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240"/>
      <c r="H21" s="240"/>
      <c r="I21" s="240"/>
    </row>
    <row r="22" spans="1:9" ht="12.75" outlineLevel="3">
      <c r="A22" s="241" t="s">
        <v>213</v>
      </c>
      <c r="B22" s="47">
        <v>192.717495</v>
      </c>
      <c r="C22" s="47">
        <v>200.342615</v>
      </c>
      <c r="D22" s="47">
        <v>198.543251</v>
      </c>
      <c r="E22" s="47">
        <v>210.363633</v>
      </c>
      <c r="F22" s="47">
        <v>213.417221</v>
      </c>
      <c r="G22" s="240"/>
      <c r="H22" s="240"/>
      <c r="I22" s="240"/>
    </row>
    <row r="23" spans="1:9" ht="12.75" outlineLevel="3">
      <c r="A23" s="241" t="s">
        <v>146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240"/>
      <c r="H23" s="240"/>
      <c r="I23" s="240"/>
    </row>
    <row r="24" spans="1:9" ht="12.75" outlineLevel="3">
      <c r="A24" s="241" t="s">
        <v>205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240"/>
      <c r="H24" s="240"/>
      <c r="I24" s="240"/>
    </row>
    <row r="25" spans="1:9" ht="12.75" outlineLevel="3">
      <c r="A25" s="241" t="s">
        <v>35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240"/>
      <c r="H25" s="240"/>
      <c r="I25" s="240"/>
    </row>
    <row r="26" spans="1:9" ht="12.75" outlineLevel="3">
      <c r="A26" s="241" t="s">
        <v>86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240"/>
      <c r="H26" s="240"/>
      <c r="I26" s="240"/>
    </row>
    <row r="27" spans="1:9" ht="12.75" outlineLevel="3">
      <c r="A27" s="241" t="s">
        <v>74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240"/>
      <c r="H27" s="240"/>
      <c r="I27" s="240"/>
    </row>
    <row r="28" spans="1:9" ht="12.75" outlineLevel="3">
      <c r="A28" s="241" t="s">
        <v>125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240"/>
      <c r="H28" s="240"/>
      <c r="I28" s="240"/>
    </row>
    <row r="29" spans="1:9" ht="12.75" outlineLevel="3">
      <c r="A29" s="241" t="s">
        <v>187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240"/>
      <c r="H29" s="240"/>
      <c r="I29" s="240"/>
    </row>
    <row r="30" spans="1:9" ht="12.75" outlineLevel="3">
      <c r="A30" s="241" t="s">
        <v>17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240"/>
      <c r="H30" s="240"/>
      <c r="I30" s="240"/>
    </row>
    <row r="31" spans="1:9" ht="12.75" outlineLevel="3">
      <c r="A31" s="241" t="s">
        <v>70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240"/>
      <c r="H31" s="240"/>
      <c r="I31" s="240"/>
    </row>
    <row r="32" spans="1:9" ht="12.75" outlineLevel="3">
      <c r="A32" s="241" t="s">
        <v>120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240"/>
      <c r="H32" s="240"/>
      <c r="I32" s="240"/>
    </row>
    <row r="33" spans="1:9" ht="12.75" outlineLevel="3">
      <c r="A33" s="241" t="s">
        <v>42</v>
      </c>
      <c r="B33" s="47">
        <v>126.120059</v>
      </c>
      <c r="C33" s="47">
        <v>129.381271</v>
      </c>
      <c r="D33" s="47">
        <v>131.933645</v>
      </c>
      <c r="E33" s="47">
        <v>138.145616</v>
      </c>
      <c r="F33" s="47">
        <v>147.223697</v>
      </c>
      <c r="G33" s="240"/>
      <c r="H33" s="240"/>
      <c r="I33" s="240"/>
    </row>
    <row r="34" spans="1:9" ht="12.75" outlineLevel="3">
      <c r="A34" s="241" t="s">
        <v>87</v>
      </c>
      <c r="B34" s="47">
        <v>257.097751</v>
      </c>
      <c r="C34" s="47">
        <v>257.097751</v>
      </c>
      <c r="D34" s="47">
        <v>257.097751</v>
      </c>
      <c r="E34" s="47">
        <v>257.097751</v>
      </c>
      <c r="F34" s="47">
        <v>257.097751</v>
      </c>
      <c r="G34" s="240"/>
      <c r="H34" s="240"/>
      <c r="I34" s="240"/>
    </row>
    <row r="35" spans="1:9" ht="12.75" outlineLevel="3">
      <c r="A35" s="241" t="s">
        <v>91</v>
      </c>
      <c r="B35" s="47">
        <v>22.5396</v>
      </c>
      <c r="C35" s="47">
        <v>22.5396</v>
      </c>
      <c r="D35" s="47">
        <v>22.5396</v>
      </c>
      <c r="E35" s="47">
        <v>22.5396</v>
      </c>
      <c r="F35" s="47">
        <v>22.5396</v>
      </c>
      <c r="G35" s="240"/>
      <c r="H35" s="240"/>
      <c r="I35" s="240"/>
    </row>
    <row r="36" spans="1:9" ht="12.75" outlineLevel="3">
      <c r="A36" s="241" t="s">
        <v>150</v>
      </c>
      <c r="B36" s="47">
        <v>41.069236</v>
      </c>
      <c r="C36" s="47">
        <v>41.069236</v>
      </c>
      <c r="D36" s="47">
        <v>41.069236</v>
      </c>
      <c r="E36" s="47">
        <v>41.069236</v>
      </c>
      <c r="F36" s="47">
        <v>41.069236</v>
      </c>
      <c r="G36" s="240"/>
      <c r="H36" s="240"/>
      <c r="I36" s="240"/>
    </row>
    <row r="37" spans="1:9" ht="12.75" outlineLevel="3">
      <c r="A37" s="241" t="s">
        <v>207</v>
      </c>
      <c r="B37" s="47">
        <v>41.080407</v>
      </c>
      <c r="C37" s="47">
        <v>41.080407</v>
      </c>
      <c r="D37" s="47">
        <v>41.080407</v>
      </c>
      <c r="E37" s="47">
        <v>41.080407</v>
      </c>
      <c r="F37" s="47">
        <v>41.080407</v>
      </c>
      <c r="G37" s="240"/>
      <c r="H37" s="240"/>
      <c r="I37" s="240"/>
    </row>
    <row r="38" spans="1:9" ht="12.75" outlineLevel="3">
      <c r="A38" s="241" t="s">
        <v>38</v>
      </c>
      <c r="B38" s="47">
        <v>17.781691</v>
      </c>
      <c r="C38" s="47">
        <v>17.781691</v>
      </c>
      <c r="D38" s="47">
        <v>17.781691</v>
      </c>
      <c r="E38" s="47">
        <v>17.781691</v>
      </c>
      <c r="F38" s="47">
        <v>17.781691</v>
      </c>
      <c r="G38" s="240"/>
      <c r="H38" s="240"/>
      <c r="I38" s="240"/>
    </row>
    <row r="39" spans="1:9" ht="12.75" outlineLevel="3">
      <c r="A39" s="241" t="s">
        <v>89</v>
      </c>
      <c r="B39" s="47">
        <v>2.5</v>
      </c>
      <c r="C39" s="47">
        <v>2.5</v>
      </c>
      <c r="D39" s="47">
        <v>2.5</v>
      </c>
      <c r="E39" s="47">
        <v>2.5</v>
      </c>
      <c r="F39" s="47">
        <v>2.5</v>
      </c>
      <c r="G39" s="240"/>
      <c r="H39" s="240"/>
      <c r="I39" s="240"/>
    </row>
    <row r="40" spans="1:9" ht="12.75" outlineLevel="3">
      <c r="A40" s="241" t="s">
        <v>189</v>
      </c>
      <c r="B40" s="47">
        <v>45.6255380523</v>
      </c>
      <c r="C40" s="47">
        <v>45.2335484359</v>
      </c>
      <c r="D40" s="47">
        <v>15</v>
      </c>
      <c r="E40" s="47">
        <v>15</v>
      </c>
      <c r="F40" s="47">
        <v>15</v>
      </c>
      <c r="G40" s="240"/>
      <c r="H40" s="240"/>
      <c r="I40" s="240"/>
    </row>
    <row r="41" spans="1:9" ht="12.75" outlineLevel="3">
      <c r="A41" s="241" t="s">
        <v>140</v>
      </c>
      <c r="B41" s="47">
        <v>13</v>
      </c>
      <c r="C41" s="47">
        <v>10.5</v>
      </c>
      <c r="D41" s="47">
        <v>5.5</v>
      </c>
      <c r="E41" s="47">
        <v>5.5</v>
      </c>
      <c r="F41" s="47">
        <v>5.5</v>
      </c>
      <c r="G41" s="240"/>
      <c r="H41" s="240"/>
      <c r="I41" s="240"/>
    </row>
    <row r="42" spans="1:9" ht="12.75" outlineLevel="2">
      <c r="A42" s="153" t="s">
        <v>112</v>
      </c>
      <c r="B42" s="179">
        <f>SUM(B$43:B$43)</f>
        <v>1.58703027026</v>
      </c>
      <c r="C42" s="179">
        <f>SUM(C$43:C$43)</f>
        <v>1.58703027026</v>
      </c>
      <c r="D42" s="179">
        <f>SUM(D$43:D$43)</f>
        <v>1.58703027026</v>
      </c>
      <c r="E42" s="179">
        <f>SUM(E$43:E$43)</f>
        <v>1.58703027026</v>
      </c>
      <c r="F42" s="179">
        <f>SUM(F$43:F$43)</f>
        <v>1.55396713964</v>
      </c>
      <c r="G42" s="240"/>
      <c r="H42" s="240"/>
      <c r="I42" s="240"/>
    </row>
    <row r="43" spans="1:9" ht="12.75" outlineLevel="3">
      <c r="A43" s="241" t="s">
        <v>27</v>
      </c>
      <c r="B43" s="47">
        <v>1.58703027026</v>
      </c>
      <c r="C43" s="47">
        <v>1.58703027026</v>
      </c>
      <c r="D43" s="47">
        <v>1.58703027026</v>
      </c>
      <c r="E43" s="47">
        <v>1.58703027026</v>
      </c>
      <c r="F43" s="47">
        <v>1.55396713964</v>
      </c>
      <c r="G43" s="240"/>
      <c r="H43" s="240"/>
      <c r="I43" s="240"/>
    </row>
    <row r="44" spans="1:9" ht="15" outlineLevel="1">
      <c r="A44" s="113" t="s">
        <v>12</v>
      </c>
      <c r="B44" s="84">
        <f>B$45+B$50+B$58</f>
        <v>68.79871913952</v>
      </c>
      <c r="C44" s="84">
        <f>C$45+C$50+C$58</f>
        <v>67.75324065064</v>
      </c>
      <c r="D44" s="84">
        <f>D$45+D$50+D$58</f>
        <v>66.99186490801999</v>
      </c>
      <c r="E44" s="84">
        <f>E$45+E$50+E$58</f>
        <v>66.93128043726</v>
      </c>
      <c r="F44" s="84">
        <f>F$45+F$50+F$58</f>
        <v>68.02151212244</v>
      </c>
      <c r="G44" s="240"/>
      <c r="H44" s="240"/>
      <c r="I44" s="240"/>
    </row>
    <row r="45" spans="1:9" ht="12.75" outlineLevel="2">
      <c r="A45" s="153" t="s">
        <v>190</v>
      </c>
      <c r="B45" s="179">
        <f>SUM(B$46:B$49)</f>
        <v>7.9750116</v>
      </c>
      <c r="C45" s="179">
        <f>SUM(C$46:C$49)</f>
        <v>7.9750116</v>
      </c>
      <c r="D45" s="179">
        <f>SUM(D$46:D$49)</f>
        <v>7.9750116</v>
      </c>
      <c r="E45" s="179">
        <f>SUM(E$46:E$49)</f>
        <v>7.9750116</v>
      </c>
      <c r="F45" s="179">
        <f>SUM(F$46:F$49)</f>
        <v>7.9750116</v>
      </c>
      <c r="G45" s="240"/>
      <c r="H45" s="240"/>
      <c r="I45" s="240"/>
    </row>
    <row r="46" spans="1:9" ht="12.75" outlineLevel="3">
      <c r="A46" s="241" t="s">
        <v>107</v>
      </c>
      <c r="B46" s="47">
        <v>1.16E-05</v>
      </c>
      <c r="C46" s="47">
        <v>1.16E-05</v>
      </c>
      <c r="D46" s="47">
        <v>1.16E-05</v>
      </c>
      <c r="E46" s="47">
        <v>1.16E-05</v>
      </c>
      <c r="F46" s="47">
        <v>1.16E-05</v>
      </c>
      <c r="G46" s="240"/>
      <c r="H46" s="240"/>
      <c r="I46" s="240"/>
    </row>
    <row r="47" spans="1:9" ht="12.75" outlineLevel="3">
      <c r="A47" s="241" t="s">
        <v>71</v>
      </c>
      <c r="B47" s="47">
        <v>2.475</v>
      </c>
      <c r="C47" s="47">
        <v>2.475</v>
      </c>
      <c r="D47" s="47">
        <v>2.475</v>
      </c>
      <c r="E47" s="47">
        <v>2.475</v>
      </c>
      <c r="F47" s="47">
        <v>2.475</v>
      </c>
      <c r="G47" s="240"/>
      <c r="H47" s="240"/>
      <c r="I47" s="240"/>
    </row>
    <row r="48" spans="1:9" ht="12.75" outlineLevel="3">
      <c r="A48" s="241" t="s">
        <v>156</v>
      </c>
      <c r="B48" s="47">
        <v>3.5</v>
      </c>
      <c r="C48" s="47">
        <v>3.5</v>
      </c>
      <c r="D48" s="47">
        <v>3.5</v>
      </c>
      <c r="E48" s="47">
        <v>3.5</v>
      </c>
      <c r="F48" s="47">
        <v>3.5</v>
      </c>
      <c r="G48" s="240"/>
      <c r="H48" s="240"/>
      <c r="I48" s="240"/>
    </row>
    <row r="49" spans="1:9" ht="12.75" outlineLevel="3">
      <c r="A49" s="241" t="s">
        <v>0</v>
      </c>
      <c r="B49" s="47">
        <v>2</v>
      </c>
      <c r="C49" s="47">
        <v>2</v>
      </c>
      <c r="D49" s="47">
        <v>2</v>
      </c>
      <c r="E49" s="47">
        <v>2</v>
      </c>
      <c r="F49" s="47">
        <v>2</v>
      </c>
      <c r="G49" s="240"/>
      <c r="H49" s="240"/>
      <c r="I49" s="240"/>
    </row>
    <row r="50" spans="1:9" ht="12.75" outlineLevel="2">
      <c r="A50" s="153" t="s">
        <v>112</v>
      </c>
      <c r="B50" s="179">
        <f>SUM(B$51:B$57)</f>
        <v>60.822752889520004</v>
      </c>
      <c r="C50" s="179">
        <f>SUM(C$51:C$57)</f>
        <v>59.777274400639996</v>
      </c>
      <c r="D50" s="179">
        <f>SUM(D$51:D$57)</f>
        <v>59.01589865802</v>
      </c>
      <c r="E50" s="179">
        <f>SUM(E$51:E$57)</f>
        <v>58.95531418726</v>
      </c>
      <c r="F50" s="179">
        <f>SUM(F$51:F$57)</f>
        <v>60.04554587244</v>
      </c>
      <c r="G50" s="240"/>
      <c r="H50" s="240"/>
      <c r="I50" s="240"/>
    </row>
    <row r="51" spans="1:9" ht="12.75" outlineLevel="3">
      <c r="A51" s="241" t="s">
        <v>137</v>
      </c>
      <c r="B51" s="47">
        <v>3.58431738666</v>
      </c>
      <c r="C51" s="47">
        <v>3.49171701813</v>
      </c>
      <c r="D51" s="47">
        <v>3.41778692739</v>
      </c>
      <c r="E51" s="47">
        <v>3.37034461442</v>
      </c>
      <c r="F51" s="47">
        <v>3.29806369034</v>
      </c>
      <c r="G51" s="240"/>
      <c r="H51" s="240"/>
      <c r="I51" s="240"/>
    </row>
    <row r="52" spans="1:9" ht="12.75" outlineLevel="3">
      <c r="A52" s="241" t="s">
        <v>122</v>
      </c>
      <c r="B52" s="47">
        <v>0.4389077335</v>
      </c>
      <c r="C52" s="47">
        <v>0.42398510577</v>
      </c>
      <c r="D52" s="47">
        <v>0.41391675025</v>
      </c>
      <c r="E52" s="47">
        <v>0.41073521697</v>
      </c>
      <c r="F52" s="47">
        <v>0.4010956448</v>
      </c>
      <c r="G52" s="240"/>
      <c r="H52" s="240"/>
      <c r="I52" s="240"/>
    </row>
    <row r="53" spans="1:9" ht="12.75" outlineLevel="3">
      <c r="A53" s="241" t="s">
        <v>192</v>
      </c>
      <c r="B53" s="47">
        <v>0.337621333</v>
      </c>
      <c r="C53" s="47">
        <v>0.32614238847</v>
      </c>
      <c r="D53" s="47">
        <v>0.31839749949</v>
      </c>
      <c r="E53" s="47">
        <v>0.31595016606</v>
      </c>
      <c r="F53" s="47">
        <v>0.30853511041</v>
      </c>
      <c r="G53" s="240"/>
      <c r="H53" s="240"/>
      <c r="I53" s="240"/>
    </row>
    <row r="54" spans="1:9" ht="12.75" outlineLevel="3">
      <c r="A54" s="241" t="s">
        <v>175</v>
      </c>
      <c r="B54" s="47">
        <v>0.4726698665</v>
      </c>
      <c r="C54" s="47">
        <v>0.45659934423</v>
      </c>
      <c r="D54" s="47">
        <v>0.44575649975</v>
      </c>
      <c r="E54" s="47">
        <v>0.44233023303</v>
      </c>
      <c r="F54" s="47">
        <v>0.4319491552</v>
      </c>
      <c r="G54" s="240"/>
      <c r="H54" s="240"/>
      <c r="I54" s="240"/>
    </row>
    <row r="55" spans="1:9" ht="12.75" outlineLevel="3">
      <c r="A55" s="241" t="s">
        <v>59</v>
      </c>
      <c r="B55" s="47">
        <v>11.39334056433</v>
      </c>
      <c r="C55" s="47">
        <v>11.31650922868</v>
      </c>
      <c r="D55" s="47">
        <v>12.21268514456</v>
      </c>
      <c r="E55" s="47">
        <v>12.69656237072</v>
      </c>
      <c r="F55" s="47">
        <v>13.04282271012</v>
      </c>
      <c r="G55" s="240"/>
      <c r="H55" s="240"/>
      <c r="I55" s="240"/>
    </row>
    <row r="56" spans="1:9" ht="12.75" outlineLevel="3">
      <c r="A56" s="241" t="s">
        <v>172</v>
      </c>
      <c r="B56" s="47">
        <v>13.17133336922</v>
      </c>
      <c r="C56" s="47">
        <v>12.97607546887</v>
      </c>
      <c r="D56" s="47">
        <v>12.83999714267</v>
      </c>
      <c r="E56" s="47">
        <v>12.78847173036</v>
      </c>
      <c r="F56" s="47">
        <v>12.65843337862</v>
      </c>
      <c r="G56" s="240"/>
      <c r="H56" s="240"/>
      <c r="I56" s="240"/>
    </row>
    <row r="57" spans="1:9" ht="12.75" outlineLevel="3">
      <c r="A57" s="241" t="s">
        <v>204</v>
      </c>
      <c r="B57" s="47">
        <v>31.42456263631</v>
      </c>
      <c r="C57" s="47">
        <v>30.78624584649</v>
      </c>
      <c r="D57" s="47">
        <v>29.36735869391</v>
      </c>
      <c r="E57" s="47">
        <v>28.9309198557</v>
      </c>
      <c r="F57" s="47">
        <v>29.90464618295</v>
      </c>
      <c r="G57" s="240"/>
      <c r="H57" s="240"/>
      <c r="I57" s="240"/>
    </row>
    <row r="58" spans="1:9" ht="12.75" outlineLevel="2">
      <c r="A58" s="153" t="s">
        <v>135</v>
      </c>
      <c r="B58" s="179">
        <f>SUM(B$59:B$59)</f>
        <v>0.00095465</v>
      </c>
      <c r="C58" s="179">
        <f>SUM(C$59:C$59)</f>
        <v>0.00095465</v>
      </c>
      <c r="D58" s="179">
        <f>SUM(D$59:D$59)</f>
        <v>0.00095465</v>
      </c>
      <c r="E58" s="179">
        <f>SUM(E$59:E$59)</f>
        <v>0.00095465</v>
      </c>
      <c r="F58" s="179">
        <f>SUM(F$59:F$59)</f>
        <v>0.00095465</v>
      </c>
      <c r="G58" s="240"/>
      <c r="H58" s="240"/>
      <c r="I58" s="240"/>
    </row>
    <row r="59" spans="1:9" ht="12.75" outlineLevel="3">
      <c r="A59" s="241" t="s">
        <v>65</v>
      </c>
      <c r="B59" s="47">
        <v>0.00095465</v>
      </c>
      <c r="C59" s="47">
        <v>0.00095465</v>
      </c>
      <c r="D59" s="47">
        <v>0.00095465</v>
      </c>
      <c r="E59" s="47">
        <v>0.00095465</v>
      </c>
      <c r="F59" s="47">
        <v>0.00095465</v>
      </c>
      <c r="G59" s="240"/>
      <c r="H59" s="240"/>
      <c r="I59" s="240"/>
    </row>
    <row r="60" spans="1:9" ht="15">
      <c r="A60" s="48" t="s">
        <v>58</v>
      </c>
      <c r="B60" s="236">
        <f>B$61+B$100</f>
        <v>3863.0094156951195</v>
      </c>
      <c r="C60" s="236">
        <f>C$61+C$100</f>
        <v>3817.5200378600707</v>
      </c>
      <c r="D60" s="236">
        <f>D$61+D$100</f>
        <v>3824.5612542483395</v>
      </c>
      <c r="E60" s="236">
        <f>E$61+E$100</f>
        <v>4239.52618110748</v>
      </c>
      <c r="F60" s="236">
        <f>F$61+F$100</f>
        <v>4298.92027588701</v>
      </c>
      <c r="G60" s="240"/>
      <c r="H60" s="240"/>
      <c r="I60" s="240"/>
    </row>
    <row r="61" spans="1:9" ht="15" outlineLevel="1">
      <c r="A61" s="113" t="s">
        <v>64</v>
      </c>
      <c r="B61" s="84">
        <f>B$62+B$70+B$80+B$82+B$89+B$96+B$98</f>
        <v>3600.3931568676694</v>
      </c>
      <c r="C61" s="84">
        <f>C$62+C$70+C$80+C$82+C$89+C$96+C$98</f>
        <v>3551.6978793312005</v>
      </c>
      <c r="D61" s="84">
        <f>D$62+D$70+D$80+D$82+D$89+D$96+D$98</f>
        <v>3568.8610702126493</v>
      </c>
      <c r="E61" s="84">
        <f>E$62+E$70+E$80+E$82+E$89+E$96+E$98</f>
        <v>3994.7584677527793</v>
      </c>
      <c r="F61" s="84">
        <f>F$62+F$70+F$80+F$82+F$89+F$96+F$98</f>
        <v>4056.06310194543</v>
      </c>
      <c r="G61" s="240"/>
      <c r="H61" s="240"/>
      <c r="I61" s="240"/>
    </row>
    <row r="62" spans="1:9" ht="12.75" outlineLevel="2">
      <c r="A62" s="153" t="s">
        <v>168</v>
      </c>
      <c r="B62" s="179">
        <f>SUM(B$63:B$69)</f>
        <v>2252.57971225823</v>
      </c>
      <c r="C62" s="179">
        <f>SUM(C$63:C$69)</f>
        <v>2217.71797272643</v>
      </c>
      <c r="D62" s="179">
        <f>SUM(D$63:D$69)</f>
        <v>2227.55291110102</v>
      </c>
      <c r="E62" s="179">
        <f>SUM(E$63:E$69)</f>
        <v>2554.5693694696997</v>
      </c>
      <c r="F62" s="179">
        <f>SUM(F$63:F$69)</f>
        <v>2604.3797493532197</v>
      </c>
      <c r="G62" s="240"/>
      <c r="H62" s="240"/>
      <c r="I62" s="240"/>
    </row>
    <row r="63" spans="1:9" ht="12.75" outlineLevel="3">
      <c r="A63" s="241" t="s">
        <v>103</v>
      </c>
      <c r="B63" s="47">
        <v>0.25340819184</v>
      </c>
      <c r="C63" s="47">
        <v>0.24666351222</v>
      </c>
      <c r="D63" s="47">
        <v>0.24793812099</v>
      </c>
      <c r="E63" s="47">
        <v>0.24164522787</v>
      </c>
      <c r="F63" s="47">
        <v>0.39962747907</v>
      </c>
      <c r="G63" s="240"/>
      <c r="H63" s="240"/>
      <c r="I63" s="240"/>
    </row>
    <row r="64" spans="1:9" ht="12.75" outlineLevel="3">
      <c r="A64" s="241" t="s">
        <v>49</v>
      </c>
      <c r="B64" s="47">
        <v>7.35893379601</v>
      </c>
      <c r="C64" s="47">
        <v>7.16306936715</v>
      </c>
      <c r="D64" s="47">
        <v>7.20008380391</v>
      </c>
      <c r="E64" s="47">
        <v>7.3458738626</v>
      </c>
      <c r="F64" s="47">
        <v>6.98139726085</v>
      </c>
      <c r="G64" s="240"/>
      <c r="H64" s="240"/>
      <c r="I64" s="240"/>
    </row>
    <row r="65" spans="1:9" ht="12.75" outlineLevel="3">
      <c r="A65" s="241" t="s">
        <v>92</v>
      </c>
      <c r="B65" s="47">
        <v>115.07812630904</v>
      </c>
      <c r="C65" s="47">
        <v>112.0152218031</v>
      </c>
      <c r="D65" s="47">
        <v>112.12524442188</v>
      </c>
      <c r="E65" s="47">
        <v>114.99705868738</v>
      </c>
      <c r="F65" s="47">
        <v>115.26546710188</v>
      </c>
      <c r="G65" s="240"/>
      <c r="H65" s="240"/>
      <c r="I65" s="240"/>
    </row>
    <row r="66" spans="1:9" ht="12.75" outlineLevel="3">
      <c r="A66" s="241" t="s">
        <v>159</v>
      </c>
      <c r="B66" s="47">
        <v>1249.775919</v>
      </c>
      <c r="C66" s="47">
        <v>1216.512045</v>
      </c>
      <c r="D66" s="47">
        <v>1222.798248</v>
      </c>
      <c r="E66" s="47">
        <v>1445.13837</v>
      </c>
      <c r="F66" s="47">
        <v>1487.826972</v>
      </c>
      <c r="G66" s="240"/>
      <c r="H66" s="240"/>
      <c r="I66" s="240"/>
    </row>
    <row r="67" spans="1:9" ht="12.75" outlineLevel="3">
      <c r="A67" s="241" t="s">
        <v>129</v>
      </c>
      <c r="B67" s="47">
        <v>495.86324140485</v>
      </c>
      <c r="C67" s="47">
        <v>501.92923545911</v>
      </c>
      <c r="D67" s="47">
        <v>502.64973320841</v>
      </c>
      <c r="E67" s="47">
        <v>578.71675255669</v>
      </c>
      <c r="F67" s="47">
        <v>582.94990672847</v>
      </c>
      <c r="G67" s="240"/>
      <c r="H67" s="240"/>
      <c r="I67" s="240"/>
    </row>
    <row r="68" spans="1:9" ht="12.75" outlineLevel="3">
      <c r="A68" s="241" t="s">
        <v>143</v>
      </c>
      <c r="B68" s="47">
        <v>379.91330392216</v>
      </c>
      <c r="C68" s="47">
        <v>375.50740571282</v>
      </c>
      <c r="D68" s="47">
        <v>378.14912409018</v>
      </c>
      <c r="E68" s="47">
        <v>403.60706530581</v>
      </c>
      <c r="F68" s="47">
        <v>406.32428882629</v>
      </c>
      <c r="G68" s="240"/>
      <c r="H68" s="240"/>
      <c r="I68" s="240"/>
    </row>
    <row r="69" spans="1:9" ht="12.75" outlineLevel="3">
      <c r="A69" s="241" t="s">
        <v>138</v>
      </c>
      <c r="B69" s="47">
        <v>4.33677963433</v>
      </c>
      <c r="C69" s="47">
        <v>4.34433187203</v>
      </c>
      <c r="D69" s="47">
        <v>4.38253945565</v>
      </c>
      <c r="E69" s="47">
        <v>4.52260382935</v>
      </c>
      <c r="F69" s="47">
        <v>4.63208995666</v>
      </c>
      <c r="G69" s="240"/>
      <c r="H69" s="240"/>
      <c r="I69" s="240"/>
    </row>
    <row r="70" spans="1:9" ht="12.75" outlineLevel="2">
      <c r="A70" s="153" t="s">
        <v>93</v>
      </c>
      <c r="B70" s="179">
        <f>SUM(B$71:B$79)</f>
        <v>239.95764692871998</v>
      </c>
      <c r="C70" s="179">
        <f>SUM(C$71:C$79)</f>
        <v>234.34978612478</v>
      </c>
      <c r="D70" s="179">
        <f>SUM(D$71:D$79)</f>
        <v>233.80292589438</v>
      </c>
      <c r="E70" s="179">
        <f>SUM(E$71:E$79)</f>
        <v>297.79472413912004</v>
      </c>
      <c r="F70" s="179">
        <f>SUM(F$71:F$79)</f>
        <v>298.51711193435005</v>
      </c>
      <c r="G70" s="240"/>
      <c r="H70" s="240"/>
      <c r="I70" s="240"/>
    </row>
    <row r="71" spans="1:9" ht="12.75" outlineLevel="3">
      <c r="A71" s="241" t="s">
        <v>21</v>
      </c>
      <c r="B71" s="47">
        <v>0.89084539945</v>
      </c>
      <c r="C71" s="47">
        <v>0.88181170095</v>
      </c>
      <c r="D71" s="47">
        <v>0.88668956744</v>
      </c>
      <c r="E71" s="47">
        <v>0.91061040422</v>
      </c>
      <c r="F71" s="47">
        <v>0.91334421414</v>
      </c>
      <c r="G71" s="240"/>
      <c r="H71" s="240"/>
      <c r="I71" s="240"/>
    </row>
    <row r="72" spans="1:9" ht="12.75" outlineLevel="3">
      <c r="A72" s="241" t="s">
        <v>11</v>
      </c>
      <c r="B72" s="47">
        <v>8.44158</v>
      </c>
      <c r="C72" s="47">
        <v>8.2169</v>
      </c>
      <c r="D72" s="47">
        <v>8.25936</v>
      </c>
      <c r="E72" s="47">
        <v>8.4734</v>
      </c>
      <c r="F72" s="47">
        <v>8.49944</v>
      </c>
      <c r="G72" s="240"/>
      <c r="H72" s="240"/>
      <c r="I72" s="240"/>
    </row>
    <row r="73" spans="1:9" ht="12.75" outlineLevel="3">
      <c r="A73" s="241" t="s">
        <v>25</v>
      </c>
      <c r="B73" s="47">
        <v>139.85243126616</v>
      </c>
      <c r="C73" s="47">
        <v>137.61768721458</v>
      </c>
      <c r="D73" s="47">
        <v>137.18955454834</v>
      </c>
      <c r="E73" s="47">
        <v>198.91362289788</v>
      </c>
      <c r="F73" s="47">
        <v>200.09456749597</v>
      </c>
      <c r="G73" s="240"/>
      <c r="H73" s="240"/>
      <c r="I73" s="240"/>
    </row>
    <row r="74" spans="1:9" ht="12.75" outlineLevel="3">
      <c r="A74" s="241" t="s">
        <v>106</v>
      </c>
      <c r="B74" s="47">
        <v>8.44158</v>
      </c>
      <c r="C74" s="47">
        <v>8.2169</v>
      </c>
      <c r="D74" s="47">
        <v>8.25936</v>
      </c>
      <c r="E74" s="47">
        <v>8.4734</v>
      </c>
      <c r="F74" s="47">
        <v>8.49944</v>
      </c>
      <c r="G74" s="240"/>
      <c r="H74" s="240"/>
      <c r="I74" s="240"/>
    </row>
    <row r="75" spans="1:9" ht="12.75" outlineLevel="3">
      <c r="A75" s="241" t="s">
        <v>47</v>
      </c>
      <c r="B75" s="47">
        <v>23.71913856036</v>
      </c>
      <c r="C75" s="47">
        <v>23.08783304034</v>
      </c>
      <c r="D75" s="47">
        <v>23.20713708334</v>
      </c>
      <c r="E75" s="47">
        <v>23.81194617653</v>
      </c>
      <c r="F75" s="47">
        <v>23.88512377684</v>
      </c>
      <c r="G75" s="240"/>
      <c r="H75" s="240"/>
      <c r="I75" s="240"/>
    </row>
    <row r="76" spans="1:9" ht="12.75" outlineLevel="3">
      <c r="A76" s="241" t="s">
        <v>108</v>
      </c>
      <c r="B76" s="47">
        <v>3.68236006974</v>
      </c>
      <c r="C76" s="47">
        <v>3.58435085103</v>
      </c>
      <c r="D76" s="47">
        <v>3.61040099279</v>
      </c>
      <c r="E76" s="47">
        <v>3.70778421904</v>
      </c>
      <c r="F76" s="47">
        <v>3.71917878333</v>
      </c>
      <c r="G76" s="240"/>
      <c r="H76" s="240"/>
      <c r="I76" s="240"/>
    </row>
    <row r="77" spans="1:9" ht="12.75" outlineLevel="3">
      <c r="A77" s="241" t="s">
        <v>134</v>
      </c>
      <c r="B77" s="47">
        <v>0.01794875404</v>
      </c>
      <c r="C77" s="47">
        <v>0.01789781267</v>
      </c>
      <c r="D77" s="47">
        <v>0.01805522057</v>
      </c>
      <c r="E77" s="47">
        <v>0.01853424907</v>
      </c>
      <c r="F77" s="47">
        <v>0.01874566995</v>
      </c>
      <c r="G77" s="240"/>
      <c r="H77" s="240"/>
      <c r="I77" s="240"/>
    </row>
    <row r="78" spans="1:9" ht="12.75" outlineLevel="3">
      <c r="A78" s="241" t="s">
        <v>212</v>
      </c>
      <c r="B78" s="47">
        <v>18.97010688824</v>
      </c>
      <c r="C78" s="47">
        <v>18.46520098015</v>
      </c>
      <c r="D78" s="47">
        <v>18.56061803932</v>
      </c>
      <c r="E78" s="47">
        <v>18.8921324491</v>
      </c>
      <c r="F78" s="47">
        <v>19.0301760358</v>
      </c>
      <c r="G78" s="240"/>
      <c r="H78" s="240"/>
      <c r="I78" s="240"/>
    </row>
    <row r="79" spans="1:9" ht="12.75" outlineLevel="3">
      <c r="A79" s="241" t="s">
        <v>22</v>
      </c>
      <c r="B79" s="47">
        <v>35.94165599073</v>
      </c>
      <c r="C79" s="47">
        <v>34.26120452506</v>
      </c>
      <c r="D79" s="47">
        <v>33.81175044258</v>
      </c>
      <c r="E79" s="47">
        <v>34.59329374328</v>
      </c>
      <c r="F79" s="47">
        <v>33.85709595832</v>
      </c>
      <c r="G79" s="240"/>
      <c r="H79" s="240"/>
      <c r="I79" s="240"/>
    </row>
    <row r="80" spans="1:9" ht="12.75" outlineLevel="2">
      <c r="A80" s="153" t="s">
        <v>203</v>
      </c>
      <c r="B80" s="179">
        <f>SUM(B$81:B$81)</f>
        <v>23.01185961686</v>
      </c>
      <c r="C80" s="179">
        <f>SUM(C$81:C$81)</f>
        <v>22.94654835516</v>
      </c>
      <c r="D80" s="179">
        <f>SUM(D$81:D$81)</f>
        <v>23.14835894212</v>
      </c>
      <c r="E80" s="179">
        <f>SUM(E$81:E$81)</f>
        <v>23.7625150274</v>
      </c>
      <c r="F80" s="179">
        <f>SUM(F$81:F$81)</f>
        <v>24.03357493917</v>
      </c>
      <c r="G80" s="240"/>
      <c r="H80" s="240"/>
      <c r="I80" s="240"/>
    </row>
    <row r="81" spans="1:9" ht="12.75" outlineLevel="3">
      <c r="A81" s="241" t="s">
        <v>117</v>
      </c>
      <c r="B81" s="47">
        <v>23.01185961686</v>
      </c>
      <c r="C81" s="47">
        <v>22.94654835516</v>
      </c>
      <c r="D81" s="47">
        <v>23.14835894212</v>
      </c>
      <c r="E81" s="47">
        <v>23.7625150274</v>
      </c>
      <c r="F81" s="47">
        <v>24.03357493917</v>
      </c>
      <c r="G81" s="240"/>
      <c r="H81" s="240"/>
      <c r="I81" s="240"/>
    </row>
    <row r="82" spans="1:9" ht="12.75" outlineLevel="2">
      <c r="A82" s="153" t="s">
        <v>214</v>
      </c>
      <c r="B82" s="179">
        <f>SUM(B$83:B$88)</f>
        <v>59.48838468203</v>
      </c>
      <c r="C82" s="179">
        <f>SUM(C$83:C$88)</f>
        <v>57.90504953976</v>
      </c>
      <c r="D82" s="179">
        <f>SUM(D$83:D$88)</f>
        <v>57.23346065628</v>
      </c>
      <c r="E82" s="179">
        <f>SUM(E$83:E$88)</f>
        <v>64.74999794517</v>
      </c>
      <c r="F82" s="179">
        <f>SUM(F$83:F$88)</f>
        <v>64.78977742427</v>
      </c>
      <c r="G82" s="240"/>
      <c r="H82" s="240"/>
      <c r="I82" s="240"/>
    </row>
    <row r="83" spans="1:9" ht="12.75" outlineLevel="3">
      <c r="A83" s="241" t="s">
        <v>60</v>
      </c>
      <c r="B83" s="47">
        <v>27.435135</v>
      </c>
      <c r="C83" s="47">
        <v>26.704925</v>
      </c>
      <c r="D83" s="47">
        <v>26.84292</v>
      </c>
      <c r="E83" s="47">
        <v>27.53855</v>
      </c>
      <c r="F83" s="47">
        <v>27.62318</v>
      </c>
      <c r="G83" s="240"/>
      <c r="H83" s="240"/>
      <c r="I83" s="240"/>
    </row>
    <row r="84" spans="1:9" ht="12.75" outlineLevel="3">
      <c r="A84" s="241" t="s">
        <v>75</v>
      </c>
      <c r="B84" s="47">
        <v>0.00215805616</v>
      </c>
      <c r="C84" s="47">
        <v>0.00210061762</v>
      </c>
      <c r="D84" s="47">
        <v>0.00211147235</v>
      </c>
      <c r="E84" s="47">
        <v>0.00216619082</v>
      </c>
      <c r="F84" s="47">
        <v>0.00217284784</v>
      </c>
      <c r="G84" s="240"/>
      <c r="H84" s="240"/>
      <c r="I84" s="240"/>
    </row>
    <row r="85" spans="1:9" ht="12.75" outlineLevel="3">
      <c r="A85" s="241" t="s">
        <v>167</v>
      </c>
      <c r="B85" s="47">
        <v>0.16403021543</v>
      </c>
      <c r="C85" s="47">
        <v>0.15966440846</v>
      </c>
      <c r="D85" s="47">
        <v>0.16048945815</v>
      </c>
      <c r="E85" s="47">
        <v>0.16464851692</v>
      </c>
      <c r="F85" s="47">
        <v>0.16515450594</v>
      </c>
      <c r="G85" s="240"/>
      <c r="H85" s="240"/>
      <c r="I85" s="240"/>
    </row>
    <row r="86" spans="1:9" ht="12.75" outlineLevel="3">
      <c r="A86" s="241" t="s">
        <v>166</v>
      </c>
      <c r="B86" s="47">
        <v>10.28871511666</v>
      </c>
      <c r="C86" s="47">
        <v>10.01487200763</v>
      </c>
      <c r="D86" s="47">
        <v>10.09053418276</v>
      </c>
      <c r="E86" s="47">
        <v>9.81327204231</v>
      </c>
      <c r="F86" s="47">
        <v>9.68468935711</v>
      </c>
      <c r="G86" s="240"/>
      <c r="H86" s="240"/>
      <c r="I86" s="240"/>
    </row>
    <row r="87" spans="1:9" ht="12.75" outlineLevel="3">
      <c r="A87" s="241" t="s">
        <v>45</v>
      </c>
      <c r="B87" s="47">
        <v>21.59834629378</v>
      </c>
      <c r="C87" s="47">
        <v>21.02348750605</v>
      </c>
      <c r="D87" s="47">
        <v>20.13740554302</v>
      </c>
      <c r="E87" s="47">
        <v>20.65926320298</v>
      </c>
      <c r="F87" s="47">
        <v>20.72275214647</v>
      </c>
      <c r="G87" s="240"/>
      <c r="H87" s="240"/>
      <c r="I87" s="240"/>
    </row>
    <row r="88" spans="1:9" ht="12.75" outlineLevel="3">
      <c r="A88" s="241" t="s">
        <v>55</v>
      </c>
      <c r="B88" s="47">
        <v>0</v>
      </c>
      <c r="C88" s="47">
        <v>0</v>
      </c>
      <c r="D88" s="47">
        <v>0</v>
      </c>
      <c r="E88" s="47">
        <v>6.57209799214</v>
      </c>
      <c r="F88" s="47">
        <v>6.59182856691</v>
      </c>
      <c r="G88" s="240"/>
      <c r="H88" s="240"/>
      <c r="I88" s="240"/>
    </row>
    <row r="89" spans="1:9" ht="12.75" outlineLevel="2">
      <c r="A89" s="153" t="s">
        <v>37</v>
      </c>
      <c r="B89" s="179">
        <f>SUM(B$90:B$95)</f>
        <v>750.567927912</v>
      </c>
      <c r="C89" s="179">
        <f>SUM(C$90:C$95)</f>
        <v>746.179581998</v>
      </c>
      <c r="D89" s="179">
        <f>SUM(D$90:D$95)</f>
        <v>752.4067728509999</v>
      </c>
      <c r="E89" s="179">
        <f>SUM(E$90:E$95)</f>
        <v>772.3118234819999</v>
      </c>
      <c r="F89" s="179">
        <f>SUM(F$90:F$95)</f>
        <v>780.3271793439999</v>
      </c>
      <c r="G89" s="240"/>
      <c r="H89" s="240"/>
      <c r="I89" s="240"/>
    </row>
    <row r="90" spans="1:9" ht="12.75" outlineLevel="3">
      <c r="A90" s="241" t="s">
        <v>198</v>
      </c>
      <c r="B90" s="47">
        <v>287.170872912</v>
      </c>
      <c r="C90" s="47">
        <v>286.355836998</v>
      </c>
      <c r="D90" s="47">
        <v>288.874282851</v>
      </c>
      <c r="E90" s="47">
        <v>296.538493482</v>
      </c>
      <c r="F90" s="47">
        <v>299.921119344</v>
      </c>
      <c r="G90" s="240"/>
      <c r="H90" s="240"/>
      <c r="I90" s="240"/>
    </row>
    <row r="91" spans="1:9" ht="12.75" outlineLevel="3">
      <c r="A91" s="241" t="s">
        <v>216</v>
      </c>
      <c r="B91" s="47">
        <v>113.9472</v>
      </c>
      <c r="C91" s="47">
        <v>113.6238</v>
      </c>
      <c r="D91" s="47">
        <v>114.6231</v>
      </c>
      <c r="E91" s="47">
        <v>117.6642</v>
      </c>
      <c r="F91" s="47">
        <v>119.0064</v>
      </c>
      <c r="G91" s="240"/>
      <c r="H91" s="240"/>
      <c r="I91" s="240"/>
    </row>
    <row r="92" spans="1:9" ht="12.75" outlineLevel="3">
      <c r="A92" s="241" t="s">
        <v>19</v>
      </c>
      <c r="B92" s="47">
        <v>89.25864</v>
      </c>
      <c r="C92" s="47">
        <v>89.00531</v>
      </c>
      <c r="D92" s="47">
        <v>89.788095</v>
      </c>
      <c r="E92" s="47">
        <v>92.17029</v>
      </c>
      <c r="F92" s="47">
        <v>93.22168</v>
      </c>
      <c r="G92" s="240"/>
      <c r="H92" s="240"/>
      <c r="I92" s="240"/>
    </row>
    <row r="93" spans="1:9" ht="12.75" outlineLevel="3">
      <c r="A93" s="241" t="s">
        <v>57</v>
      </c>
      <c r="B93" s="47">
        <v>42.2079</v>
      </c>
      <c r="C93" s="47">
        <v>41.0845</v>
      </c>
      <c r="D93" s="47">
        <v>41.2968</v>
      </c>
      <c r="E93" s="47">
        <v>42.367</v>
      </c>
      <c r="F93" s="47">
        <v>42.4972</v>
      </c>
      <c r="G93" s="240"/>
      <c r="H93" s="240"/>
      <c r="I93" s="240"/>
    </row>
    <row r="94" spans="1:9" ht="12.75" outlineLevel="3">
      <c r="A94" s="241" t="s">
        <v>177</v>
      </c>
      <c r="B94" s="47">
        <v>151.514115</v>
      </c>
      <c r="C94" s="47">
        <v>149.829585</v>
      </c>
      <c r="D94" s="47">
        <v>150.96102</v>
      </c>
      <c r="E94" s="47">
        <v>154.93439</v>
      </c>
      <c r="F94" s="47">
        <v>156.26038</v>
      </c>
      <c r="G94" s="240"/>
      <c r="H94" s="240"/>
      <c r="I94" s="240"/>
    </row>
    <row r="95" spans="1:9" ht="12.75" outlineLevel="3">
      <c r="A95" s="241" t="s">
        <v>3</v>
      </c>
      <c r="B95" s="47">
        <v>66.4692</v>
      </c>
      <c r="C95" s="47">
        <v>66.28055</v>
      </c>
      <c r="D95" s="47">
        <v>66.863475</v>
      </c>
      <c r="E95" s="47">
        <v>68.63745</v>
      </c>
      <c r="F95" s="47">
        <v>69.4204</v>
      </c>
      <c r="G95" s="240"/>
      <c r="H95" s="240"/>
      <c r="I95" s="240"/>
    </row>
    <row r="96" spans="1:9" ht="12.75" outlineLevel="2">
      <c r="A96" s="153" t="s">
        <v>197</v>
      </c>
      <c r="B96" s="179">
        <f>SUM(B$97:B$97)</f>
        <v>113.9472</v>
      </c>
      <c r="C96" s="179">
        <f>SUM(C$97:C$97)</f>
        <v>113.6238</v>
      </c>
      <c r="D96" s="179">
        <f>SUM(D$97:D$97)</f>
        <v>114.6231</v>
      </c>
      <c r="E96" s="179">
        <f>SUM(E$97:E$97)</f>
        <v>117.6642</v>
      </c>
      <c r="F96" s="179">
        <f>SUM(F$97:F$97)</f>
        <v>119.0064</v>
      </c>
      <c r="G96" s="240"/>
      <c r="H96" s="240"/>
      <c r="I96" s="240"/>
    </row>
    <row r="97" spans="1:9" ht="12.75" outlineLevel="3">
      <c r="A97" s="241" t="s">
        <v>114</v>
      </c>
      <c r="B97" s="47">
        <v>113.9472</v>
      </c>
      <c r="C97" s="47">
        <v>113.6238</v>
      </c>
      <c r="D97" s="47">
        <v>114.6231</v>
      </c>
      <c r="E97" s="47">
        <v>117.6642</v>
      </c>
      <c r="F97" s="47">
        <v>119.0064</v>
      </c>
      <c r="G97" s="240"/>
      <c r="H97" s="240"/>
      <c r="I97" s="240"/>
    </row>
    <row r="98" spans="1:9" ht="12.75" outlineLevel="2">
      <c r="A98" s="153" t="s">
        <v>171</v>
      </c>
      <c r="B98" s="179">
        <f>SUM(B$99:B$99)</f>
        <v>160.84042546983</v>
      </c>
      <c r="C98" s="179">
        <f>SUM(C$99:C$99)</f>
        <v>158.97514058707</v>
      </c>
      <c r="D98" s="179">
        <f>SUM(D$99:D$99)</f>
        <v>160.09354076785</v>
      </c>
      <c r="E98" s="179">
        <f>SUM(E$99:E$99)</f>
        <v>163.90583768939</v>
      </c>
      <c r="F98" s="179">
        <f>SUM(F$99:F$99)</f>
        <v>165.00930895042</v>
      </c>
      <c r="G98" s="240"/>
      <c r="H98" s="240"/>
      <c r="I98" s="240"/>
    </row>
    <row r="99" spans="1:9" ht="12.75" outlineLevel="3">
      <c r="A99" s="241" t="s">
        <v>143</v>
      </c>
      <c r="B99" s="47">
        <v>160.84042546983</v>
      </c>
      <c r="C99" s="47">
        <v>158.97514058707</v>
      </c>
      <c r="D99" s="47">
        <v>160.09354076785</v>
      </c>
      <c r="E99" s="47">
        <v>163.90583768939</v>
      </c>
      <c r="F99" s="47">
        <v>165.00930895042</v>
      </c>
      <c r="G99" s="240"/>
      <c r="H99" s="240"/>
      <c r="I99" s="240"/>
    </row>
    <row r="100" spans="1:9" ht="15" outlineLevel="1">
      <c r="A100" s="113" t="s">
        <v>12</v>
      </c>
      <c r="B100" s="84">
        <f>B$101+B$108+B$110+B$113+B$116</f>
        <v>262.61625882744994</v>
      </c>
      <c r="C100" s="84">
        <f>C$101+C$108+C$110+C$113+C$116</f>
        <v>265.82215852887003</v>
      </c>
      <c r="D100" s="84">
        <f>D$101+D$108+D$110+D$113+D$116</f>
        <v>255.70018403568997</v>
      </c>
      <c r="E100" s="84">
        <f>E$101+E$108+E$110+E$113+E$116</f>
        <v>244.7677133547</v>
      </c>
      <c r="F100" s="84">
        <f>F$101+F$108+F$110+F$113+F$116</f>
        <v>242.85717394158002</v>
      </c>
      <c r="G100" s="240"/>
      <c r="H100" s="240"/>
      <c r="I100" s="240"/>
    </row>
    <row r="101" spans="1:9" ht="12.75" outlineLevel="2">
      <c r="A101" s="153" t="s">
        <v>168</v>
      </c>
      <c r="B101" s="179">
        <f>SUM(B$102:B$107)</f>
        <v>160.59882259232</v>
      </c>
      <c r="C101" s="179">
        <f>SUM(C$102:C$107)</f>
        <v>164.15744939789002</v>
      </c>
      <c r="D101" s="179">
        <f>SUM(D$102:D$107)</f>
        <v>153.17345407046997</v>
      </c>
      <c r="E101" s="179">
        <f>SUM(E$102:E$107)</f>
        <v>139.48320303505</v>
      </c>
      <c r="F101" s="179">
        <f>SUM(F$102:F$107)</f>
        <v>136.40156258567</v>
      </c>
      <c r="G101" s="240"/>
      <c r="H101" s="240"/>
      <c r="I101" s="240"/>
    </row>
    <row r="102" spans="1:9" ht="12.75" outlineLevel="3">
      <c r="A102" s="241" t="s">
        <v>61</v>
      </c>
      <c r="B102" s="47">
        <v>12.66237</v>
      </c>
      <c r="C102" s="47">
        <v>12.32535</v>
      </c>
      <c r="D102" s="47">
        <v>12.38904</v>
      </c>
      <c r="E102" s="47">
        <v>12.7101</v>
      </c>
      <c r="F102" s="47">
        <v>12.74916</v>
      </c>
      <c r="G102" s="240"/>
      <c r="H102" s="240"/>
      <c r="I102" s="240"/>
    </row>
    <row r="103" spans="1:9" ht="12.75" outlineLevel="3">
      <c r="A103" s="241" t="s">
        <v>49</v>
      </c>
      <c r="B103" s="47">
        <v>42.35285817653</v>
      </c>
      <c r="C103" s="47">
        <v>47.40836371038</v>
      </c>
      <c r="D103" s="47">
        <v>40.59384032796</v>
      </c>
      <c r="E103" s="47">
        <v>34.38719554723</v>
      </c>
      <c r="F103" s="47">
        <v>34.18557652925</v>
      </c>
      <c r="G103" s="240"/>
      <c r="H103" s="240"/>
      <c r="I103" s="240"/>
    </row>
    <row r="104" spans="1:9" ht="12.75" outlineLevel="3">
      <c r="A104" s="241" t="s">
        <v>92</v>
      </c>
      <c r="B104" s="47">
        <v>4.2488582535</v>
      </c>
      <c r="C104" s="47">
        <v>4.08544268</v>
      </c>
      <c r="D104" s="47">
        <v>4.106553792</v>
      </c>
      <c r="E104" s="47">
        <v>4.21297448</v>
      </c>
      <c r="F104" s="47">
        <v>4.225921568</v>
      </c>
      <c r="G104" s="240"/>
      <c r="H104" s="240"/>
      <c r="I104" s="240"/>
    </row>
    <row r="105" spans="1:9" ht="12.75" outlineLevel="3">
      <c r="A105" s="241" t="s">
        <v>129</v>
      </c>
      <c r="B105" s="47">
        <v>20.4013846903</v>
      </c>
      <c r="C105" s="47">
        <v>20.34348236529</v>
      </c>
      <c r="D105" s="47">
        <v>20.52297259081</v>
      </c>
      <c r="E105" s="47">
        <v>20.97034040879</v>
      </c>
      <c r="F105" s="47">
        <v>20.78390365538</v>
      </c>
      <c r="G105" s="240"/>
      <c r="H105" s="240"/>
      <c r="I105" s="240"/>
    </row>
    <row r="106" spans="1:9" ht="12.75" outlineLevel="3">
      <c r="A106" s="241" t="s">
        <v>143</v>
      </c>
      <c r="B106" s="47">
        <v>80.92735298752</v>
      </c>
      <c r="C106" s="47">
        <v>79.98882918239</v>
      </c>
      <c r="D106" s="47">
        <v>75.55489867095</v>
      </c>
      <c r="E106" s="47">
        <v>67.19628077757</v>
      </c>
      <c r="F106" s="47">
        <v>64.45061701239</v>
      </c>
      <c r="G106" s="240"/>
      <c r="H106" s="240"/>
      <c r="I106" s="240"/>
    </row>
    <row r="107" spans="1:9" ht="12.75" outlineLevel="3">
      <c r="A107" s="241" t="s">
        <v>138</v>
      </c>
      <c r="B107" s="47">
        <v>0.00599848447</v>
      </c>
      <c r="C107" s="47">
        <v>0.00598145983</v>
      </c>
      <c r="D107" s="47">
        <v>0.00614868875</v>
      </c>
      <c r="E107" s="47">
        <v>0.00631182146</v>
      </c>
      <c r="F107" s="47">
        <v>0.00638382065</v>
      </c>
      <c r="G107" s="240"/>
      <c r="H107" s="240"/>
      <c r="I107" s="240"/>
    </row>
    <row r="108" spans="1:9" ht="12.75" outlineLevel="2">
      <c r="A108" s="153" t="s">
        <v>41</v>
      </c>
      <c r="B108" s="179">
        <f>SUM(B$109:B$109)</f>
        <v>1.12849236251</v>
      </c>
      <c r="C108" s="179">
        <f>SUM(C$109:C$109)</f>
        <v>1.09845655594</v>
      </c>
      <c r="D108" s="179">
        <f>SUM(D$109:D$109)</f>
        <v>1.22383926599</v>
      </c>
      <c r="E108" s="179">
        <f>SUM(E$109:E$109)</f>
        <v>1.30515187062</v>
      </c>
      <c r="F108" s="179">
        <f>SUM(F$109:F$109)</f>
        <v>1.30992774319</v>
      </c>
      <c r="G108" s="240"/>
      <c r="H108" s="240"/>
      <c r="I108" s="240"/>
    </row>
    <row r="109" spans="1:9" ht="12.75" outlineLevel="3">
      <c r="A109" s="241" t="s">
        <v>47</v>
      </c>
      <c r="B109" s="47">
        <v>1.12849236251</v>
      </c>
      <c r="C109" s="47">
        <v>1.09845655594</v>
      </c>
      <c r="D109" s="47">
        <v>1.22383926599</v>
      </c>
      <c r="E109" s="47">
        <v>1.30515187062</v>
      </c>
      <c r="F109" s="47">
        <v>1.30992774319</v>
      </c>
      <c r="G109" s="240"/>
      <c r="H109" s="240"/>
      <c r="I109" s="240"/>
    </row>
    <row r="110" spans="1:9" ht="12.75" outlineLevel="2">
      <c r="A110" s="153" t="s">
        <v>214</v>
      </c>
      <c r="B110" s="179">
        <f>SUM(B$111:B$112)</f>
        <v>38.81544169728</v>
      </c>
      <c r="C110" s="179">
        <f>SUM(C$111:C$112)</f>
        <v>38.70527739447</v>
      </c>
      <c r="D110" s="179">
        <f>SUM(D$111:D$112)</f>
        <v>38.90507871028</v>
      </c>
      <c r="E110" s="179">
        <f>SUM(E$111:E$112)</f>
        <v>39.93728107495</v>
      </c>
      <c r="F110" s="179">
        <f>SUM(F$111:F$112)</f>
        <v>40.392847157569996</v>
      </c>
      <c r="G110" s="240"/>
      <c r="H110" s="240"/>
      <c r="I110" s="240"/>
    </row>
    <row r="111" spans="1:9" ht="12.75" outlineLevel="3">
      <c r="A111" s="241" t="s">
        <v>148</v>
      </c>
      <c r="B111" s="47">
        <v>7.47996169728</v>
      </c>
      <c r="C111" s="47">
        <v>7.45873239447</v>
      </c>
      <c r="D111" s="47">
        <v>7.38372621028</v>
      </c>
      <c r="E111" s="47">
        <v>7.57962607495</v>
      </c>
      <c r="F111" s="47">
        <v>7.66608715757</v>
      </c>
      <c r="G111" s="240"/>
      <c r="H111" s="240"/>
      <c r="I111" s="240"/>
    </row>
    <row r="112" spans="1:9" ht="12.75" outlineLevel="3">
      <c r="A112" s="241" t="s">
        <v>116</v>
      </c>
      <c r="B112" s="47">
        <v>31.33548</v>
      </c>
      <c r="C112" s="47">
        <v>31.246545</v>
      </c>
      <c r="D112" s="47">
        <v>31.5213525</v>
      </c>
      <c r="E112" s="47">
        <v>32.357655</v>
      </c>
      <c r="F112" s="47">
        <v>32.72676</v>
      </c>
      <c r="G112" s="240"/>
      <c r="H112" s="240"/>
      <c r="I112" s="240"/>
    </row>
    <row r="113" spans="1:9" ht="12.75" outlineLevel="2">
      <c r="A113" s="153" t="s">
        <v>50</v>
      </c>
      <c r="B113" s="179">
        <f>SUM(B$114:B$115)</f>
        <v>57.923159999999996</v>
      </c>
      <c r="C113" s="179">
        <f>SUM(C$114:C$115)</f>
        <v>57.758765</v>
      </c>
      <c r="D113" s="179">
        <f>SUM(D$114:D$115)</f>
        <v>58.2667425</v>
      </c>
      <c r="E113" s="179">
        <f>SUM(E$114:E$115)</f>
        <v>59.812635</v>
      </c>
      <c r="F113" s="179">
        <f>SUM(F$114:F$115)</f>
        <v>60.49492</v>
      </c>
      <c r="G113" s="240"/>
      <c r="H113" s="240"/>
      <c r="I113" s="240"/>
    </row>
    <row r="114" spans="1:9" ht="12.75" outlineLevel="3">
      <c r="A114" s="241" t="s">
        <v>98</v>
      </c>
      <c r="B114" s="47">
        <v>26.58768</v>
      </c>
      <c r="C114" s="47">
        <v>26.51222</v>
      </c>
      <c r="D114" s="47">
        <v>26.74539</v>
      </c>
      <c r="E114" s="47">
        <v>27.45498</v>
      </c>
      <c r="F114" s="47">
        <v>27.76816</v>
      </c>
      <c r="G114" s="240"/>
      <c r="H114" s="240"/>
      <c r="I114" s="240"/>
    </row>
    <row r="115" spans="1:9" ht="12.75" outlineLevel="3">
      <c r="A115" s="241" t="s">
        <v>97</v>
      </c>
      <c r="B115" s="47">
        <v>31.33548</v>
      </c>
      <c r="C115" s="47">
        <v>31.246545</v>
      </c>
      <c r="D115" s="47">
        <v>31.5213525</v>
      </c>
      <c r="E115" s="47">
        <v>32.357655</v>
      </c>
      <c r="F115" s="47">
        <v>32.72676</v>
      </c>
      <c r="G115" s="240"/>
      <c r="H115" s="240"/>
      <c r="I115" s="240"/>
    </row>
    <row r="116" spans="1:9" ht="12.75" outlineLevel="2">
      <c r="A116" s="153" t="s">
        <v>171</v>
      </c>
      <c r="B116" s="179">
        <f>SUM(B$117:B$117)</f>
        <v>4.15034217534</v>
      </c>
      <c r="C116" s="179">
        <f>SUM(C$117:C$117)</f>
        <v>4.10221018057</v>
      </c>
      <c r="D116" s="179">
        <f>SUM(D$117:D$117)</f>
        <v>4.13106948895</v>
      </c>
      <c r="E116" s="179">
        <f>SUM(E$117:E$117)</f>
        <v>4.22944237408</v>
      </c>
      <c r="F116" s="179">
        <f>SUM(F$117:F$117)</f>
        <v>4.25791645515</v>
      </c>
      <c r="G116" s="240"/>
      <c r="H116" s="240"/>
      <c r="I116" s="240"/>
    </row>
    <row r="117" spans="1:9" ht="12.75" outlineLevel="3">
      <c r="A117" s="241" t="s">
        <v>143</v>
      </c>
      <c r="B117" s="47">
        <v>4.15034217534</v>
      </c>
      <c r="C117" s="47">
        <v>4.10221018057</v>
      </c>
      <c r="D117" s="47">
        <v>4.13106948895</v>
      </c>
      <c r="E117" s="47">
        <v>4.22944237408</v>
      </c>
      <c r="F117" s="47">
        <v>4.25791645515</v>
      </c>
      <c r="G117" s="240"/>
      <c r="H117" s="240"/>
      <c r="I117" s="240"/>
    </row>
    <row r="118" spans="2:9" ht="11.25">
      <c r="B118" s="59"/>
      <c r="C118" s="59"/>
      <c r="D118" s="59"/>
      <c r="E118" s="59"/>
      <c r="F118" s="59"/>
      <c r="G118" s="240"/>
      <c r="H118" s="240"/>
      <c r="I118" s="240"/>
    </row>
    <row r="119" spans="2:9" ht="11.25">
      <c r="B119" s="59"/>
      <c r="C119" s="59"/>
      <c r="D119" s="59"/>
      <c r="E119" s="59"/>
      <c r="F119" s="59"/>
      <c r="G119" s="240"/>
      <c r="H119" s="240"/>
      <c r="I119" s="240"/>
    </row>
    <row r="120" spans="2:9" ht="11.25">
      <c r="B120" s="59"/>
      <c r="C120" s="59"/>
      <c r="D120" s="59"/>
      <c r="E120" s="59"/>
      <c r="F120" s="59"/>
      <c r="G120" s="240"/>
      <c r="H120" s="240"/>
      <c r="I120" s="240"/>
    </row>
    <row r="121" spans="2:9" ht="11.25">
      <c r="B121" s="59"/>
      <c r="C121" s="59"/>
      <c r="D121" s="59"/>
      <c r="E121" s="59"/>
      <c r="F121" s="59"/>
      <c r="G121" s="240"/>
      <c r="H121" s="240"/>
      <c r="I121" s="240"/>
    </row>
    <row r="122" spans="2:9" ht="11.25">
      <c r="B122" s="59"/>
      <c r="C122" s="59"/>
      <c r="D122" s="59"/>
      <c r="E122" s="59"/>
      <c r="F122" s="59"/>
      <c r="G122" s="240"/>
      <c r="H122" s="240"/>
      <c r="I122" s="240"/>
    </row>
    <row r="123" spans="2:9" ht="11.25">
      <c r="B123" s="59"/>
      <c r="C123" s="59"/>
      <c r="D123" s="59"/>
      <c r="E123" s="59"/>
      <c r="F123" s="59"/>
      <c r="G123" s="240"/>
      <c r="H123" s="240"/>
      <c r="I123" s="240"/>
    </row>
    <row r="124" spans="2:9" ht="11.25">
      <c r="B124" s="59"/>
      <c r="C124" s="59"/>
      <c r="D124" s="59"/>
      <c r="E124" s="59"/>
      <c r="F124" s="59"/>
      <c r="G124" s="240"/>
      <c r="H124" s="240"/>
      <c r="I124" s="240"/>
    </row>
    <row r="125" spans="2:9" ht="11.25">
      <c r="B125" s="59"/>
      <c r="C125" s="59"/>
      <c r="D125" s="59"/>
      <c r="E125" s="59"/>
      <c r="F125" s="59"/>
      <c r="G125" s="240"/>
      <c r="H125" s="240"/>
      <c r="I125" s="240"/>
    </row>
    <row r="126" spans="2:9" ht="11.25">
      <c r="B126" s="59"/>
      <c r="C126" s="59"/>
      <c r="D126" s="59"/>
      <c r="E126" s="59"/>
      <c r="F126" s="59"/>
      <c r="G126" s="240"/>
      <c r="H126" s="240"/>
      <c r="I126" s="240"/>
    </row>
    <row r="127" spans="2:9" ht="11.25">
      <c r="B127" s="59"/>
      <c r="C127" s="59"/>
      <c r="D127" s="59"/>
      <c r="E127" s="59"/>
      <c r="F127" s="59"/>
      <c r="G127" s="240"/>
      <c r="H127" s="240"/>
      <c r="I127" s="240"/>
    </row>
    <row r="128" spans="2:9" ht="11.25">
      <c r="B128" s="59"/>
      <c r="C128" s="59"/>
      <c r="D128" s="59"/>
      <c r="E128" s="59"/>
      <c r="F128" s="59"/>
      <c r="G128" s="240"/>
      <c r="H128" s="240"/>
      <c r="I128" s="240"/>
    </row>
    <row r="129" spans="2:9" ht="11.25">
      <c r="B129" s="59"/>
      <c r="C129" s="59"/>
      <c r="D129" s="59"/>
      <c r="E129" s="59"/>
      <c r="F129" s="59"/>
      <c r="G129" s="240"/>
      <c r="H129" s="240"/>
      <c r="I129" s="240"/>
    </row>
    <row r="130" spans="2:9" ht="11.25">
      <c r="B130" s="59"/>
      <c r="C130" s="59"/>
      <c r="D130" s="59"/>
      <c r="E130" s="59"/>
      <c r="F130" s="59"/>
      <c r="G130" s="240"/>
      <c r="H130" s="240"/>
      <c r="I130" s="240"/>
    </row>
    <row r="131" spans="2:9" ht="11.25">
      <c r="B131" s="59"/>
      <c r="C131" s="59"/>
      <c r="D131" s="59"/>
      <c r="E131" s="59"/>
      <c r="F131" s="59"/>
      <c r="G131" s="240"/>
      <c r="H131" s="240"/>
      <c r="I131" s="240"/>
    </row>
    <row r="132" spans="2:9" ht="11.25">
      <c r="B132" s="59"/>
      <c r="C132" s="59"/>
      <c r="D132" s="59"/>
      <c r="E132" s="59"/>
      <c r="F132" s="59"/>
      <c r="G132" s="240"/>
      <c r="H132" s="240"/>
      <c r="I132" s="240"/>
    </row>
    <row r="133" spans="2:9" ht="11.25">
      <c r="B133" s="59"/>
      <c r="C133" s="59"/>
      <c r="D133" s="59"/>
      <c r="E133" s="59"/>
      <c r="F133" s="59"/>
      <c r="G133" s="240"/>
      <c r="H133" s="240"/>
      <c r="I133" s="240"/>
    </row>
    <row r="134" spans="2:9" ht="11.25">
      <c r="B134" s="59"/>
      <c r="C134" s="59"/>
      <c r="D134" s="59"/>
      <c r="E134" s="59"/>
      <c r="F134" s="59"/>
      <c r="G134" s="240"/>
      <c r="H134" s="240"/>
      <c r="I134" s="240"/>
    </row>
    <row r="135" spans="2:9" ht="11.25">
      <c r="B135" s="59"/>
      <c r="C135" s="59"/>
      <c r="D135" s="59"/>
      <c r="E135" s="59"/>
      <c r="F135" s="59"/>
      <c r="G135" s="240"/>
      <c r="H135" s="240"/>
      <c r="I135" s="240"/>
    </row>
    <row r="136" spans="2:9" ht="11.25">
      <c r="B136" s="59"/>
      <c r="C136" s="59"/>
      <c r="D136" s="59"/>
      <c r="E136" s="59"/>
      <c r="F136" s="59"/>
      <c r="G136" s="240"/>
      <c r="H136" s="240"/>
      <c r="I136" s="240"/>
    </row>
    <row r="137" spans="2:9" ht="11.25">
      <c r="B137" s="59"/>
      <c r="C137" s="59"/>
      <c r="D137" s="59"/>
      <c r="E137" s="59"/>
      <c r="F137" s="59"/>
      <c r="G137" s="240"/>
      <c r="H137" s="240"/>
      <c r="I137" s="240"/>
    </row>
    <row r="138" spans="2:9" ht="11.25">
      <c r="B138" s="59"/>
      <c r="C138" s="59"/>
      <c r="D138" s="59"/>
      <c r="E138" s="59"/>
      <c r="F138" s="59"/>
      <c r="G138" s="240"/>
      <c r="H138" s="240"/>
      <c r="I138" s="240"/>
    </row>
    <row r="139" spans="2:9" ht="11.25">
      <c r="B139" s="59"/>
      <c r="C139" s="59"/>
      <c r="D139" s="59"/>
      <c r="E139" s="59"/>
      <c r="F139" s="59"/>
      <c r="G139" s="240"/>
      <c r="H139" s="240"/>
      <c r="I139" s="240"/>
    </row>
    <row r="140" spans="2:9" ht="11.25">
      <c r="B140" s="59"/>
      <c r="C140" s="59"/>
      <c r="D140" s="59"/>
      <c r="E140" s="59"/>
      <c r="F140" s="59"/>
      <c r="G140" s="240"/>
      <c r="H140" s="240"/>
      <c r="I140" s="240"/>
    </row>
    <row r="141" spans="2:9" ht="11.25">
      <c r="B141" s="59"/>
      <c r="C141" s="59"/>
      <c r="D141" s="59"/>
      <c r="E141" s="59"/>
      <c r="F141" s="59"/>
      <c r="G141" s="240"/>
      <c r="H141" s="240"/>
      <c r="I141" s="240"/>
    </row>
    <row r="142" spans="2:9" ht="11.25">
      <c r="B142" s="59"/>
      <c r="C142" s="59"/>
      <c r="D142" s="59"/>
      <c r="E142" s="59"/>
      <c r="F142" s="59"/>
      <c r="G142" s="240"/>
      <c r="H142" s="240"/>
      <c r="I142" s="240"/>
    </row>
    <row r="143" spans="2:9" ht="11.25">
      <c r="B143" s="59"/>
      <c r="C143" s="59"/>
      <c r="D143" s="59"/>
      <c r="E143" s="59"/>
      <c r="F143" s="59"/>
      <c r="G143" s="240"/>
      <c r="H143" s="240"/>
      <c r="I143" s="240"/>
    </row>
    <row r="144" spans="2:9" ht="11.25">
      <c r="B144" s="59"/>
      <c r="C144" s="59"/>
      <c r="D144" s="59"/>
      <c r="E144" s="59"/>
      <c r="F144" s="59"/>
      <c r="G144" s="240"/>
      <c r="H144" s="240"/>
      <c r="I144" s="240"/>
    </row>
    <row r="145" spans="2:9" ht="11.25">
      <c r="B145" s="59"/>
      <c r="C145" s="59"/>
      <c r="D145" s="59"/>
      <c r="E145" s="59"/>
      <c r="F145" s="59"/>
      <c r="G145" s="240"/>
      <c r="H145" s="240"/>
      <c r="I145" s="240"/>
    </row>
    <row r="146" spans="2:9" ht="11.25">
      <c r="B146" s="59"/>
      <c r="C146" s="59"/>
      <c r="D146" s="59"/>
      <c r="E146" s="59"/>
      <c r="F146" s="59"/>
      <c r="G146" s="240"/>
      <c r="H146" s="240"/>
      <c r="I146" s="240"/>
    </row>
    <row r="147" spans="2:9" ht="11.25">
      <c r="B147" s="59"/>
      <c r="C147" s="59"/>
      <c r="D147" s="59"/>
      <c r="E147" s="59"/>
      <c r="F147" s="59"/>
      <c r="G147" s="240"/>
      <c r="H147" s="240"/>
      <c r="I147" s="240"/>
    </row>
    <row r="148" spans="2:9" ht="11.25">
      <c r="B148" s="59"/>
      <c r="C148" s="59"/>
      <c r="D148" s="59"/>
      <c r="E148" s="59"/>
      <c r="F148" s="59"/>
      <c r="G148" s="240"/>
      <c r="H148" s="240"/>
      <c r="I148" s="240"/>
    </row>
    <row r="149" spans="2:9" ht="11.25">
      <c r="B149" s="59"/>
      <c r="C149" s="59"/>
      <c r="D149" s="59"/>
      <c r="E149" s="59"/>
      <c r="F149" s="59"/>
      <c r="G149" s="240"/>
      <c r="H149" s="240"/>
      <c r="I149" s="240"/>
    </row>
    <row r="150" spans="2:9" ht="11.25">
      <c r="B150" s="59"/>
      <c r="C150" s="59"/>
      <c r="D150" s="59"/>
      <c r="E150" s="59"/>
      <c r="F150" s="59"/>
      <c r="G150" s="240"/>
      <c r="H150" s="240"/>
      <c r="I150" s="240"/>
    </row>
    <row r="151" spans="2:9" ht="11.25">
      <c r="B151" s="59"/>
      <c r="C151" s="59"/>
      <c r="D151" s="59"/>
      <c r="E151" s="59"/>
      <c r="F151" s="59"/>
      <c r="G151" s="240"/>
      <c r="H151" s="240"/>
      <c r="I151" s="240"/>
    </row>
    <row r="152" spans="2:9" ht="11.25">
      <c r="B152" s="59"/>
      <c r="C152" s="59"/>
      <c r="D152" s="59"/>
      <c r="E152" s="59"/>
      <c r="F152" s="59"/>
      <c r="G152" s="240"/>
      <c r="H152" s="240"/>
      <c r="I152" s="240"/>
    </row>
    <row r="153" spans="2:9" ht="11.25">
      <c r="B153" s="59"/>
      <c r="C153" s="59"/>
      <c r="D153" s="59"/>
      <c r="E153" s="59"/>
      <c r="F153" s="59"/>
      <c r="G153" s="240"/>
      <c r="H153" s="240"/>
      <c r="I153" s="240"/>
    </row>
    <row r="154" spans="2:9" ht="11.25">
      <c r="B154" s="59"/>
      <c r="C154" s="59"/>
      <c r="D154" s="59"/>
      <c r="E154" s="59"/>
      <c r="F154" s="59"/>
      <c r="G154" s="240"/>
      <c r="H154" s="240"/>
      <c r="I154" s="240"/>
    </row>
    <row r="155" spans="2:9" ht="11.25">
      <c r="B155" s="59"/>
      <c r="C155" s="59"/>
      <c r="D155" s="59"/>
      <c r="E155" s="59"/>
      <c r="F155" s="59"/>
      <c r="G155" s="240"/>
      <c r="H155" s="240"/>
      <c r="I155" s="240"/>
    </row>
    <row r="156" spans="2:9" ht="11.25">
      <c r="B156" s="59"/>
      <c r="C156" s="59"/>
      <c r="D156" s="59"/>
      <c r="E156" s="59"/>
      <c r="F156" s="59"/>
      <c r="G156" s="240"/>
      <c r="H156" s="240"/>
      <c r="I156" s="240"/>
    </row>
    <row r="157" spans="2:9" ht="11.25">
      <c r="B157" s="59"/>
      <c r="C157" s="59"/>
      <c r="D157" s="59"/>
      <c r="E157" s="59"/>
      <c r="F157" s="59"/>
      <c r="G157" s="240"/>
      <c r="H157" s="240"/>
      <c r="I157" s="240"/>
    </row>
    <row r="158" spans="2:9" ht="11.25">
      <c r="B158" s="59"/>
      <c r="C158" s="59"/>
      <c r="D158" s="59"/>
      <c r="E158" s="59"/>
      <c r="F158" s="59"/>
      <c r="G158" s="240"/>
      <c r="H158" s="240"/>
      <c r="I158" s="240"/>
    </row>
    <row r="159" spans="2:9" ht="11.25">
      <c r="B159" s="59"/>
      <c r="C159" s="59"/>
      <c r="D159" s="59"/>
      <c r="E159" s="59"/>
      <c r="F159" s="59"/>
      <c r="G159" s="240"/>
      <c r="H159" s="240"/>
      <c r="I159" s="240"/>
    </row>
    <row r="160" spans="2:9" ht="11.25">
      <c r="B160" s="59"/>
      <c r="C160" s="59"/>
      <c r="D160" s="59"/>
      <c r="E160" s="59"/>
      <c r="F160" s="59"/>
      <c r="G160" s="240"/>
      <c r="H160" s="240"/>
      <c r="I160" s="240"/>
    </row>
    <row r="161" spans="2:9" ht="11.25">
      <c r="B161" s="59"/>
      <c r="C161" s="59"/>
      <c r="D161" s="59"/>
      <c r="E161" s="59"/>
      <c r="F161" s="59"/>
      <c r="G161" s="240"/>
      <c r="H161" s="240"/>
      <c r="I161" s="240"/>
    </row>
    <row r="162" spans="2:9" ht="11.25">
      <c r="B162" s="59"/>
      <c r="C162" s="59"/>
      <c r="D162" s="59"/>
      <c r="E162" s="59"/>
      <c r="F162" s="59"/>
      <c r="G162" s="240"/>
      <c r="H162" s="240"/>
      <c r="I162" s="240"/>
    </row>
    <row r="163" spans="2:9" ht="11.25">
      <c r="B163" s="59"/>
      <c r="C163" s="59"/>
      <c r="D163" s="59"/>
      <c r="E163" s="59"/>
      <c r="F163" s="59"/>
      <c r="G163" s="240"/>
      <c r="H163" s="240"/>
      <c r="I163" s="240"/>
    </row>
    <row r="164" spans="2:9" ht="11.25">
      <c r="B164" s="59"/>
      <c r="C164" s="59"/>
      <c r="D164" s="59"/>
      <c r="E164" s="59"/>
      <c r="F164" s="59"/>
      <c r="G164" s="240"/>
      <c r="H164" s="240"/>
      <c r="I164" s="240"/>
    </row>
    <row r="165" spans="2:9" ht="11.25">
      <c r="B165" s="59"/>
      <c r="C165" s="59"/>
      <c r="D165" s="59"/>
      <c r="E165" s="59"/>
      <c r="F165" s="59"/>
      <c r="G165" s="240"/>
      <c r="H165" s="240"/>
      <c r="I165" s="240"/>
    </row>
    <row r="166" spans="2:9" ht="11.25">
      <c r="B166" s="59"/>
      <c r="C166" s="59"/>
      <c r="D166" s="59"/>
      <c r="E166" s="59"/>
      <c r="F166" s="59"/>
      <c r="G166" s="240"/>
      <c r="H166" s="240"/>
      <c r="I166" s="240"/>
    </row>
    <row r="167" spans="2:9" ht="11.25">
      <c r="B167" s="59"/>
      <c r="C167" s="59"/>
      <c r="D167" s="59"/>
      <c r="E167" s="59"/>
      <c r="F167" s="59"/>
      <c r="G167" s="240"/>
      <c r="H167" s="240"/>
      <c r="I167" s="240"/>
    </row>
    <row r="168" spans="2:9" ht="11.25">
      <c r="B168" s="59"/>
      <c r="C168" s="59"/>
      <c r="D168" s="59"/>
      <c r="E168" s="59"/>
      <c r="F168" s="59"/>
      <c r="G168" s="240"/>
      <c r="H168" s="240"/>
      <c r="I168" s="240"/>
    </row>
    <row r="169" spans="2:9" ht="11.25">
      <c r="B169" s="59"/>
      <c r="C169" s="59"/>
      <c r="D169" s="59"/>
      <c r="E169" s="59"/>
      <c r="F169" s="59"/>
      <c r="G169" s="240"/>
      <c r="H169" s="240"/>
      <c r="I169" s="240"/>
    </row>
    <row r="170" spans="2:9" ht="11.25">
      <c r="B170" s="59"/>
      <c r="C170" s="59"/>
      <c r="D170" s="59"/>
      <c r="E170" s="59"/>
      <c r="F170" s="59"/>
      <c r="G170" s="240"/>
      <c r="H170" s="240"/>
      <c r="I170" s="240"/>
    </row>
    <row r="171" spans="2:9" ht="11.25">
      <c r="B171" s="59"/>
      <c r="C171" s="59"/>
      <c r="D171" s="59"/>
      <c r="E171" s="59"/>
      <c r="F171" s="59"/>
      <c r="G171" s="240"/>
      <c r="H171" s="240"/>
      <c r="I171" s="240"/>
    </row>
    <row r="172" spans="2:9" ht="11.25">
      <c r="B172" s="59"/>
      <c r="C172" s="59"/>
      <c r="D172" s="59"/>
      <c r="E172" s="59"/>
      <c r="F172" s="59"/>
      <c r="G172" s="240"/>
      <c r="H172" s="240"/>
      <c r="I172" s="240"/>
    </row>
    <row r="173" spans="2:9" ht="11.25">
      <c r="B173" s="59"/>
      <c r="C173" s="59"/>
      <c r="D173" s="59"/>
      <c r="E173" s="59"/>
      <c r="F173" s="59"/>
      <c r="G173" s="240"/>
      <c r="H173" s="240"/>
      <c r="I173" s="240"/>
    </row>
    <row r="174" spans="2:9" ht="11.25">
      <c r="B174" s="59"/>
      <c r="C174" s="59"/>
      <c r="D174" s="59"/>
      <c r="E174" s="59"/>
      <c r="F174" s="59"/>
      <c r="G174" s="240"/>
      <c r="H174" s="240"/>
      <c r="I174" s="240"/>
    </row>
    <row r="175" spans="2:9" ht="11.25">
      <c r="B175" s="59"/>
      <c r="C175" s="59"/>
      <c r="D175" s="59"/>
      <c r="E175" s="59"/>
      <c r="F175" s="59"/>
      <c r="G175" s="240"/>
      <c r="H175" s="240"/>
      <c r="I175" s="240"/>
    </row>
    <row r="176" spans="2:9" ht="11.25">
      <c r="B176" s="59"/>
      <c r="C176" s="59"/>
      <c r="D176" s="59"/>
      <c r="E176" s="59"/>
      <c r="F176" s="59"/>
      <c r="G176" s="240"/>
      <c r="H176" s="240"/>
      <c r="I176" s="240"/>
    </row>
    <row r="177" spans="2:9" ht="11.25">
      <c r="B177" s="59"/>
      <c r="C177" s="59"/>
      <c r="D177" s="59"/>
      <c r="E177" s="59"/>
      <c r="F177" s="59"/>
      <c r="G177" s="240"/>
      <c r="H177" s="240"/>
      <c r="I177" s="240"/>
    </row>
    <row r="178" spans="2:9" ht="11.25">
      <c r="B178" s="59"/>
      <c r="C178" s="59"/>
      <c r="D178" s="59"/>
      <c r="E178" s="59"/>
      <c r="F178" s="59"/>
      <c r="G178" s="240"/>
      <c r="H178" s="240"/>
      <c r="I178" s="240"/>
    </row>
    <row r="179" spans="2:9" ht="11.25">
      <c r="B179" s="59"/>
      <c r="C179" s="59"/>
      <c r="D179" s="59"/>
      <c r="E179" s="59"/>
      <c r="F179" s="59"/>
      <c r="G179" s="240"/>
      <c r="H179" s="240"/>
      <c r="I179" s="240"/>
    </row>
    <row r="180" spans="2:9" ht="11.25">
      <c r="B180" s="59"/>
      <c r="C180" s="59"/>
      <c r="D180" s="59"/>
      <c r="E180" s="59"/>
      <c r="F180" s="59"/>
      <c r="G180" s="240"/>
      <c r="H180" s="240"/>
      <c r="I180" s="240"/>
    </row>
  </sheetData>
  <sheetProtection/>
  <mergeCells count="1">
    <mergeCell ref="A2:F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5"/>
  <sheetViews>
    <sheetView workbookViewId="0" topLeftCell="A1">
      <selection activeCell="A1" sqref="A1:IV16384"/>
    </sheetView>
  </sheetViews>
  <sheetFormatPr defaultColWidth="9.00390625" defaultRowHeight="12.75"/>
  <cols>
    <col min="1" max="1" width="66.00390625" style="225" bestFit="1" customWidth="1"/>
    <col min="2" max="2" width="18.00390625" style="25" customWidth="1"/>
    <col min="3" max="3" width="17.375" style="25" customWidth="1"/>
    <col min="4" max="4" width="11.375" style="100" bestFit="1" customWidth="1"/>
    <col min="5" max="16384" width="9.125" style="225" customWidth="1"/>
  </cols>
  <sheetData>
    <row r="2" spans="1:19" ht="18.75">
      <c r="A2" s="255" t="s">
        <v>220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4" ht="18.75">
      <c r="A3" s="258" t="s">
        <v>84</v>
      </c>
      <c r="B3" s="258"/>
      <c r="C3" s="258"/>
      <c r="D3" s="258"/>
    </row>
    <row r="4" spans="2:17" ht="12.75">
      <c r="B4" s="12"/>
      <c r="C4" s="12"/>
      <c r="D4" s="88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2:4" s="204" customFormat="1" ht="12.75">
      <c r="B5" s="248"/>
      <c r="C5" s="248"/>
      <c r="D5" s="204" t="s">
        <v>221</v>
      </c>
    </row>
    <row r="6" spans="1:19" s="146" customFormat="1" ht="12.75">
      <c r="A6" s="166"/>
      <c r="B6" s="129" t="s">
        <v>161</v>
      </c>
      <c r="C6" s="129" t="s">
        <v>164</v>
      </c>
      <c r="D6" s="138" t="s">
        <v>185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4" s="40" customFormat="1" ht="15.75">
      <c r="A7" s="79" t="s">
        <v>147</v>
      </c>
      <c r="B7" s="217">
        <v>151.51510283670999</v>
      </c>
      <c r="C7" s="217">
        <v>6010.42231140949</v>
      </c>
      <c r="D7" s="123">
        <v>1.000001</v>
      </c>
    </row>
    <row r="8" spans="1:4" s="13" customFormat="1" ht="12.75">
      <c r="A8" s="174" t="s">
        <v>209</v>
      </c>
      <c r="B8" s="228">
        <v>4.88486285799</v>
      </c>
      <c r="C8" s="228">
        <v>193.77664774132</v>
      </c>
      <c r="D8" s="75">
        <v>0.03224</v>
      </c>
    </row>
    <row r="9" spans="1:4" s="13" customFormat="1" ht="12.75">
      <c r="A9" s="174" t="s">
        <v>183</v>
      </c>
      <c r="B9" s="228">
        <v>13.71143471088</v>
      </c>
      <c r="C9" s="228">
        <v>543.91616125894</v>
      </c>
      <c r="D9" s="75">
        <v>0.090495</v>
      </c>
    </row>
    <row r="10" spans="1:4" s="13" customFormat="1" ht="12.75">
      <c r="A10" s="174" t="s">
        <v>85</v>
      </c>
      <c r="B10" s="228">
        <v>0.16617161515</v>
      </c>
      <c r="C10" s="228">
        <v>6.59182856691</v>
      </c>
      <c r="D10" s="75">
        <v>0.001097</v>
      </c>
    </row>
    <row r="11" spans="1:17" ht="12.75">
      <c r="A11" s="107" t="s">
        <v>178</v>
      </c>
      <c r="B11" s="47">
        <v>0.85349433202</v>
      </c>
      <c r="C11" s="47">
        <v>33.85709595832</v>
      </c>
      <c r="D11" s="124">
        <v>0.005633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>
      <c r="A12" s="107" t="s">
        <v>217</v>
      </c>
      <c r="B12" s="47">
        <v>0.32014724134</v>
      </c>
      <c r="C12" s="47">
        <v>12.69985688728</v>
      </c>
      <c r="D12" s="124">
        <v>0.002113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>
      <c r="A13" s="107" t="s">
        <v>174</v>
      </c>
      <c r="B13" s="47">
        <v>3.65962507062</v>
      </c>
      <c r="C13" s="47">
        <v>145.172935</v>
      </c>
      <c r="D13" s="124">
        <v>0.024154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>
      <c r="A14" s="107" t="s">
        <v>215</v>
      </c>
      <c r="B14" s="47">
        <v>7.28362083266</v>
      </c>
      <c r="C14" s="47">
        <v>288.93249808654</v>
      </c>
      <c r="D14" s="124">
        <v>0.048072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>
      <c r="A15" s="107" t="s">
        <v>113</v>
      </c>
      <c r="B15" s="47">
        <v>16.13464816792</v>
      </c>
      <c r="C15" s="47">
        <v>640.04213124425</v>
      </c>
      <c r="D15" s="124">
        <v>0.106489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>
      <c r="A16" s="107" t="s">
        <v>94</v>
      </c>
      <c r="B16" s="47">
        <v>0.0972266557</v>
      </c>
      <c r="C16" s="47">
        <v>3.85686475932</v>
      </c>
      <c r="D16" s="124">
        <v>0.000642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2.75">
      <c r="A17" s="107" t="s">
        <v>153</v>
      </c>
      <c r="B17" s="47">
        <v>104.40387135243</v>
      </c>
      <c r="C17" s="47">
        <v>4141.57629190661</v>
      </c>
      <c r="D17" s="124">
        <v>0.689066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2:17" ht="12.75">
      <c r="B18" s="12"/>
      <c r="C18" s="12"/>
      <c r="D18" s="88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2.75">
      <c r="B19" s="12"/>
      <c r="C19" s="12"/>
      <c r="D19" s="88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2:17" ht="12.75">
      <c r="B20" s="12"/>
      <c r="C20" s="12"/>
      <c r="D20" s="88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7" ht="12.75">
      <c r="B21" s="12"/>
      <c r="C21" s="12"/>
      <c r="D21" s="88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2"/>
      <c r="C22" s="12"/>
      <c r="D22" s="88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2"/>
      <c r="C23" s="12"/>
      <c r="D23" s="88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2"/>
      <c r="C24" s="12"/>
      <c r="D24" s="88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2:17" ht="12.75">
      <c r="B25" s="12"/>
      <c r="C25" s="12"/>
      <c r="D25" s="88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2:17" ht="12.75">
      <c r="B26" s="12"/>
      <c r="C26" s="12"/>
      <c r="D26" s="88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2"/>
      <c r="C27" s="12"/>
      <c r="D27" s="88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2"/>
      <c r="C28" s="12"/>
      <c r="D28" s="88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2"/>
      <c r="C29" s="12"/>
      <c r="D29" s="88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2"/>
      <c r="C30" s="12"/>
      <c r="D30" s="88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2"/>
      <c r="C31" s="12"/>
      <c r="D31" s="88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2"/>
      <c r="C32" s="12"/>
      <c r="D32" s="88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2"/>
      <c r="C33" s="12"/>
      <c r="D33" s="88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2"/>
      <c r="C34" s="12"/>
      <c r="D34" s="88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2"/>
      <c r="C35" s="12"/>
      <c r="D35" s="88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2"/>
      <c r="C36" s="12"/>
      <c r="D36" s="88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2"/>
      <c r="C37" s="12"/>
      <c r="D37" s="88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88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2"/>
      <c r="C184" s="12"/>
      <c r="D184" s="88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2"/>
      <c r="C185" s="12"/>
      <c r="D185" s="88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2"/>
      <c r="C186" s="12"/>
      <c r="D186" s="88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2"/>
      <c r="C187" s="12"/>
      <c r="D187" s="88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2"/>
      <c r="C188" s="12"/>
      <c r="D188" s="88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2"/>
      <c r="C189" s="12"/>
      <c r="D189" s="88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2"/>
      <c r="C190" s="12"/>
      <c r="D190" s="88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2"/>
      <c r="C191" s="12"/>
      <c r="D191" s="88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2"/>
      <c r="C192" s="12"/>
      <c r="D192" s="88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2"/>
      <c r="C193" s="12"/>
      <c r="D193" s="88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2"/>
      <c r="C194" s="12"/>
      <c r="D194" s="88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2"/>
      <c r="C195" s="12"/>
      <c r="D195" s="88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2"/>
      <c r="C196" s="12"/>
      <c r="D196" s="88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2"/>
      <c r="C197" s="12"/>
      <c r="D197" s="88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2"/>
      <c r="C198" s="12"/>
      <c r="D198" s="88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2"/>
      <c r="C199" s="12"/>
      <c r="D199" s="88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2"/>
      <c r="C200" s="12"/>
      <c r="D200" s="88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2"/>
      <c r="C201" s="12"/>
      <c r="D201" s="88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2"/>
      <c r="C202" s="12"/>
      <c r="D202" s="88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2"/>
      <c r="C203" s="12"/>
      <c r="D203" s="88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2"/>
      <c r="C204" s="12"/>
      <c r="D204" s="88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2"/>
      <c r="C205" s="12"/>
      <c r="D205" s="88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2"/>
      <c r="C206" s="12"/>
      <c r="D206" s="88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2"/>
      <c r="C207" s="12"/>
      <c r="D207" s="88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2"/>
      <c r="C208" s="12"/>
      <c r="D208" s="88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2"/>
      <c r="C209" s="12"/>
      <c r="D209" s="88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2"/>
      <c r="C210" s="12"/>
      <c r="D210" s="88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2"/>
      <c r="C211" s="12"/>
      <c r="D211" s="88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2"/>
      <c r="C212" s="12"/>
      <c r="D212" s="88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2"/>
      <c r="C213" s="12"/>
      <c r="D213" s="88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2"/>
      <c r="C214" s="12"/>
      <c r="D214" s="88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2"/>
      <c r="C215" s="12"/>
      <c r="D215" s="88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2"/>
      <c r="C216" s="12"/>
      <c r="D216" s="88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2"/>
      <c r="C217" s="12"/>
      <c r="D217" s="88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2"/>
      <c r="C218" s="12"/>
      <c r="D218" s="88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2"/>
      <c r="C219" s="12"/>
      <c r="D219" s="88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2"/>
      <c r="C220" s="12"/>
      <c r="D220" s="88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2"/>
      <c r="C221" s="12"/>
      <c r="D221" s="88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2"/>
      <c r="C222" s="12"/>
      <c r="D222" s="88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2"/>
      <c r="C223" s="12"/>
      <c r="D223" s="88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2"/>
      <c r="C224" s="12"/>
      <c r="D224" s="88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2"/>
      <c r="C225" s="12"/>
      <c r="D225" s="88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2"/>
      <c r="C226" s="12"/>
      <c r="D226" s="88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2"/>
      <c r="C227" s="12"/>
      <c r="D227" s="88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2"/>
      <c r="C228" s="12"/>
      <c r="D228" s="88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2"/>
      <c r="C229" s="12"/>
      <c r="D229" s="88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2"/>
      <c r="C230" s="12"/>
      <c r="D230" s="88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2"/>
      <c r="C231" s="12"/>
      <c r="D231" s="88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2"/>
      <c r="C232" s="12"/>
      <c r="D232" s="88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2"/>
      <c r="C233" s="12"/>
      <c r="D233" s="88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2"/>
      <c r="C234" s="12"/>
      <c r="D234" s="88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2"/>
      <c r="C235" s="12"/>
      <c r="D235" s="88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2"/>
      <c r="C236" s="12"/>
      <c r="D236" s="88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2"/>
      <c r="C237" s="12"/>
      <c r="D237" s="88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2"/>
      <c r="C238" s="12"/>
      <c r="D238" s="88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2"/>
      <c r="C239" s="12"/>
      <c r="D239" s="88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2"/>
      <c r="C240" s="12"/>
      <c r="D240" s="88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2"/>
      <c r="C241" s="12"/>
      <c r="D241" s="88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2"/>
      <c r="C242" s="12"/>
      <c r="D242" s="88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2"/>
      <c r="C243" s="12"/>
      <c r="D243" s="88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2"/>
      <c r="C244" s="12"/>
      <c r="D244" s="88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2"/>
      <c r="C245" s="12"/>
      <c r="D245" s="88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51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66.00390625" style="225" bestFit="1" customWidth="1"/>
    <col min="2" max="2" width="17.75390625" style="25" customWidth="1"/>
    <col min="3" max="3" width="17.875" style="25" customWidth="1"/>
    <col min="4" max="4" width="11.375" style="100" bestFit="1" customWidth="1"/>
    <col min="5" max="16384" width="9.125" style="225" customWidth="1"/>
  </cols>
  <sheetData>
    <row r="2" spans="1:19" ht="18.75">
      <c r="A2" s="255" t="s">
        <v>220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4" ht="18.75">
      <c r="A3" s="258" t="s">
        <v>84</v>
      </c>
      <c r="B3" s="258"/>
      <c r="C3" s="258"/>
      <c r="D3" s="258"/>
    </row>
    <row r="4" spans="2:17" ht="12.75">
      <c r="B4" s="12"/>
      <c r="C4" s="12"/>
      <c r="D4" s="88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4" s="204" customFormat="1" ht="12.75">
      <c r="A5" s="162"/>
      <c r="B5" s="248"/>
      <c r="C5" s="248"/>
      <c r="D5" s="204" t="s">
        <v>221</v>
      </c>
    </row>
    <row r="6" spans="1:4" s="101" customFormat="1" ht="12.75">
      <c r="A6" s="19"/>
      <c r="B6" s="58" t="s">
        <v>161</v>
      </c>
      <c r="C6" s="58" t="s">
        <v>164</v>
      </c>
      <c r="D6" s="138" t="s">
        <v>185</v>
      </c>
    </row>
    <row r="7" spans="1:4" s="244" customFormat="1" ht="15.75">
      <c r="A7" s="22" t="s">
        <v>147</v>
      </c>
      <c r="B7" s="217">
        <v>151.51510283670999</v>
      </c>
      <c r="C7" s="217">
        <v>6010.42231140949</v>
      </c>
      <c r="D7" s="123">
        <v>1.000001</v>
      </c>
    </row>
    <row r="8" spans="1:4" s="221" customFormat="1" ht="12.75">
      <c r="A8" s="3" t="s">
        <v>209</v>
      </c>
      <c r="B8" s="89">
        <v>4.88486285799</v>
      </c>
      <c r="C8" s="89">
        <v>193.77664774132</v>
      </c>
      <c r="D8" s="178">
        <v>0.03224</v>
      </c>
    </row>
    <row r="9" spans="1:4" s="221" customFormat="1" ht="12.75">
      <c r="A9" s="3" t="s">
        <v>183</v>
      </c>
      <c r="B9" s="89">
        <v>13.71143471088</v>
      </c>
      <c r="C9" s="89">
        <v>543.91616125894</v>
      </c>
      <c r="D9" s="178">
        <v>0.090495</v>
      </c>
    </row>
    <row r="10" spans="1:4" s="221" customFormat="1" ht="12.75">
      <c r="A10" s="3" t="s">
        <v>85</v>
      </c>
      <c r="B10" s="89">
        <v>0.16617161515</v>
      </c>
      <c r="C10" s="89">
        <v>6.59182856691</v>
      </c>
      <c r="D10" s="178">
        <v>0.001097</v>
      </c>
    </row>
    <row r="11" spans="1:17" ht="12.75">
      <c r="A11" s="107" t="s">
        <v>178</v>
      </c>
      <c r="B11" s="47">
        <v>0.85349433202</v>
      </c>
      <c r="C11" s="47">
        <v>33.85709595832</v>
      </c>
      <c r="D11" s="124">
        <v>0.005633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>
      <c r="A12" s="107" t="s">
        <v>217</v>
      </c>
      <c r="B12" s="47">
        <v>0.32014724134</v>
      </c>
      <c r="C12" s="47">
        <v>12.69985688728</v>
      </c>
      <c r="D12" s="124">
        <v>0.002113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>
      <c r="A13" s="107" t="s">
        <v>174</v>
      </c>
      <c r="B13" s="47">
        <v>3.65962507062</v>
      </c>
      <c r="C13" s="47">
        <v>145.172935</v>
      </c>
      <c r="D13" s="124">
        <v>0.024154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>
      <c r="A14" s="107" t="s">
        <v>215</v>
      </c>
      <c r="B14" s="47">
        <v>7.28362083266</v>
      </c>
      <c r="C14" s="47">
        <v>288.93249808654</v>
      </c>
      <c r="D14" s="124">
        <v>0.048072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>
      <c r="A15" s="107" t="s">
        <v>113</v>
      </c>
      <c r="B15" s="47">
        <v>16.13464816792</v>
      </c>
      <c r="C15" s="47">
        <v>640.04213124425</v>
      </c>
      <c r="D15" s="124">
        <v>0.106489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>
      <c r="A16" s="107" t="s">
        <v>94</v>
      </c>
      <c r="B16" s="47">
        <v>0.0972266557</v>
      </c>
      <c r="C16" s="47">
        <v>3.85686475932</v>
      </c>
      <c r="D16" s="124">
        <v>0.000642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2.75">
      <c r="A17" s="107" t="s">
        <v>153</v>
      </c>
      <c r="B17" s="47">
        <v>104.40387135243</v>
      </c>
      <c r="C17" s="47">
        <v>4141.57629190661</v>
      </c>
      <c r="D17" s="124">
        <v>0.689066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7" ht="12.75">
      <c r="A18" s="104"/>
      <c r="B18" s="12"/>
      <c r="C18" s="12"/>
      <c r="D18" s="88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12.75">
      <c r="A19" s="171" t="s">
        <v>157</v>
      </c>
      <c r="B19" s="12"/>
      <c r="C19" s="12"/>
      <c r="D19" s="88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2:17" ht="12.75">
      <c r="B20" s="64" t="s">
        <v>222</v>
      </c>
      <c r="C20" s="12"/>
      <c r="D20" s="204" t="s">
        <v>221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1:19" s="207" customFormat="1" ht="12.75">
      <c r="A21" s="19"/>
      <c r="B21" s="58" t="s">
        <v>161</v>
      </c>
      <c r="C21" s="58" t="s">
        <v>164</v>
      </c>
      <c r="D21" s="138" t="s">
        <v>185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7" s="118" customFormat="1" ht="15">
      <c r="A22" s="82" t="s">
        <v>147</v>
      </c>
      <c r="B22" s="31">
        <v>151.51510283670999</v>
      </c>
      <c r="C22" s="31">
        <v>6010.42231140949</v>
      </c>
      <c r="D22" s="191">
        <v>1.0000010000000001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s="90" customFormat="1" ht="15">
      <c r="A23" s="195" t="s">
        <v>64</v>
      </c>
      <c r="B23" s="172">
        <v>143.67824651477</v>
      </c>
      <c r="C23" s="172">
        <v>5699.54362534547</v>
      </c>
      <c r="D23" s="111">
        <v>0.948277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s="90" customFormat="1" ht="12.75" outlineLevel="1">
      <c r="A24" s="114" t="s">
        <v>209</v>
      </c>
      <c r="B24" s="228">
        <v>3.91655784</v>
      </c>
      <c r="C24" s="228">
        <v>155.36514964407</v>
      </c>
      <c r="D24" s="75">
        <v>0.025849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s="90" customFormat="1" ht="12.75" outlineLevel="1">
      <c r="A25" s="114" t="s">
        <v>183</v>
      </c>
      <c r="B25" s="121">
        <v>12.36233800324</v>
      </c>
      <c r="C25" s="121">
        <v>490.39911378291</v>
      </c>
      <c r="D25" s="130">
        <v>0.081591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s="90" customFormat="1" ht="12.75" outlineLevel="1">
      <c r="A26" s="73" t="s">
        <v>85</v>
      </c>
      <c r="B26" s="47">
        <v>0.16617161515</v>
      </c>
      <c r="C26" s="47">
        <v>6.59182856691</v>
      </c>
      <c r="D26" s="124">
        <v>0.001097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s="90" customFormat="1" ht="12.75" outlineLevel="1">
      <c r="A27" s="73" t="s">
        <v>178</v>
      </c>
      <c r="B27" s="47">
        <v>0.85349433202</v>
      </c>
      <c r="C27" s="47">
        <v>33.85709595832</v>
      </c>
      <c r="D27" s="124">
        <v>0.005633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s="180" customFormat="1" ht="12.75" outlineLevel="1">
      <c r="A28" s="73" t="s">
        <v>174</v>
      </c>
      <c r="B28" s="47">
        <v>3.65962507062</v>
      </c>
      <c r="C28" s="47">
        <v>145.172935</v>
      </c>
      <c r="D28" s="124">
        <v>0.024154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s="90" customFormat="1" ht="12.75" outlineLevel="1">
      <c r="A29" s="73" t="s">
        <v>215</v>
      </c>
      <c r="B29" s="47">
        <v>7.05844391561</v>
      </c>
      <c r="C29" s="47">
        <v>280</v>
      </c>
      <c r="D29" s="124">
        <v>0.046586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s="90" customFormat="1" ht="12.75" outlineLevel="1">
      <c r="A30" s="73" t="s">
        <v>113</v>
      </c>
      <c r="B30" s="47">
        <v>14.40259341791</v>
      </c>
      <c r="C30" s="47">
        <v>571.33359777671</v>
      </c>
      <c r="D30" s="124">
        <v>0.095057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s="90" customFormat="1" ht="12.75" outlineLevel="1">
      <c r="A31" s="73" t="s">
        <v>153</v>
      </c>
      <c r="B31" s="47">
        <v>101.25902232022</v>
      </c>
      <c r="C31" s="47">
        <v>4016.82390461655</v>
      </c>
      <c r="D31" s="124">
        <v>0.66831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s="90" customFormat="1" ht="15">
      <c r="A32" s="66" t="s">
        <v>12</v>
      </c>
      <c r="B32" s="7">
        <v>7.83685632194</v>
      </c>
      <c r="C32" s="7">
        <v>310.87868606402003</v>
      </c>
      <c r="D32" s="85">
        <v>0.051724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2.75" outlineLevel="1">
      <c r="A33" s="73" t="s">
        <v>209</v>
      </c>
      <c r="B33" s="47">
        <v>0.96830501799</v>
      </c>
      <c r="C33" s="47">
        <v>38.41149809725</v>
      </c>
      <c r="D33" s="124">
        <v>0.006391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2.75" outlineLevel="1">
      <c r="A34" s="73" t="s">
        <v>183</v>
      </c>
      <c r="B34" s="47">
        <v>1.34909670764</v>
      </c>
      <c r="C34" s="47">
        <v>53.51704747603</v>
      </c>
      <c r="D34" s="124">
        <v>0.008904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ht="12.75" outlineLevel="1">
      <c r="A35" s="73" t="s">
        <v>217</v>
      </c>
      <c r="B35" s="47">
        <v>0.32014724134</v>
      </c>
      <c r="C35" s="47">
        <v>12.69985688728</v>
      </c>
      <c r="D35" s="124">
        <v>0.002113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ht="12.75" outlineLevel="1">
      <c r="A36" s="73" t="s">
        <v>215</v>
      </c>
      <c r="B36" s="47">
        <v>0.22517691705</v>
      </c>
      <c r="C36" s="47">
        <v>8.93249808654</v>
      </c>
      <c r="D36" s="124">
        <v>0.001486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2.75" outlineLevel="1">
      <c r="A37" s="73" t="s">
        <v>113</v>
      </c>
      <c r="B37" s="47">
        <v>1.73205475001</v>
      </c>
      <c r="C37" s="47">
        <v>68.70853346754</v>
      </c>
      <c r="D37" s="124">
        <v>0.011432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1:17" ht="12.75" outlineLevel="1">
      <c r="A38" s="73" t="s">
        <v>94</v>
      </c>
      <c r="B38" s="47">
        <v>0.0972266557</v>
      </c>
      <c r="C38" s="47">
        <v>3.85686475932</v>
      </c>
      <c r="D38" s="124">
        <v>0.000642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2.75" outlineLevel="1">
      <c r="A39" s="73" t="s">
        <v>153</v>
      </c>
      <c r="B39" s="47">
        <v>3.14484903221</v>
      </c>
      <c r="C39" s="47">
        <v>124.75238729006</v>
      </c>
      <c r="D39" s="124">
        <v>0.020756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2"/>
      <c r="C184" s="12"/>
      <c r="D184" s="88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2"/>
      <c r="C185" s="12"/>
      <c r="D185" s="88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2"/>
      <c r="C186" s="12"/>
      <c r="D186" s="88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2"/>
      <c r="C187" s="12"/>
      <c r="D187" s="88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2"/>
      <c r="C188" s="12"/>
      <c r="D188" s="88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2"/>
      <c r="C189" s="12"/>
      <c r="D189" s="88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2"/>
      <c r="C190" s="12"/>
      <c r="D190" s="88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2"/>
      <c r="C191" s="12"/>
      <c r="D191" s="88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2"/>
      <c r="C192" s="12"/>
      <c r="D192" s="88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2"/>
      <c r="C193" s="12"/>
      <c r="D193" s="88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2"/>
      <c r="C194" s="12"/>
      <c r="D194" s="88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2"/>
      <c r="C195" s="12"/>
      <c r="D195" s="88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2"/>
      <c r="C196" s="12"/>
      <c r="D196" s="88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2"/>
      <c r="C197" s="12"/>
      <c r="D197" s="88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2"/>
      <c r="C198" s="12"/>
      <c r="D198" s="88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2"/>
      <c r="C199" s="12"/>
      <c r="D199" s="88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2"/>
      <c r="C200" s="12"/>
      <c r="D200" s="88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2"/>
      <c r="C201" s="12"/>
      <c r="D201" s="88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2"/>
      <c r="C202" s="12"/>
      <c r="D202" s="88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2"/>
      <c r="C203" s="12"/>
      <c r="D203" s="88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2"/>
      <c r="C204" s="12"/>
      <c r="D204" s="88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2"/>
      <c r="C205" s="12"/>
      <c r="D205" s="88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2"/>
      <c r="C206" s="12"/>
      <c r="D206" s="88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2"/>
      <c r="C207" s="12"/>
      <c r="D207" s="88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2"/>
      <c r="C208" s="12"/>
      <c r="D208" s="88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2"/>
      <c r="C209" s="12"/>
      <c r="D209" s="88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2"/>
      <c r="C210" s="12"/>
      <c r="D210" s="88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2"/>
      <c r="C211" s="12"/>
      <c r="D211" s="88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2"/>
      <c r="C212" s="12"/>
      <c r="D212" s="88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2"/>
      <c r="C213" s="12"/>
      <c r="D213" s="88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2"/>
      <c r="C214" s="12"/>
      <c r="D214" s="88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2"/>
      <c r="C215" s="12"/>
      <c r="D215" s="88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2"/>
      <c r="C216" s="12"/>
      <c r="D216" s="88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2"/>
      <c r="C217" s="12"/>
      <c r="D217" s="88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2"/>
      <c r="C218" s="12"/>
      <c r="D218" s="88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2"/>
      <c r="C219" s="12"/>
      <c r="D219" s="88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2"/>
      <c r="C220" s="12"/>
      <c r="D220" s="88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2"/>
      <c r="C221" s="12"/>
      <c r="D221" s="88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2"/>
      <c r="C222" s="12"/>
      <c r="D222" s="88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2"/>
      <c r="C223" s="12"/>
      <c r="D223" s="88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2"/>
      <c r="C224" s="12"/>
      <c r="D224" s="88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2"/>
      <c r="C225" s="12"/>
      <c r="D225" s="88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2"/>
      <c r="C226" s="12"/>
      <c r="D226" s="88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2"/>
      <c r="C227" s="12"/>
      <c r="D227" s="88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2"/>
      <c r="C228" s="12"/>
      <c r="D228" s="88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2"/>
      <c r="C229" s="12"/>
      <c r="D229" s="88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2"/>
      <c r="C230" s="12"/>
      <c r="D230" s="88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2"/>
      <c r="C231" s="12"/>
      <c r="D231" s="88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2"/>
      <c r="C232" s="12"/>
      <c r="D232" s="88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2"/>
      <c r="C233" s="12"/>
      <c r="D233" s="88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2"/>
      <c r="C234" s="12"/>
      <c r="D234" s="88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2"/>
      <c r="C235" s="12"/>
      <c r="D235" s="88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2"/>
      <c r="C236" s="12"/>
      <c r="D236" s="88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2"/>
      <c r="C237" s="12"/>
      <c r="D237" s="88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2"/>
      <c r="C238" s="12"/>
      <c r="D238" s="88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2"/>
      <c r="C239" s="12"/>
      <c r="D239" s="88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2"/>
      <c r="C240" s="12"/>
      <c r="D240" s="88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2"/>
      <c r="C241" s="12"/>
      <c r="D241" s="88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2"/>
      <c r="C242" s="12"/>
      <c r="D242" s="88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2"/>
      <c r="C243" s="12"/>
      <c r="D243" s="88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5:17" ht="12.75"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5:17" ht="12.75"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  <row r="246" spans="5:17" ht="12.75"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</row>
    <row r="247" spans="5:17" ht="12.75"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</row>
    <row r="248" spans="5:17" ht="12.75"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</row>
    <row r="249" spans="5:17" ht="12.75"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</row>
    <row r="250" spans="5:17" ht="12.75"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</row>
    <row r="251" spans="5:17" ht="12.75"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38"/>
  <sheetViews>
    <sheetView workbookViewId="0" topLeftCell="A1">
      <selection activeCell="H17" sqref="H17"/>
    </sheetView>
  </sheetViews>
  <sheetFormatPr defaultColWidth="9.00390625" defaultRowHeight="12.75" outlineLevelRow="1"/>
  <cols>
    <col min="1" max="1" width="66.00390625" style="225" bestFit="1" customWidth="1"/>
    <col min="2" max="2" width="17.375" style="25" customWidth="1"/>
    <col min="3" max="3" width="18.125" style="25" customWidth="1"/>
    <col min="4" max="4" width="11.375" style="100" bestFit="1" customWidth="1"/>
    <col min="5" max="5" width="17.125" style="25" customWidth="1"/>
    <col min="6" max="6" width="17.625" style="25" customWidth="1"/>
    <col min="7" max="7" width="11.375" style="100" bestFit="1" customWidth="1"/>
    <col min="8" max="8" width="16.125" style="25" bestFit="1" customWidth="1"/>
    <col min="9" max="16384" width="9.125" style="225" customWidth="1"/>
  </cols>
  <sheetData>
    <row r="2" spans="1:19" ht="18.75">
      <c r="A2" s="254" t="s">
        <v>206</v>
      </c>
      <c r="B2" s="256"/>
      <c r="C2" s="256"/>
      <c r="D2" s="256"/>
      <c r="E2" s="256"/>
      <c r="F2" s="256"/>
      <c r="G2" s="256"/>
      <c r="H2" s="256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12.75">
      <c r="A3" s="67"/>
    </row>
    <row r="4" spans="2:8" s="204" customFormat="1" ht="12.75">
      <c r="B4" s="248"/>
      <c r="C4" s="248"/>
      <c r="D4" s="92"/>
      <c r="E4" s="248"/>
      <c r="F4" s="248"/>
      <c r="G4" s="92"/>
      <c r="H4" s="204" t="e">
        <f>VALVAL</f>
        <v>#REF!</v>
      </c>
    </row>
    <row r="5" spans="1:8" s="103" customFormat="1" ht="12.75">
      <c r="A5" s="142"/>
      <c r="B5" s="259">
        <v>45291</v>
      </c>
      <c r="C5" s="260"/>
      <c r="D5" s="261"/>
      <c r="E5" s="259">
        <v>45412</v>
      </c>
      <c r="F5" s="260"/>
      <c r="G5" s="261"/>
      <c r="H5" s="157"/>
    </row>
    <row r="6" spans="1:8" s="220" customFormat="1" ht="12.75">
      <c r="A6" s="166"/>
      <c r="B6" s="58" t="s">
        <v>161</v>
      </c>
      <c r="C6" s="58" t="s">
        <v>164</v>
      </c>
      <c r="D6" s="138" t="s">
        <v>185</v>
      </c>
      <c r="E6" s="58" t="s">
        <v>161</v>
      </c>
      <c r="F6" s="58" t="s">
        <v>164</v>
      </c>
      <c r="G6" s="138" t="s">
        <v>185</v>
      </c>
      <c r="H6" s="58" t="s">
        <v>62</v>
      </c>
    </row>
    <row r="7" spans="1:8" s="244" customFormat="1" ht="15.75">
      <c r="A7" s="22" t="s">
        <v>147</v>
      </c>
      <c r="B7" s="77">
        <f aca="true" t="shared" si="0" ref="B7:H7">SUM(B8:B15)</f>
        <v>46.57154447300999</v>
      </c>
      <c r="C7" s="77">
        <f t="shared" si="0"/>
        <v>1768.8990307909198</v>
      </c>
      <c r="D7" s="159">
        <f t="shared" si="0"/>
        <v>0.320481</v>
      </c>
      <c r="E7" s="77">
        <f t="shared" si="0"/>
        <v>47.01400482857999</v>
      </c>
      <c r="F7" s="77">
        <f t="shared" si="0"/>
        <v>1864.98915474356</v>
      </c>
      <c r="G7" s="159">
        <f t="shared" si="0"/>
        <v>0.31029300000000004</v>
      </c>
      <c r="H7" s="77">
        <f t="shared" si="0"/>
        <v>-0.010188</v>
      </c>
    </row>
    <row r="8" spans="1:8" s="221" customFormat="1" ht="12.75">
      <c r="A8" s="3" t="s">
        <v>209</v>
      </c>
      <c r="B8" s="89">
        <v>5.33727197088</v>
      </c>
      <c r="C8" s="89">
        <v>202.72239890683</v>
      </c>
      <c r="D8" s="178">
        <v>0.036728</v>
      </c>
      <c r="E8" s="89">
        <v>4.88486285799</v>
      </c>
      <c r="F8" s="89">
        <v>193.77664774132</v>
      </c>
      <c r="G8" s="178">
        <v>0.03224</v>
      </c>
      <c r="H8" s="89">
        <v>-0.004488</v>
      </c>
    </row>
    <row r="9" spans="1:8" s="221" customFormat="1" ht="12.75">
      <c r="A9" s="3" t="s">
        <v>183</v>
      </c>
      <c r="B9" s="89">
        <v>11.99738754329</v>
      </c>
      <c r="C9" s="89">
        <v>455.68957262434</v>
      </c>
      <c r="D9" s="178">
        <v>0.08256</v>
      </c>
      <c r="E9" s="89">
        <v>13.71143471088</v>
      </c>
      <c r="F9" s="89">
        <v>543.91616125894</v>
      </c>
      <c r="G9" s="178">
        <v>0.090495</v>
      </c>
      <c r="H9" s="89">
        <v>0.007936</v>
      </c>
    </row>
    <row r="10" spans="1:8" s="221" customFormat="1" ht="12.75">
      <c r="A10" s="3" t="s">
        <v>85</v>
      </c>
      <c r="B10" s="89">
        <v>0</v>
      </c>
      <c r="C10" s="89">
        <v>0</v>
      </c>
      <c r="D10" s="178">
        <v>0</v>
      </c>
      <c r="E10" s="89">
        <v>0.16617161515</v>
      </c>
      <c r="F10" s="89">
        <v>6.59182856691</v>
      </c>
      <c r="G10" s="178">
        <v>0.001097</v>
      </c>
      <c r="H10" s="89">
        <v>0.001097</v>
      </c>
    </row>
    <row r="11" spans="1:8" s="221" customFormat="1" ht="12.75">
      <c r="A11" s="3" t="s">
        <v>178</v>
      </c>
      <c r="B11" s="89">
        <v>0.94627132542</v>
      </c>
      <c r="C11" s="89">
        <v>35.94165599073</v>
      </c>
      <c r="D11" s="178">
        <v>0.006512</v>
      </c>
      <c r="E11" s="89">
        <v>0.85349433202</v>
      </c>
      <c r="F11" s="89">
        <v>33.85709595832</v>
      </c>
      <c r="G11" s="178">
        <v>0.005633</v>
      </c>
      <c r="H11" s="89">
        <v>-0.000879</v>
      </c>
    </row>
    <row r="12" spans="1:8" s="221" customFormat="1" ht="12.75">
      <c r="A12" s="3" t="s">
        <v>217</v>
      </c>
      <c r="B12" s="89">
        <v>0.3643420853</v>
      </c>
      <c r="C12" s="89">
        <v>13.83858682071</v>
      </c>
      <c r="D12" s="178">
        <v>0.002507</v>
      </c>
      <c r="E12" s="89">
        <v>0.32014724134</v>
      </c>
      <c r="F12" s="89">
        <v>12.69985688728</v>
      </c>
      <c r="G12" s="178">
        <v>0.002113</v>
      </c>
      <c r="H12" s="89">
        <v>-0.000394</v>
      </c>
    </row>
    <row r="13" spans="1:8" s="221" customFormat="1" ht="12.75">
      <c r="A13" s="3" t="s">
        <v>174</v>
      </c>
      <c r="B13" s="89">
        <v>3.82211063542</v>
      </c>
      <c r="C13" s="89">
        <v>145.172935</v>
      </c>
      <c r="D13" s="178">
        <v>0.026302</v>
      </c>
      <c r="E13" s="89">
        <v>3.65962507062</v>
      </c>
      <c r="F13" s="89">
        <v>145.172935</v>
      </c>
      <c r="G13" s="178">
        <v>0.024154</v>
      </c>
      <c r="H13" s="89">
        <v>-0.002148</v>
      </c>
    </row>
    <row r="14" spans="1:17" ht="12.75">
      <c r="A14" s="107" t="s">
        <v>215</v>
      </c>
      <c r="B14" s="47">
        <v>7.62728150129</v>
      </c>
      <c r="C14" s="47">
        <v>289.70245689346</v>
      </c>
      <c r="D14" s="124">
        <v>0.052487</v>
      </c>
      <c r="E14" s="47">
        <v>7.28362083266</v>
      </c>
      <c r="F14" s="47">
        <v>288.93249808654</v>
      </c>
      <c r="G14" s="124">
        <v>0.048072</v>
      </c>
      <c r="H14" s="89">
        <v>-0.004415</v>
      </c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>
      <c r="A15" s="107" t="s">
        <v>113</v>
      </c>
      <c r="B15" s="47">
        <v>16.47687941141</v>
      </c>
      <c r="C15" s="47">
        <v>625.83142455485</v>
      </c>
      <c r="D15" s="124">
        <v>0.113385</v>
      </c>
      <c r="E15" s="47">
        <v>16.13464816792</v>
      </c>
      <c r="F15" s="47">
        <v>640.04213124425</v>
      </c>
      <c r="G15" s="124">
        <v>0.106489</v>
      </c>
      <c r="H15" s="89">
        <v>-0.006897</v>
      </c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>
      <c r="A16" s="107" t="s">
        <v>94</v>
      </c>
      <c r="B16" s="47">
        <v>0.03338700039</v>
      </c>
      <c r="C16" s="47">
        <v>1.26811840382</v>
      </c>
      <c r="D16" s="124">
        <v>0.00023</v>
      </c>
      <c r="E16" s="47">
        <v>0.0972266557</v>
      </c>
      <c r="F16" s="47">
        <v>3.85686475932</v>
      </c>
      <c r="G16" s="124">
        <v>0.000642</v>
      </c>
      <c r="H16" s="47">
        <v>0.000412</v>
      </c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2.75">
      <c r="A17" s="107" t="s">
        <v>153</v>
      </c>
      <c r="B17" s="47">
        <v>98.71252396626</v>
      </c>
      <c r="C17" s="47">
        <v>3749.33857029966</v>
      </c>
      <c r="D17" s="124">
        <v>0.679289</v>
      </c>
      <c r="E17" s="47">
        <v>104.40387135243</v>
      </c>
      <c r="F17" s="47">
        <v>4141.57629190661</v>
      </c>
      <c r="G17" s="124">
        <v>0.689066</v>
      </c>
      <c r="H17" s="185">
        <v>0.009777</v>
      </c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9" ht="12.75">
      <c r="A18" s="142"/>
      <c r="B18" s="259">
        <v>45291</v>
      </c>
      <c r="C18" s="260"/>
      <c r="D18" s="261"/>
      <c r="E18" s="259">
        <v>45412</v>
      </c>
      <c r="F18" s="260"/>
      <c r="G18" s="261"/>
      <c r="H18" s="157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1:17" s="87" customFormat="1" ht="12.75">
      <c r="A19" s="20"/>
      <c r="B19" s="154" t="s">
        <v>161</v>
      </c>
      <c r="C19" s="154" t="s">
        <v>164</v>
      </c>
      <c r="D19" s="245" t="s">
        <v>185</v>
      </c>
      <c r="E19" s="154" t="s">
        <v>161</v>
      </c>
      <c r="F19" s="154" t="s">
        <v>164</v>
      </c>
      <c r="G19" s="245" t="s">
        <v>185</v>
      </c>
      <c r="H19" s="154" t="s">
        <v>62</v>
      </c>
      <c r="I19" s="78"/>
      <c r="J19" s="78"/>
      <c r="K19" s="78"/>
      <c r="L19" s="78"/>
      <c r="M19" s="78"/>
      <c r="N19" s="78"/>
      <c r="O19" s="78"/>
      <c r="P19" s="78"/>
      <c r="Q19" s="78"/>
    </row>
    <row r="20" spans="1:17" s="118" customFormat="1" ht="15">
      <c r="A20" s="82" t="s">
        <v>147</v>
      </c>
      <c r="B20" s="139">
        <f aca="true" t="shared" si="1" ref="B20:H20">B$21+B$30</f>
        <v>145.31745543966002</v>
      </c>
      <c r="C20" s="139">
        <f t="shared" si="1"/>
        <v>5519.5057194944</v>
      </c>
      <c r="D20" s="215">
        <f t="shared" si="1"/>
        <v>0.9999990000000001</v>
      </c>
      <c r="E20" s="139">
        <f t="shared" si="1"/>
        <v>151.51510283670999</v>
      </c>
      <c r="F20" s="139">
        <f t="shared" si="1"/>
        <v>6010.42231140949</v>
      </c>
      <c r="G20" s="215">
        <f t="shared" si="1"/>
        <v>1.0000010000000001</v>
      </c>
      <c r="H20" s="139">
        <f t="shared" si="1"/>
        <v>0</v>
      </c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s="180" customFormat="1" ht="15">
      <c r="A21" s="195" t="s">
        <v>64</v>
      </c>
      <c r="B21" s="23">
        <f aca="true" t="shared" si="2" ref="B21:H21">SUM(B$22:B$29)</f>
        <v>136.59196737241</v>
      </c>
      <c r="C21" s="23">
        <f t="shared" si="2"/>
        <v>5188.0907415274305</v>
      </c>
      <c r="D21" s="116">
        <f t="shared" si="2"/>
        <v>0.9399550000000001</v>
      </c>
      <c r="E21" s="23">
        <f t="shared" si="2"/>
        <v>143.67824651477</v>
      </c>
      <c r="F21" s="23">
        <f t="shared" si="2"/>
        <v>5699.54362534547</v>
      </c>
      <c r="G21" s="116">
        <f t="shared" si="2"/>
        <v>0.948277</v>
      </c>
      <c r="H21" s="23">
        <f t="shared" si="2"/>
        <v>0.008320999999999999</v>
      </c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s="90" customFormat="1" ht="12.75" outlineLevel="1">
      <c r="A22" s="114" t="s">
        <v>209</v>
      </c>
      <c r="B22" s="228">
        <v>4.10040253725</v>
      </c>
      <c r="C22" s="228">
        <v>155.74312933126</v>
      </c>
      <c r="D22" s="75">
        <v>0.028217</v>
      </c>
      <c r="E22" s="228">
        <v>3.91655784</v>
      </c>
      <c r="F22" s="228">
        <v>155.36514964407</v>
      </c>
      <c r="G22" s="75">
        <v>0.025849</v>
      </c>
      <c r="H22" s="228">
        <v>-0.002368</v>
      </c>
      <c r="I22" s="80"/>
      <c r="J22" s="80"/>
      <c r="K22" s="80"/>
      <c r="L22" s="80"/>
      <c r="M22" s="80"/>
      <c r="N22" s="80"/>
      <c r="O22" s="80"/>
      <c r="P22" s="80"/>
      <c r="Q22" s="80"/>
    </row>
    <row r="23" spans="1:17" ht="12.75" outlineLevel="1">
      <c r="A23" s="73" t="s">
        <v>183</v>
      </c>
      <c r="B23" s="47">
        <v>10.63510229605</v>
      </c>
      <c r="C23" s="47">
        <v>403.94670944957</v>
      </c>
      <c r="D23" s="124">
        <v>0.073185</v>
      </c>
      <c r="E23" s="47">
        <v>12.36233800324</v>
      </c>
      <c r="F23" s="47">
        <v>490.39911378291</v>
      </c>
      <c r="G23" s="124">
        <v>0.081591</v>
      </c>
      <c r="H23" s="47">
        <v>0.008406</v>
      </c>
      <c r="I23" s="197"/>
      <c r="J23" s="197"/>
      <c r="K23" s="197"/>
      <c r="L23" s="197"/>
      <c r="M23" s="197"/>
      <c r="N23" s="197"/>
      <c r="O23" s="197"/>
      <c r="P23" s="197"/>
      <c r="Q23" s="197"/>
    </row>
    <row r="24" spans="1:17" ht="12.75" outlineLevel="1">
      <c r="A24" s="73" t="s">
        <v>85</v>
      </c>
      <c r="B24" s="47">
        <v>0</v>
      </c>
      <c r="C24" s="47">
        <v>0</v>
      </c>
      <c r="D24" s="124">
        <v>0</v>
      </c>
      <c r="E24" s="47">
        <v>0.16617161515</v>
      </c>
      <c r="F24" s="47">
        <v>6.59182856691</v>
      </c>
      <c r="G24" s="124">
        <v>0.001097</v>
      </c>
      <c r="H24" s="47">
        <v>0.001097</v>
      </c>
      <c r="I24" s="197"/>
      <c r="J24" s="197"/>
      <c r="K24" s="197"/>
      <c r="L24" s="197"/>
      <c r="M24" s="197"/>
      <c r="N24" s="197"/>
      <c r="O24" s="197"/>
      <c r="P24" s="197"/>
      <c r="Q24" s="197"/>
    </row>
    <row r="25" spans="1:17" ht="12.75" outlineLevel="1">
      <c r="A25" s="73" t="s">
        <v>178</v>
      </c>
      <c r="B25" s="47">
        <v>0.94627132542</v>
      </c>
      <c r="C25" s="47">
        <v>35.94165599073</v>
      </c>
      <c r="D25" s="124">
        <v>0.006512</v>
      </c>
      <c r="E25" s="47">
        <v>0.85349433202</v>
      </c>
      <c r="F25" s="47">
        <v>33.85709595832</v>
      </c>
      <c r="G25" s="124">
        <v>0.005633</v>
      </c>
      <c r="H25" s="47">
        <v>-0.000879</v>
      </c>
      <c r="I25" s="197"/>
      <c r="J25" s="197"/>
      <c r="K25" s="197"/>
      <c r="L25" s="197"/>
      <c r="M25" s="197"/>
      <c r="N25" s="197"/>
      <c r="O25" s="197"/>
      <c r="P25" s="197"/>
      <c r="Q25" s="197"/>
    </row>
    <row r="26" spans="1:17" ht="12.75" outlineLevel="1">
      <c r="A26" s="73" t="s">
        <v>174</v>
      </c>
      <c r="B26" s="47">
        <v>3.82211063542</v>
      </c>
      <c r="C26" s="47">
        <v>145.172935</v>
      </c>
      <c r="D26" s="124">
        <v>0.026302</v>
      </c>
      <c r="E26" s="47">
        <v>3.65962507062</v>
      </c>
      <c r="F26" s="47">
        <v>145.172935</v>
      </c>
      <c r="G26" s="124">
        <v>0.024154</v>
      </c>
      <c r="H26" s="47">
        <v>-0.002148</v>
      </c>
      <c r="I26" s="197"/>
      <c r="J26" s="197"/>
      <c r="K26" s="197"/>
      <c r="L26" s="197"/>
      <c r="M26" s="197"/>
      <c r="N26" s="197"/>
      <c r="O26" s="197"/>
      <c r="P26" s="197"/>
      <c r="Q26" s="197"/>
    </row>
    <row r="27" spans="1:17" ht="12.75" outlineLevel="1">
      <c r="A27" s="73" t="s">
        <v>215</v>
      </c>
      <c r="B27" s="47">
        <v>7.37183537643</v>
      </c>
      <c r="C27" s="47">
        <v>280</v>
      </c>
      <c r="D27" s="124">
        <v>0.050729</v>
      </c>
      <c r="E27" s="47">
        <v>7.05844391561</v>
      </c>
      <c r="F27" s="47">
        <v>280</v>
      </c>
      <c r="G27" s="124">
        <v>0.046586</v>
      </c>
      <c r="H27" s="47">
        <v>-0.004143</v>
      </c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2.75" outlineLevel="1">
      <c r="A28" s="73" t="s">
        <v>113</v>
      </c>
      <c r="B28" s="47">
        <v>14.23695525804</v>
      </c>
      <c r="C28" s="47">
        <v>540.75372939199</v>
      </c>
      <c r="D28" s="124">
        <v>0.097971</v>
      </c>
      <c r="E28" s="47">
        <v>14.40259341791</v>
      </c>
      <c r="F28" s="47">
        <v>571.33359777671</v>
      </c>
      <c r="G28" s="124">
        <v>0.095057</v>
      </c>
      <c r="H28" s="47">
        <v>-0.002914</v>
      </c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2.75" outlineLevel="1">
      <c r="A29" s="73" t="s">
        <v>153</v>
      </c>
      <c r="B29" s="47">
        <v>95.4792899438</v>
      </c>
      <c r="C29" s="47">
        <v>3626.53258236388</v>
      </c>
      <c r="D29" s="124">
        <v>0.657039</v>
      </c>
      <c r="E29" s="47">
        <v>101.25902232022</v>
      </c>
      <c r="F29" s="47">
        <v>4016.82390461655</v>
      </c>
      <c r="G29" s="124">
        <v>0.66831</v>
      </c>
      <c r="H29" s="47">
        <v>0.01127</v>
      </c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5">
      <c r="A30" s="66" t="s">
        <v>12</v>
      </c>
      <c r="B30" s="7">
        <f aca="true" t="shared" si="3" ref="B30:H30">SUM(B$31:B$37)</f>
        <v>8.72548806725</v>
      </c>
      <c r="C30" s="7">
        <f t="shared" si="3"/>
        <v>331.41497796697</v>
      </c>
      <c r="D30" s="85">
        <f t="shared" si="3"/>
        <v>0.060044</v>
      </c>
      <c r="E30" s="7">
        <f t="shared" si="3"/>
        <v>7.83685632194</v>
      </c>
      <c r="F30" s="7">
        <f t="shared" si="3"/>
        <v>310.87868606402003</v>
      </c>
      <c r="G30" s="85">
        <f t="shared" si="3"/>
        <v>0.051724</v>
      </c>
      <c r="H30" s="7">
        <f t="shared" si="3"/>
        <v>-0.008321</v>
      </c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2.75" outlineLevel="1">
      <c r="A31" s="73" t="s">
        <v>209</v>
      </c>
      <c r="B31" s="47">
        <v>1.23686943363</v>
      </c>
      <c r="C31" s="47">
        <v>46.97926957557</v>
      </c>
      <c r="D31" s="124">
        <v>0.008511</v>
      </c>
      <c r="E31" s="47">
        <v>0.96830501799</v>
      </c>
      <c r="F31" s="47">
        <v>38.41149809725</v>
      </c>
      <c r="G31" s="124">
        <v>0.006391</v>
      </c>
      <c r="H31" s="47">
        <v>-0.002121</v>
      </c>
      <c r="I31" s="197"/>
      <c r="J31" s="197"/>
      <c r="K31" s="197"/>
      <c r="L31" s="197"/>
      <c r="M31" s="197"/>
      <c r="N31" s="197"/>
      <c r="O31" s="197"/>
      <c r="P31" s="197"/>
      <c r="Q31" s="197"/>
    </row>
    <row r="32" spans="1:17" ht="12.75" outlineLevel="1">
      <c r="A32" s="73" t="s">
        <v>183</v>
      </c>
      <c r="B32" s="47">
        <v>1.36228524724</v>
      </c>
      <c r="C32" s="47">
        <v>51.74286317477</v>
      </c>
      <c r="D32" s="124">
        <v>0.009375</v>
      </c>
      <c r="E32" s="47">
        <v>1.34909670764</v>
      </c>
      <c r="F32" s="47">
        <v>53.51704747603</v>
      </c>
      <c r="G32" s="124">
        <v>0.008904</v>
      </c>
      <c r="H32" s="47">
        <v>-0.000471</v>
      </c>
      <c r="I32" s="197"/>
      <c r="J32" s="197"/>
      <c r="K32" s="197"/>
      <c r="L32" s="197"/>
      <c r="M32" s="197"/>
      <c r="N32" s="197"/>
      <c r="O32" s="197"/>
      <c r="P32" s="197"/>
      <c r="Q32" s="197"/>
    </row>
    <row r="33" spans="1:17" ht="12.75" outlineLevel="1">
      <c r="A33" s="73" t="s">
        <v>217</v>
      </c>
      <c r="B33" s="47">
        <v>0.3643420853</v>
      </c>
      <c r="C33" s="47">
        <v>13.83858682071</v>
      </c>
      <c r="D33" s="124">
        <v>0.002507</v>
      </c>
      <c r="E33" s="47">
        <v>0.32014724134</v>
      </c>
      <c r="F33" s="47">
        <v>12.69985688728</v>
      </c>
      <c r="G33" s="124">
        <v>0.002113</v>
      </c>
      <c r="H33" s="47">
        <v>-0.000394</v>
      </c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2.75" outlineLevel="1">
      <c r="A34" s="73" t="s">
        <v>215</v>
      </c>
      <c r="B34" s="47">
        <v>0.25544612486</v>
      </c>
      <c r="C34" s="47">
        <v>9.70245689346</v>
      </c>
      <c r="D34" s="124">
        <v>0.001758</v>
      </c>
      <c r="E34" s="47">
        <v>0.22517691705</v>
      </c>
      <c r="F34" s="47">
        <v>8.93249808654</v>
      </c>
      <c r="G34" s="124">
        <v>0.001486</v>
      </c>
      <c r="H34" s="47">
        <v>-0.000272</v>
      </c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ht="12.75" outlineLevel="1">
      <c r="A35" s="73" t="s">
        <v>113</v>
      </c>
      <c r="B35" s="47">
        <v>2.23992415337</v>
      </c>
      <c r="C35" s="47">
        <v>85.07769516286</v>
      </c>
      <c r="D35" s="124">
        <v>0.015414</v>
      </c>
      <c r="E35" s="47">
        <v>1.73205475001</v>
      </c>
      <c r="F35" s="47">
        <v>68.70853346754</v>
      </c>
      <c r="G35" s="124">
        <v>0.011432</v>
      </c>
      <c r="H35" s="47">
        <v>-0.003982</v>
      </c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ht="12.75" outlineLevel="1">
      <c r="A36" s="73" t="s">
        <v>94</v>
      </c>
      <c r="B36" s="47">
        <v>0.03338700039</v>
      </c>
      <c r="C36" s="47">
        <v>1.26811840382</v>
      </c>
      <c r="D36" s="124">
        <v>0.00023</v>
      </c>
      <c r="E36" s="47">
        <v>0.0972266557</v>
      </c>
      <c r="F36" s="47">
        <v>3.85686475932</v>
      </c>
      <c r="G36" s="124">
        <v>0.000642</v>
      </c>
      <c r="H36" s="47">
        <v>0.000412</v>
      </c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2.75" outlineLevel="1">
      <c r="A37" s="73" t="s">
        <v>153</v>
      </c>
      <c r="B37" s="47">
        <v>3.23323402246</v>
      </c>
      <c r="C37" s="47">
        <v>122.80598793578</v>
      </c>
      <c r="D37" s="124">
        <v>0.022249</v>
      </c>
      <c r="E37" s="47">
        <v>3.14484903221</v>
      </c>
      <c r="F37" s="47">
        <v>124.75238729006</v>
      </c>
      <c r="G37" s="124">
        <v>0.020756</v>
      </c>
      <c r="H37" s="47">
        <v>-0.001493</v>
      </c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2"/>
      <c r="F38" s="12"/>
      <c r="G38" s="88"/>
      <c r="H38" s="12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88"/>
      <c r="E39" s="12"/>
      <c r="F39" s="12"/>
      <c r="G39" s="88"/>
      <c r="H39" s="12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2"/>
      <c r="F40" s="12"/>
      <c r="G40" s="88"/>
      <c r="H40" s="12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2"/>
      <c r="F41" s="12"/>
      <c r="G41" s="88"/>
      <c r="H41" s="12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2"/>
      <c r="F42" s="12"/>
      <c r="G42" s="88"/>
      <c r="H42" s="12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2"/>
      <c r="F43" s="12"/>
      <c r="G43" s="88"/>
      <c r="H43" s="12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2"/>
      <c r="F44" s="12"/>
      <c r="G44" s="88"/>
      <c r="H44" s="12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2"/>
      <c r="F45" s="12"/>
      <c r="G45" s="88"/>
      <c r="H45" s="12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2"/>
      <c r="F46" s="12"/>
      <c r="G46" s="88"/>
      <c r="H46" s="12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2"/>
      <c r="F47" s="12"/>
      <c r="G47" s="88"/>
      <c r="H47" s="12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2"/>
      <c r="F48" s="12"/>
      <c r="G48" s="88"/>
      <c r="H48" s="12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2"/>
      <c r="F49" s="12"/>
      <c r="G49" s="88"/>
      <c r="H49" s="12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2"/>
      <c r="F50" s="12"/>
      <c r="G50" s="88"/>
      <c r="H50" s="12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2"/>
      <c r="F51" s="12"/>
      <c r="G51" s="88"/>
      <c r="H51" s="12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2"/>
      <c r="F52" s="12"/>
      <c r="G52" s="88"/>
      <c r="H52" s="12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2"/>
      <c r="F53" s="12"/>
      <c r="G53" s="88"/>
      <c r="H53" s="12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2"/>
      <c r="F54" s="12"/>
      <c r="G54" s="88"/>
      <c r="H54" s="12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2"/>
      <c r="F55" s="12"/>
      <c r="G55" s="88"/>
      <c r="H55" s="12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2"/>
      <c r="F56" s="12"/>
      <c r="G56" s="88"/>
      <c r="H56" s="12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2"/>
      <c r="F57" s="12"/>
      <c r="G57" s="88"/>
      <c r="H57" s="12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2"/>
      <c r="F58" s="12"/>
      <c r="G58" s="88"/>
      <c r="H58" s="12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2"/>
      <c r="F59" s="12"/>
      <c r="G59" s="88"/>
      <c r="H59" s="12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2"/>
      <c r="F60" s="12"/>
      <c r="G60" s="88"/>
      <c r="H60" s="12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2"/>
      <c r="F61" s="12"/>
      <c r="G61" s="88"/>
      <c r="H61" s="12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2"/>
      <c r="F62" s="12"/>
      <c r="G62" s="88"/>
      <c r="H62" s="12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2"/>
      <c r="F63" s="12"/>
      <c r="G63" s="88"/>
      <c r="H63" s="12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2"/>
      <c r="F64" s="12"/>
      <c r="G64" s="88"/>
      <c r="H64" s="12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2"/>
      <c r="F65" s="12"/>
      <c r="G65" s="88"/>
      <c r="H65" s="12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2"/>
      <c r="F66" s="12"/>
      <c r="G66" s="88"/>
      <c r="H66" s="12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2"/>
      <c r="F67" s="12"/>
      <c r="G67" s="88"/>
      <c r="H67" s="12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2"/>
      <c r="F68" s="12"/>
      <c r="G68" s="88"/>
      <c r="H68" s="12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2"/>
      <c r="F69" s="12"/>
      <c r="G69" s="88"/>
      <c r="H69" s="12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2"/>
      <c r="F70" s="12"/>
      <c r="G70" s="88"/>
      <c r="H70" s="12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2"/>
      <c r="F71" s="12"/>
      <c r="G71" s="88"/>
      <c r="H71" s="12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2"/>
      <c r="F72" s="12"/>
      <c r="G72" s="88"/>
      <c r="H72" s="12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2"/>
      <c r="F73" s="12"/>
      <c r="G73" s="88"/>
      <c r="H73" s="12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2"/>
      <c r="F74" s="12"/>
      <c r="G74" s="88"/>
      <c r="H74" s="12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2"/>
      <c r="F75" s="12"/>
      <c r="G75" s="88"/>
      <c r="H75" s="12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2"/>
      <c r="F76" s="12"/>
      <c r="G76" s="88"/>
      <c r="H76" s="12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2"/>
      <c r="F77" s="12"/>
      <c r="G77" s="88"/>
      <c r="H77" s="12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2"/>
      <c r="F78" s="12"/>
      <c r="G78" s="88"/>
      <c r="H78" s="12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2"/>
      <c r="F79" s="12"/>
      <c r="G79" s="88"/>
      <c r="H79" s="12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2"/>
      <c r="F80" s="12"/>
      <c r="G80" s="88"/>
      <c r="H80" s="12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2"/>
      <c r="F81" s="12"/>
      <c r="G81" s="88"/>
      <c r="H81" s="12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2"/>
      <c r="F82" s="12"/>
      <c r="G82" s="88"/>
      <c r="H82" s="12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2"/>
      <c r="F83" s="12"/>
      <c r="G83" s="88"/>
      <c r="H83" s="12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2"/>
      <c r="F84" s="12"/>
      <c r="G84" s="88"/>
      <c r="H84" s="12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2"/>
      <c r="F85" s="12"/>
      <c r="G85" s="88"/>
      <c r="H85" s="12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2"/>
      <c r="F86" s="12"/>
      <c r="G86" s="88"/>
      <c r="H86" s="12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2"/>
      <c r="F87" s="12"/>
      <c r="G87" s="88"/>
      <c r="H87" s="12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2"/>
      <c r="F88" s="12"/>
      <c r="G88" s="88"/>
      <c r="H88" s="12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2"/>
      <c r="F89" s="12"/>
      <c r="G89" s="88"/>
      <c r="H89" s="12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2"/>
      <c r="F90" s="12"/>
      <c r="G90" s="88"/>
      <c r="H90" s="12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2"/>
      <c r="F91" s="12"/>
      <c r="G91" s="88"/>
      <c r="H91" s="12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2"/>
      <c r="F92" s="12"/>
      <c r="G92" s="88"/>
      <c r="H92" s="12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2"/>
      <c r="F93" s="12"/>
      <c r="G93" s="88"/>
      <c r="H93" s="12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2"/>
      <c r="F94" s="12"/>
      <c r="G94" s="88"/>
      <c r="H94" s="12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2"/>
      <c r="F95" s="12"/>
      <c r="G95" s="88"/>
      <c r="H95" s="12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2"/>
      <c r="F96" s="12"/>
      <c r="G96" s="88"/>
      <c r="H96" s="12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2"/>
      <c r="F97" s="12"/>
      <c r="G97" s="88"/>
      <c r="H97" s="12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2"/>
      <c r="F98" s="12"/>
      <c r="G98" s="88"/>
      <c r="H98" s="12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2"/>
      <c r="F99" s="12"/>
      <c r="G99" s="88"/>
      <c r="H99" s="12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2"/>
      <c r="F100" s="12"/>
      <c r="G100" s="88"/>
      <c r="H100" s="12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2"/>
      <c r="F101" s="12"/>
      <c r="G101" s="88"/>
      <c r="H101" s="12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2"/>
      <c r="F102" s="12"/>
      <c r="G102" s="88"/>
      <c r="H102" s="12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2"/>
      <c r="F103" s="12"/>
      <c r="G103" s="88"/>
      <c r="H103" s="12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2"/>
      <c r="F104" s="12"/>
      <c r="G104" s="88"/>
      <c r="H104" s="12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2"/>
      <c r="F105" s="12"/>
      <c r="G105" s="88"/>
      <c r="H105" s="12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2"/>
      <c r="F106" s="12"/>
      <c r="G106" s="88"/>
      <c r="H106" s="12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2"/>
      <c r="F107" s="12"/>
      <c r="G107" s="88"/>
      <c r="H107" s="12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2"/>
      <c r="F108" s="12"/>
      <c r="G108" s="88"/>
      <c r="H108" s="12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2"/>
      <c r="F109" s="12"/>
      <c r="G109" s="88"/>
      <c r="H109" s="12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2"/>
      <c r="F110" s="12"/>
      <c r="G110" s="88"/>
      <c r="H110" s="12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2"/>
      <c r="F111" s="12"/>
      <c r="G111" s="88"/>
      <c r="H111" s="12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2"/>
      <c r="F112" s="12"/>
      <c r="G112" s="88"/>
      <c r="H112" s="12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2"/>
      <c r="F113" s="12"/>
      <c r="G113" s="88"/>
      <c r="H113" s="12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2"/>
      <c r="F114" s="12"/>
      <c r="G114" s="88"/>
      <c r="H114" s="12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2"/>
      <c r="F115" s="12"/>
      <c r="G115" s="88"/>
      <c r="H115" s="12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2"/>
      <c r="F116" s="12"/>
      <c r="G116" s="88"/>
      <c r="H116" s="12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2"/>
      <c r="F117" s="12"/>
      <c r="G117" s="88"/>
      <c r="H117" s="12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2"/>
      <c r="F118" s="12"/>
      <c r="G118" s="88"/>
      <c r="H118" s="12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2"/>
      <c r="F119" s="12"/>
      <c r="G119" s="88"/>
      <c r="H119" s="12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2"/>
      <c r="F120" s="12"/>
      <c r="G120" s="88"/>
      <c r="H120" s="12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2"/>
      <c r="F121" s="12"/>
      <c r="G121" s="88"/>
      <c r="H121" s="12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2"/>
      <c r="F122" s="12"/>
      <c r="G122" s="88"/>
      <c r="H122" s="12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2"/>
      <c r="F123" s="12"/>
      <c r="G123" s="88"/>
      <c r="H123" s="12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2"/>
      <c r="F124" s="12"/>
      <c r="G124" s="88"/>
      <c r="H124" s="12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2"/>
      <c r="F125" s="12"/>
      <c r="G125" s="88"/>
      <c r="H125" s="12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2"/>
      <c r="F126" s="12"/>
      <c r="G126" s="88"/>
      <c r="H126" s="12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2"/>
      <c r="F127" s="12"/>
      <c r="G127" s="88"/>
      <c r="H127" s="12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2"/>
      <c r="F128" s="12"/>
      <c r="G128" s="88"/>
      <c r="H128" s="12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2"/>
      <c r="F129" s="12"/>
      <c r="G129" s="88"/>
      <c r="H129" s="12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2"/>
      <c r="F130" s="12"/>
      <c r="G130" s="88"/>
      <c r="H130" s="12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2"/>
      <c r="F131" s="12"/>
      <c r="G131" s="88"/>
      <c r="H131" s="12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2"/>
      <c r="F132" s="12"/>
      <c r="G132" s="88"/>
      <c r="H132" s="12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2"/>
      <c r="F133" s="12"/>
      <c r="G133" s="88"/>
      <c r="H133" s="12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2"/>
      <c r="F134" s="12"/>
      <c r="G134" s="88"/>
      <c r="H134" s="12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2"/>
      <c r="F135" s="12"/>
      <c r="G135" s="88"/>
      <c r="H135" s="12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2"/>
      <c r="F136" s="12"/>
      <c r="G136" s="88"/>
      <c r="H136" s="12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2"/>
      <c r="F137" s="12"/>
      <c r="G137" s="88"/>
      <c r="H137" s="12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2"/>
      <c r="F138" s="12"/>
      <c r="G138" s="88"/>
      <c r="H138" s="12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2"/>
      <c r="F139" s="12"/>
      <c r="G139" s="88"/>
      <c r="H139" s="12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2"/>
      <c r="F140" s="12"/>
      <c r="G140" s="88"/>
      <c r="H140" s="12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2"/>
      <c r="F141" s="12"/>
      <c r="G141" s="88"/>
      <c r="H141" s="12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2"/>
      <c r="F142" s="12"/>
      <c r="G142" s="88"/>
      <c r="H142" s="12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2"/>
      <c r="F143" s="12"/>
      <c r="G143" s="88"/>
      <c r="H143" s="12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2"/>
      <c r="F144" s="12"/>
      <c r="G144" s="88"/>
      <c r="H144" s="12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2"/>
      <c r="F145" s="12"/>
      <c r="G145" s="88"/>
      <c r="H145" s="12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2"/>
      <c r="F146" s="12"/>
      <c r="G146" s="88"/>
      <c r="H146" s="12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2"/>
      <c r="F147" s="12"/>
      <c r="G147" s="88"/>
      <c r="H147" s="12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2"/>
      <c r="F148" s="12"/>
      <c r="G148" s="88"/>
      <c r="H148" s="12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2"/>
      <c r="F149" s="12"/>
      <c r="G149" s="88"/>
      <c r="H149" s="12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2"/>
      <c r="F150" s="12"/>
      <c r="G150" s="88"/>
      <c r="H150" s="12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2"/>
      <c r="F151" s="12"/>
      <c r="G151" s="88"/>
      <c r="H151" s="12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2"/>
      <c r="F152" s="12"/>
      <c r="G152" s="88"/>
      <c r="H152" s="12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2"/>
      <c r="F153" s="12"/>
      <c r="G153" s="88"/>
      <c r="H153" s="12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2"/>
      <c r="F154" s="12"/>
      <c r="G154" s="88"/>
      <c r="H154" s="12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2"/>
      <c r="F155" s="12"/>
      <c r="G155" s="88"/>
      <c r="H155" s="12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2"/>
      <c r="F156" s="12"/>
      <c r="G156" s="88"/>
      <c r="H156" s="12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2"/>
      <c r="F157" s="12"/>
      <c r="G157" s="88"/>
      <c r="H157" s="12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2"/>
      <c r="F158" s="12"/>
      <c r="G158" s="88"/>
      <c r="H158" s="12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2"/>
      <c r="F159" s="12"/>
      <c r="G159" s="88"/>
      <c r="H159" s="12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2"/>
      <c r="F160" s="12"/>
      <c r="G160" s="88"/>
      <c r="H160" s="12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2"/>
      <c r="F161" s="12"/>
      <c r="G161" s="88"/>
      <c r="H161" s="12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2"/>
      <c r="F162" s="12"/>
      <c r="G162" s="88"/>
      <c r="H162" s="12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2"/>
      <c r="F163" s="12"/>
      <c r="G163" s="88"/>
      <c r="H163" s="12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2"/>
      <c r="F164" s="12"/>
      <c r="G164" s="88"/>
      <c r="H164" s="12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2"/>
      <c r="F165" s="12"/>
      <c r="G165" s="88"/>
      <c r="H165" s="12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2"/>
      <c r="F166" s="12"/>
      <c r="G166" s="88"/>
      <c r="H166" s="12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2"/>
      <c r="F167" s="12"/>
      <c r="G167" s="88"/>
      <c r="H167" s="12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2"/>
      <c r="F168" s="12"/>
      <c r="G168" s="88"/>
      <c r="H168" s="12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2"/>
      <c r="F169" s="12"/>
      <c r="G169" s="88"/>
      <c r="H169" s="12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2"/>
      <c r="F170" s="12"/>
      <c r="G170" s="88"/>
      <c r="H170" s="12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2"/>
      <c r="F171" s="12"/>
      <c r="G171" s="88"/>
      <c r="H171" s="12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2"/>
      <c r="F172" s="12"/>
      <c r="G172" s="88"/>
      <c r="H172" s="12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2"/>
      <c r="F173" s="12"/>
      <c r="G173" s="88"/>
      <c r="H173" s="12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2"/>
      <c r="F174" s="12"/>
      <c r="G174" s="88"/>
      <c r="H174" s="12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2"/>
      <c r="F175" s="12"/>
      <c r="G175" s="88"/>
      <c r="H175" s="12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2"/>
      <c r="F176" s="12"/>
      <c r="G176" s="88"/>
      <c r="H176" s="12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2"/>
      <c r="F177" s="12"/>
      <c r="G177" s="88"/>
      <c r="H177" s="12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2"/>
      <c r="F178" s="12"/>
      <c r="G178" s="88"/>
      <c r="H178" s="12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2"/>
      <c r="F179" s="12"/>
      <c r="G179" s="88"/>
      <c r="H179" s="12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2"/>
      <c r="F180" s="12"/>
      <c r="G180" s="88"/>
      <c r="H180" s="12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2"/>
      <c r="F181" s="12"/>
      <c r="G181" s="88"/>
      <c r="H181" s="12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2"/>
      <c r="F182" s="12"/>
      <c r="G182" s="88"/>
      <c r="H182" s="12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2"/>
      <c r="F183" s="12"/>
      <c r="G183" s="88"/>
      <c r="H183" s="12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2"/>
      <c r="C184" s="12"/>
      <c r="D184" s="88"/>
      <c r="E184" s="12"/>
      <c r="F184" s="12"/>
      <c r="G184" s="88"/>
      <c r="H184" s="12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2"/>
      <c r="C185" s="12"/>
      <c r="D185" s="88"/>
      <c r="E185" s="12"/>
      <c r="F185" s="12"/>
      <c r="G185" s="88"/>
      <c r="H185" s="12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2"/>
      <c r="C186" s="12"/>
      <c r="D186" s="88"/>
      <c r="E186" s="12"/>
      <c r="F186" s="12"/>
      <c r="G186" s="88"/>
      <c r="H186" s="12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2"/>
      <c r="C187" s="12"/>
      <c r="D187" s="88"/>
      <c r="E187" s="12"/>
      <c r="F187" s="12"/>
      <c r="G187" s="88"/>
      <c r="H187" s="12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2"/>
      <c r="C188" s="12"/>
      <c r="D188" s="88"/>
      <c r="E188" s="12"/>
      <c r="F188" s="12"/>
      <c r="G188" s="88"/>
      <c r="H188" s="12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2"/>
      <c r="C189" s="12"/>
      <c r="D189" s="88"/>
      <c r="E189" s="12"/>
      <c r="F189" s="12"/>
      <c r="G189" s="88"/>
      <c r="H189" s="12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2"/>
      <c r="C190" s="12"/>
      <c r="D190" s="88"/>
      <c r="E190" s="12"/>
      <c r="F190" s="12"/>
      <c r="G190" s="88"/>
      <c r="H190" s="12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2"/>
      <c r="C191" s="12"/>
      <c r="D191" s="88"/>
      <c r="E191" s="12"/>
      <c r="F191" s="12"/>
      <c r="G191" s="88"/>
      <c r="H191" s="12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2"/>
      <c r="C192" s="12"/>
      <c r="D192" s="88"/>
      <c r="E192" s="12"/>
      <c r="F192" s="12"/>
      <c r="G192" s="88"/>
      <c r="H192" s="12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2"/>
      <c r="C193" s="12"/>
      <c r="D193" s="88"/>
      <c r="E193" s="12"/>
      <c r="F193" s="12"/>
      <c r="G193" s="88"/>
      <c r="H193" s="12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2"/>
      <c r="C194" s="12"/>
      <c r="D194" s="88"/>
      <c r="E194" s="12"/>
      <c r="F194" s="12"/>
      <c r="G194" s="88"/>
      <c r="H194" s="12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2"/>
      <c r="C195" s="12"/>
      <c r="D195" s="88"/>
      <c r="E195" s="12"/>
      <c r="F195" s="12"/>
      <c r="G195" s="88"/>
      <c r="H195" s="12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2"/>
      <c r="C196" s="12"/>
      <c r="D196" s="88"/>
      <c r="E196" s="12"/>
      <c r="F196" s="12"/>
      <c r="G196" s="88"/>
      <c r="H196" s="12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2"/>
      <c r="C197" s="12"/>
      <c r="D197" s="88"/>
      <c r="E197" s="12"/>
      <c r="F197" s="12"/>
      <c r="G197" s="88"/>
      <c r="H197" s="12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2"/>
      <c r="C198" s="12"/>
      <c r="D198" s="88"/>
      <c r="E198" s="12"/>
      <c r="F198" s="12"/>
      <c r="G198" s="88"/>
      <c r="H198" s="12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2"/>
      <c r="C199" s="12"/>
      <c r="D199" s="88"/>
      <c r="E199" s="12"/>
      <c r="F199" s="12"/>
      <c r="G199" s="88"/>
      <c r="H199" s="12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2"/>
      <c r="C200" s="12"/>
      <c r="D200" s="88"/>
      <c r="E200" s="12"/>
      <c r="F200" s="12"/>
      <c r="G200" s="88"/>
      <c r="H200" s="12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2"/>
      <c r="C201" s="12"/>
      <c r="D201" s="88"/>
      <c r="E201" s="12"/>
      <c r="F201" s="12"/>
      <c r="G201" s="88"/>
      <c r="H201" s="12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2"/>
      <c r="C202" s="12"/>
      <c r="D202" s="88"/>
      <c r="E202" s="12"/>
      <c r="F202" s="12"/>
      <c r="G202" s="88"/>
      <c r="H202" s="12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2"/>
      <c r="C203" s="12"/>
      <c r="D203" s="88"/>
      <c r="E203" s="12"/>
      <c r="F203" s="12"/>
      <c r="G203" s="88"/>
      <c r="H203" s="12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2"/>
      <c r="C204" s="12"/>
      <c r="D204" s="88"/>
      <c r="E204" s="12"/>
      <c r="F204" s="12"/>
      <c r="G204" s="88"/>
      <c r="H204" s="12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2"/>
      <c r="C205" s="12"/>
      <c r="D205" s="88"/>
      <c r="E205" s="12"/>
      <c r="F205" s="12"/>
      <c r="G205" s="88"/>
      <c r="H205" s="12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2"/>
      <c r="C206" s="12"/>
      <c r="D206" s="88"/>
      <c r="E206" s="12"/>
      <c r="F206" s="12"/>
      <c r="G206" s="88"/>
      <c r="H206" s="12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2"/>
      <c r="C207" s="12"/>
      <c r="D207" s="88"/>
      <c r="E207" s="12"/>
      <c r="F207" s="12"/>
      <c r="G207" s="88"/>
      <c r="H207" s="12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2"/>
      <c r="C208" s="12"/>
      <c r="D208" s="88"/>
      <c r="E208" s="12"/>
      <c r="F208" s="12"/>
      <c r="G208" s="88"/>
      <c r="H208" s="12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2"/>
      <c r="C209" s="12"/>
      <c r="D209" s="88"/>
      <c r="E209" s="12"/>
      <c r="F209" s="12"/>
      <c r="G209" s="88"/>
      <c r="H209" s="12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2"/>
      <c r="C210" s="12"/>
      <c r="D210" s="88"/>
      <c r="E210" s="12"/>
      <c r="F210" s="12"/>
      <c r="G210" s="88"/>
      <c r="H210" s="12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2"/>
      <c r="C211" s="12"/>
      <c r="D211" s="88"/>
      <c r="E211" s="12"/>
      <c r="F211" s="12"/>
      <c r="G211" s="88"/>
      <c r="H211" s="12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2"/>
      <c r="C212" s="12"/>
      <c r="D212" s="88"/>
      <c r="E212" s="12"/>
      <c r="F212" s="12"/>
      <c r="G212" s="88"/>
      <c r="H212" s="12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2"/>
      <c r="C213" s="12"/>
      <c r="D213" s="88"/>
      <c r="E213" s="12"/>
      <c r="F213" s="12"/>
      <c r="G213" s="88"/>
      <c r="H213" s="12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2"/>
      <c r="C214" s="12"/>
      <c r="D214" s="88"/>
      <c r="E214" s="12"/>
      <c r="F214" s="12"/>
      <c r="G214" s="88"/>
      <c r="H214" s="12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2"/>
      <c r="C215" s="12"/>
      <c r="D215" s="88"/>
      <c r="E215" s="12"/>
      <c r="F215" s="12"/>
      <c r="G215" s="88"/>
      <c r="H215" s="12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2"/>
      <c r="C216" s="12"/>
      <c r="D216" s="88"/>
      <c r="E216" s="12"/>
      <c r="F216" s="12"/>
      <c r="G216" s="88"/>
      <c r="H216" s="12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2"/>
      <c r="C217" s="12"/>
      <c r="D217" s="88"/>
      <c r="E217" s="12"/>
      <c r="F217" s="12"/>
      <c r="G217" s="88"/>
      <c r="H217" s="12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2"/>
      <c r="C218" s="12"/>
      <c r="D218" s="88"/>
      <c r="E218" s="12"/>
      <c r="F218" s="12"/>
      <c r="G218" s="88"/>
      <c r="H218" s="12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2"/>
      <c r="C219" s="12"/>
      <c r="D219" s="88"/>
      <c r="E219" s="12"/>
      <c r="F219" s="12"/>
      <c r="G219" s="88"/>
      <c r="H219" s="12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2"/>
      <c r="C220" s="12"/>
      <c r="D220" s="88"/>
      <c r="E220" s="12"/>
      <c r="F220" s="12"/>
      <c r="G220" s="88"/>
      <c r="H220" s="12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2"/>
      <c r="C221" s="12"/>
      <c r="D221" s="88"/>
      <c r="E221" s="12"/>
      <c r="F221" s="12"/>
      <c r="G221" s="88"/>
      <c r="H221" s="12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2"/>
      <c r="C222" s="12"/>
      <c r="D222" s="88"/>
      <c r="E222" s="12"/>
      <c r="F222" s="12"/>
      <c r="G222" s="88"/>
      <c r="H222" s="12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2"/>
      <c r="C223" s="12"/>
      <c r="D223" s="88"/>
      <c r="E223" s="12"/>
      <c r="F223" s="12"/>
      <c r="G223" s="88"/>
      <c r="H223" s="12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2"/>
      <c r="C224" s="12"/>
      <c r="D224" s="88"/>
      <c r="E224" s="12"/>
      <c r="F224" s="12"/>
      <c r="G224" s="88"/>
      <c r="H224" s="12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2"/>
      <c r="C225" s="12"/>
      <c r="D225" s="88"/>
      <c r="E225" s="12"/>
      <c r="F225" s="12"/>
      <c r="G225" s="88"/>
      <c r="H225" s="12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2"/>
      <c r="C226" s="12"/>
      <c r="D226" s="88"/>
      <c r="E226" s="12"/>
      <c r="F226" s="12"/>
      <c r="G226" s="88"/>
      <c r="H226" s="12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2"/>
      <c r="C227" s="12"/>
      <c r="D227" s="88"/>
      <c r="E227" s="12"/>
      <c r="F227" s="12"/>
      <c r="G227" s="88"/>
      <c r="H227" s="12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2"/>
      <c r="C228" s="12"/>
      <c r="D228" s="88"/>
      <c r="E228" s="12"/>
      <c r="F228" s="12"/>
      <c r="G228" s="88"/>
      <c r="H228" s="12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2"/>
      <c r="C229" s="12"/>
      <c r="D229" s="88"/>
      <c r="E229" s="12"/>
      <c r="F229" s="12"/>
      <c r="G229" s="88"/>
      <c r="H229" s="12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2"/>
      <c r="C230" s="12"/>
      <c r="D230" s="88"/>
      <c r="E230" s="12"/>
      <c r="F230" s="12"/>
      <c r="G230" s="88"/>
      <c r="H230" s="12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2"/>
      <c r="C231" s="12"/>
      <c r="D231" s="88"/>
      <c r="E231" s="12"/>
      <c r="F231" s="12"/>
      <c r="G231" s="88"/>
      <c r="H231" s="12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2"/>
      <c r="C232" s="12"/>
      <c r="D232" s="88"/>
      <c r="E232" s="12"/>
      <c r="F232" s="12"/>
      <c r="G232" s="88"/>
      <c r="H232" s="12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2"/>
      <c r="C233" s="12"/>
      <c r="D233" s="88"/>
      <c r="E233" s="12"/>
      <c r="F233" s="12"/>
      <c r="G233" s="88"/>
      <c r="H233" s="12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2"/>
      <c r="C234" s="12"/>
      <c r="D234" s="88"/>
      <c r="E234" s="12"/>
      <c r="F234" s="12"/>
      <c r="G234" s="88"/>
      <c r="H234" s="12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2"/>
      <c r="C235" s="12"/>
      <c r="D235" s="88"/>
      <c r="E235" s="12"/>
      <c r="F235" s="12"/>
      <c r="G235" s="88"/>
      <c r="H235" s="12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2"/>
      <c r="C236" s="12"/>
      <c r="D236" s="88"/>
      <c r="E236" s="12"/>
      <c r="F236" s="12"/>
      <c r="G236" s="88"/>
      <c r="H236" s="12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2"/>
      <c r="C237" s="12"/>
      <c r="D237" s="88"/>
      <c r="E237" s="12"/>
      <c r="F237" s="12"/>
      <c r="G237" s="88"/>
      <c r="H237" s="12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2"/>
      <c r="C238" s="12"/>
      <c r="D238" s="88"/>
      <c r="E238" s="12"/>
      <c r="F238" s="12"/>
      <c r="G238" s="88"/>
      <c r="H238" s="12"/>
      <c r="I238" s="197"/>
      <c r="J238" s="197"/>
      <c r="K238" s="197"/>
      <c r="L238" s="197"/>
      <c r="M238" s="197"/>
      <c r="N238" s="197"/>
      <c r="O238" s="197"/>
      <c r="P238" s="197"/>
      <c r="Q238" s="197"/>
    </row>
  </sheetData>
  <sheetProtection/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8"/>
  <sheetViews>
    <sheetView workbookViewId="0" topLeftCell="A1">
      <selection activeCell="A25" sqref="A25"/>
    </sheetView>
  </sheetViews>
  <sheetFormatPr defaultColWidth="9.00390625" defaultRowHeight="12.75"/>
  <cols>
    <col min="1" max="1" width="66.00390625" style="225" bestFit="1" customWidth="1"/>
    <col min="2" max="2" width="17.00390625" style="25" customWidth="1"/>
    <col min="3" max="3" width="18.25390625" style="25" customWidth="1"/>
    <col min="4" max="4" width="11.375" style="100" bestFit="1" customWidth="1"/>
    <col min="5" max="16384" width="9.125" style="225" customWidth="1"/>
  </cols>
  <sheetData>
    <row r="2" spans="1:19" ht="18.75">
      <c r="A2" s="255" t="s">
        <v>220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4" ht="18.75">
      <c r="A3" s="258" t="s">
        <v>109</v>
      </c>
      <c r="B3" s="258"/>
      <c r="C3" s="258"/>
      <c r="D3" s="258"/>
    </row>
    <row r="4" spans="2:17" ht="12.75">
      <c r="B4" s="12"/>
      <c r="C4" s="12"/>
      <c r="D4" s="88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2:4" s="204" customFormat="1" ht="12.75">
      <c r="B5" s="248"/>
      <c r="C5" s="248"/>
      <c r="D5" s="204" t="s">
        <v>221</v>
      </c>
    </row>
    <row r="6" spans="1:4" s="101" customFormat="1" ht="12.75">
      <c r="A6" s="166"/>
      <c r="B6" s="129" t="s">
        <v>161</v>
      </c>
      <c r="C6" s="129" t="s">
        <v>164</v>
      </c>
      <c r="D6" s="138" t="s">
        <v>185</v>
      </c>
    </row>
    <row r="7" spans="1:4" s="200" customFormat="1" ht="15.75">
      <c r="A7" s="62" t="s">
        <v>147</v>
      </c>
      <c r="B7" s="188">
        <v>151.51510283671004</v>
      </c>
      <c r="C7" s="188">
        <v>6010.42231140949</v>
      </c>
      <c r="D7" s="102">
        <v>1.0000010000000001</v>
      </c>
    </row>
    <row r="8" spans="1:4" s="221" customFormat="1" ht="12.75">
      <c r="A8" s="3" t="s">
        <v>23</v>
      </c>
      <c r="B8" s="89">
        <v>0.18919586126</v>
      </c>
      <c r="C8" s="89">
        <v>7.50517278105</v>
      </c>
      <c r="D8" s="178">
        <v>0.001249</v>
      </c>
    </row>
    <row r="9" spans="1:4" s="221" customFormat="1" ht="12.75">
      <c r="A9" s="3" t="s">
        <v>115</v>
      </c>
      <c r="B9" s="89">
        <v>39.69066925979</v>
      </c>
      <c r="C9" s="89">
        <v>1574.48122073278</v>
      </c>
      <c r="D9" s="178">
        <v>0.261959</v>
      </c>
    </row>
    <row r="10" spans="1:4" s="221" customFormat="1" ht="12.75">
      <c r="A10" s="3" t="s">
        <v>2</v>
      </c>
      <c r="B10" s="89">
        <v>50.76981429536</v>
      </c>
      <c r="C10" s="89">
        <v>2013.97760931829</v>
      </c>
      <c r="D10" s="178">
        <v>0.335081</v>
      </c>
    </row>
    <row r="11" spans="1:4" s="221" customFormat="1" ht="12.75">
      <c r="A11" s="3" t="s">
        <v>155</v>
      </c>
      <c r="B11" s="89">
        <v>4.65132761767</v>
      </c>
      <c r="C11" s="89">
        <v>184.512585</v>
      </c>
      <c r="D11" s="178">
        <v>0.030699</v>
      </c>
    </row>
    <row r="12" spans="1:4" s="221" customFormat="1" ht="12.75">
      <c r="A12" s="3" t="s">
        <v>13</v>
      </c>
      <c r="B12" s="89">
        <v>16.13464816792</v>
      </c>
      <c r="C12" s="89">
        <v>640.04213124425</v>
      </c>
      <c r="D12" s="178">
        <v>0.106489</v>
      </c>
    </row>
    <row r="13" spans="1:17" ht="12.75">
      <c r="A13" s="107" t="s">
        <v>14</v>
      </c>
      <c r="B13" s="47">
        <v>39.22595330269</v>
      </c>
      <c r="C13" s="47">
        <v>1556.0464963748</v>
      </c>
      <c r="D13" s="124">
        <v>0.258891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>
      <c r="A14" s="107" t="s">
        <v>100</v>
      </c>
      <c r="B14" s="47">
        <v>0.85349433202</v>
      </c>
      <c r="C14" s="47">
        <v>33.85709595832</v>
      </c>
      <c r="D14" s="124">
        <v>0.005633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2:17" ht="12.75">
      <c r="B15" s="12"/>
      <c r="C15" s="12"/>
      <c r="D15" s="88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2:17" ht="12.75">
      <c r="B16" s="12"/>
      <c r="C16" s="12"/>
      <c r="D16" s="88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2:17" ht="12.75">
      <c r="B17" s="12"/>
      <c r="C17" s="12"/>
      <c r="D17" s="88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2:17" ht="12.75">
      <c r="B18" s="12"/>
      <c r="C18" s="12"/>
      <c r="D18" s="88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2.75">
      <c r="B19" s="12"/>
      <c r="C19" s="12"/>
      <c r="D19" s="88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2:17" ht="12.75">
      <c r="B20" s="12"/>
      <c r="C20" s="12"/>
      <c r="D20" s="88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7" ht="12.75">
      <c r="B21" s="12"/>
      <c r="C21" s="12"/>
      <c r="D21" s="88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2"/>
      <c r="C22" s="12"/>
      <c r="D22" s="88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2"/>
      <c r="C23" s="12"/>
      <c r="D23" s="88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2"/>
      <c r="C24" s="12"/>
      <c r="D24" s="88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2:17" ht="12.75">
      <c r="B25" s="12"/>
      <c r="C25" s="12"/>
      <c r="D25" s="88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2:17" ht="12.75">
      <c r="B26" s="12"/>
      <c r="C26" s="12"/>
      <c r="D26" s="88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2"/>
      <c r="C27" s="12"/>
      <c r="D27" s="88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2"/>
      <c r="C28" s="12"/>
      <c r="D28" s="88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2"/>
      <c r="C29" s="12"/>
      <c r="D29" s="88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2"/>
      <c r="C30" s="12"/>
      <c r="D30" s="88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2"/>
      <c r="C31" s="12"/>
      <c r="D31" s="88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2"/>
      <c r="C32" s="12"/>
      <c r="D32" s="88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2"/>
      <c r="C33" s="12"/>
      <c r="D33" s="88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2"/>
      <c r="C34" s="12"/>
      <c r="D34" s="88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2"/>
      <c r="C35" s="12"/>
      <c r="D35" s="88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2"/>
      <c r="C36" s="12"/>
      <c r="D36" s="88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2"/>
      <c r="C37" s="12"/>
      <c r="D37" s="88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88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2"/>
      <c r="C184" s="12"/>
      <c r="D184" s="88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2"/>
      <c r="C185" s="12"/>
      <c r="D185" s="88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2"/>
      <c r="C186" s="12"/>
      <c r="D186" s="88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2"/>
      <c r="C187" s="12"/>
      <c r="D187" s="88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2"/>
      <c r="C188" s="12"/>
      <c r="D188" s="88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2"/>
      <c r="C189" s="12"/>
      <c r="D189" s="88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2"/>
      <c r="C190" s="12"/>
      <c r="D190" s="88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2"/>
      <c r="C191" s="12"/>
      <c r="D191" s="88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2"/>
      <c r="C192" s="12"/>
      <c r="D192" s="88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2"/>
      <c r="C193" s="12"/>
      <c r="D193" s="88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2"/>
      <c r="C194" s="12"/>
      <c r="D194" s="88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2"/>
      <c r="C195" s="12"/>
      <c r="D195" s="88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2"/>
      <c r="C196" s="12"/>
      <c r="D196" s="88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2"/>
      <c r="C197" s="12"/>
      <c r="D197" s="88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2"/>
      <c r="C198" s="12"/>
      <c r="D198" s="88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2"/>
      <c r="C199" s="12"/>
      <c r="D199" s="88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2"/>
      <c r="C200" s="12"/>
      <c r="D200" s="88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2"/>
      <c r="C201" s="12"/>
      <c r="D201" s="88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2"/>
      <c r="C202" s="12"/>
      <c r="D202" s="88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2"/>
      <c r="C203" s="12"/>
      <c r="D203" s="88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2"/>
      <c r="C204" s="12"/>
      <c r="D204" s="88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2"/>
      <c r="C205" s="12"/>
      <c r="D205" s="88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2"/>
      <c r="C206" s="12"/>
      <c r="D206" s="88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2"/>
      <c r="C207" s="12"/>
      <c r="D207" s="88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2"/>
      <c r="C208" s="12"/>
      <c r="D208" s="88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2"/>
      <c r="C209" s="12"/>
      <c r="D209" s="88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2"/>
      <c r="C210" s="12"/>
      <c r="D210" s="88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2"/>
      <c r="C211" s="12"/>
      <c r="D211" s="88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2"/>
      <c r="C212" s="12"/>
      <c r="D212" s="88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2"/>
      <c r="C213" s="12"/>
      <c r="D213" s="88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2"/>
      <c r="C214" s="12"/>
      <c r="D214" s="88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2"/>
      <c r="C215" s="12"/>
      <c r="D215" s="88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2"/>
      <c r="C216" s="12"/>
      <c r="D216" s="88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2"/>
      <c r="C217" s="12"/>
      <c r="D217" s="88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2"/>
      <c r="C218" s="12"/>
      <c r="D218" s="88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2"/>
      <c r="C219" s="12"/>
      <c r="D219" s="88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2"/>
      <c r="C220" s="12"/>
      <c r="D220" s="88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2"/>
      <c r="C221" s="12"/>
      <c r="D221" s="88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2"/>
      <c r="C222" s="12"/>
      <c r="D222" s="88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2"/>
      <c r="C223" s="12"/>
      <c r="D223" s="88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2"/>
      <c r="C224" s="12"/>
      <c r="D224" s="88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2"/>
      <c r="C225" s="12"/>
      <c r="D225" s="88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2"/>
      <c r="C226" s="12"/>
      <c r="D226" s="88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2"/>
      <c r="C227" s="12"/>
      <c r="D227" s="88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2"/>
      <c r="C228" s="12"/>
      <c r="D228" s="88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2"/>
      <c r="C229" s="12"/>
      <c r="D229" s="88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2"/>
      <c r="C230" s="12"/>
      <c r="D230" s="88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2"/>
      <c r="C231" s="12"/>
      <c r="D231" s="88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2"/>
      <c r="C232" s="12"/>
      <c r="D232" s="88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2"/>
      <c r="C233" s="12"/>
      <c r="D233" s="88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2"/>
      <c r="C234" s="12"/>
      <c r="D234" s="88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2"/>
      <c r="C235" s="12"/>
      <c r="D235" s="88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2"/>
      <c r="C236" s="12"/>
      <c r="D236" s="88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2"/>
      <c r="C237" s="12"/>
      <c r="D237" s="88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2"/>
      <c r="C238" s="12"/>
      <c r="D238" s="88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2"/>
      <c r="C239" s="12"/>
      <c r="D239" s="88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2"/>
      <c r="C240" s="12"/>
      <c r="D240" s="88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2"/>
      <c r="C241" s="12"/>
      <c r="D241" s="88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2"/>
      <c r="C242" s="12"/>
      <c r="D242" s="88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2"/>
      <c r="C243" s="12"/>
      <c r="D243" s="88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2"/>
      <c r="C244" s="12"/>
      <c r="D244" s="88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2"/>
      <c r="C245" s="12"/>
      <c r="D245" s="88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  <row r="246" spans="2:17" ht="12.75">
      <c r="B246" s="12"/>
      <c r="C246" s="12"/>
      <c r="D246" s="88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</row>
    <row r="247" spans="2:17" ht="12.75">
      <c r="B247" s="12"/>
      <c r="C247" s="12"/>
      <c r="D247" s="88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</row>
    <row r="248" spans="2:17" ht="12.75">
      <c r="B248" s="12"/>
      <c r="C248" s="12"/>
      <c r="D248" s="88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5"/>
  <sheetViews>
    <sheetView workbookViewId="0" topLeftCell="A1">
      <selection activeCell="A1" sqref="A1:IV16384"/>
    </sheetView>
  </sheetViews>
  <sheetFormatPr defaultColWidth="9.00390625" defaultRowHeight="12.75" outlineLevelRow="1"/>
  <cols>
    <col min="1" max="1" width="66.00390625" style="225" bestFit="1" customWidth="1"/>
    <col min="2" max="2" width="14.375" style="25" bestFit="1" customWidth="1"/>
    <col min="3" max="3" width="16.00390625" style="25" bestFit="1" customWidth="1"/>
    <col min="4" max="4" width="11.375" style="100" bestFit="1" customWidth="1"/>
    <col min="5" max="16384" width="9.125" style="225" customWidth="1"/>
  </cols>
  <sheetData>
    <row r="2" spans="1:19" ht="18.75">
      <c r="A2" s="255" t="s">
        <v>220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4" ht="18.75">
      <c r="A3" s="258" t="s">
        <v>109</v>
      </c>
      <c r="B3" s="258"/>
      <c r="C3" s="258"/>
      <c r="D3" s="258"/>
    </row>
    <row r="4" spans="2:17" ht="12.75">
      <c r="B4" s="12"/>
      <c r="C4" s="12"/>
      <c r="D4" s="88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2:4" s="204" customFormat="1" ht="12.75">
      <c r="B5" s="248"/>
      <c r="C5" s="248"/>
      <c r="D5" s="204" t="s">
        <v>221</v>
      </c>
    </row>
    <row r="6" spans="1:4" s="101" customFormat="1" ht="12.75">
      <c r="A6" s="166"/>
      <c r="B6" s="58" t="s">
        <v>161</v>
      </c>
      <c r="C6" s="58" t="s">
        <v>164</v>
      </c>
      <c r="D6" s="138" t="s">
        <v>185</v>
      </c>
    </row>
    <row r="7" spans="1:4" s="200" customFormat="1" ht="15.75">
      <c r="A7" s="1" t="s">
        <v>147</v>
      </c>
      <c r="B7" s="188">
        <v>151.51510283671004</v>
      </c>
      <c r="C7" s="188">
        <v>6010.42231140949</v>
      </c>
      <c r="D7" s="102">
        <v>1.0000010000000001</v>
      </c>
    </row>
    <row r="8" spans="1:4" s="221" customFormat="1" ht="12.75">
      <c r="A8" s="3" t="s">
        <v>23</v>
      </c>
      <c r="B8" s="89">
        <v>0.18919586126</v>
      </c>
      <c r="C8" s="89">
        <v>7.50517278105</v>
      </c>
      <c r="D8" s="178">
        <v>0.001249</v>
      </c>
    </row>
    <row r="9" spans="1:4" s="221" customFormat="1" ht="12.75">
      <c r="A9" s="3" t="s">
        <v>115</v>
      </c>
      <c r="B9" s="89">
        <v>39.69066925979</v>
      </c>
      <c r="C9" s="89">
        <v>1574.48122073278</v>
      </c>
      <c r="D9" s="178">
        <v>0.261959</v>
      </c>
    </row>
    <row r="10" spans="1:4" s="221" customFormat="1" ht="12.75">
      <c r="A10" s="3" t="s">
        <v>2</v>
      </c>
      <c r="B10" s="89">
        <v>50.76981429536</v>
      </c>
      <c r="C10" s="89">
        <v>2013.97760931829</v>
      </c>
      <c r="D10" s="178">
        <v>0.335081</v>
      </c>
    </row>
    <row r="11" spans="1:4" s="221" customFormat="1" ht="12.75">
      <c r="A11" s="3" t="s">
        <v>155</v>
      </c>
      <c r="B11" s="89">
        <v>4.65132761767</v>
      </c>
      <c r="C11" s="89">
        <v>184.512585</v>
      </c>
      <c r="D11" s="178">
        <v>0.030699</v>
      </c>
    </row>
    <row r="12" spans="1:4" s="221" customFormat="1" ht="12.75">
      <c r="A12" s="3" t="s">
        <v>13</v>
      </c>
      <c r="B12" s="89">
        <v>16.13464816792</v>
      </c>
      <c r="C12" s="89">
        <v>640.04213124425</v>
      </c>
      <c r="D12" s="178">
        <v>0.106489</v>
      </c>
    </row>
    <row r="13" spans="1:17" ht="12.75">
      <c r="A13" s="107" t="s">
        <v>14</v>
      </c>
      <c r="B13" s="47">
        <v>39.22595330269</v>
      </c>
      <c r="C13" s="47">
        <v>1556.0464963748</v>
      </c>
      <c r="D13" s="124">
        <v>0.258891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>
      <c r="A14" s="107" t="s">
        <v>100</v>
      </c>
      <c r="B14" s="47">
        <v>0.85349433202</v>
      </c>
      <c r="C14" s="47">
        <v>33.85709595832</v>
      </c>
      <c r="D14" s="124">
        <v>0.005633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2:17" ht="12.75">
      <c r="B15" s="12"/>
      <c r="C15" s="12"/>
      <c r="D15" s="88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2:17" ht="12.75">
      <c r="B16" s="12"/>
      <c r="C16" s="12"/>
      <c r="D16" s="88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2:17" ht="12.75">
      <c r="B17" s="12"/>
      <c r="C17" s="12"/>
      <c r="D17" s="88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2:17" ht="12.75">
      <c r="B18" s="12"/>
      <c r="C18" s="12"/>
      <c r="D18" s="88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2.75">
      <c r="B19" s="12"/>
      <c r="C19" s="12"/>
      <c r="D19" s="88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1:17" ht="12.75">
      <c r="A20" s="10" t="s">
        <v>157</v>
      </c>
      <c r="B20" s="12"/>
      <c r="C20" s="12"/>
      <c r="D20" s="88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7" ht="12.75">
      <c r="B21" s="64" t="s">
        <v>222</v>
      </c>
      <c r="C21" s="12"/>
      <c r="D21" s="204" t="s">
        <v>221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9" s="207" customFormat="1" ht="12.75">
      <c r="A22" s="166"/>
      <c r="B22" s="58" t="s">
        <v>161</v>
      </c>
      <c r="C22" s="58" t="s">
        <v>164</v>
      </c>
      <c r="D22" s="138" t="s">
        <v>185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7" s="51" customFormat="1" ht="15">
      <c r="A23" s="181" t="s">
        <v>147</v>
      </c>
      <c r="B23" s="99">
        <v>151.51510283670999</v>
      </c>
      <c r="C23" s="99">
        <v>6010.422311409491</v>
      </c>
      <c r="D23" s="26">
        <v>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180" customFormat="1" ht="15">
      <c r="A24" s="56" t="s">
        <v>64</v>
      </c>
      <c r="B24" s="11">
        <v>143.67824651477</v>
      </c>
      <c r="C24" s="11">
        <v>5699.543625345471</v>
      </c>
      <c r="D24" s="111">
        <v>0.948277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s="90" customFormat="1" ht="12.75" outlineLevel="1">
      <c r="A25" s="114" t="s">
        <v>23</v>
      </c>
      <c r="B25" s="228">
        <v>0.18919586126</v>
      </c>
      <c r="C25" s="228">
        <v>7.50517278105</v>
      </c>
      <c r="D25" s="75">
        <v>0.001249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12.75" outlineLevel="1">
      <c r="A26" s="114" t="s">
        <v>115</v>
      </c>
      <c r="B26" s="47">
        <v>36.30317300276</v>
      </c>
      <c r="C26" s="47">
        <v>1440.1033092119</v>
      </c>
      <c r="D26" s="124">
        <v>0.239601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1:17" ht="12.75" outlineLevel="1">
      <c r="A27" s="73" t="s">
        <v>2</v>
      </c>
      <c r="B27" s="47">
        <v>49.44709755473</v>
      </c>
      <c r="C27" s="47">
        <v>1961.50702347785</v>
      </c>
      <c r="D27" s="124">
        <v>0.326351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2.75" outlineLevel="1">
      <c r="A28" s="73" t="s">
        <v>155</v>
      </c>
      <c r="B28" s="47">
        <v>4.65132761767</v>
      </c>
      <c r="C28" s="47">
        <v>184.512585</v>
      </c>
      <c r="D28" s="124">
        <v>0.030699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2.75" outlineLevel="1">
      <c r="A29" s="73" t="s">
        <v>13</v>
      </c>
      <c r="B29" s="47">
        <v>14.40259341791</v>
      </c>
      <c r="C29" s="47">
        <v>571.33359777671</v>
      </c>
      <c r="D29" s="124">
        <v>0.095057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2.75" outlineLevel="1">
      <c r="A30" s="73" t="s">
        <v>14</v>
      </c>
      <c r="B30" s="47">
        <v>37.83136472842</v>
      </c>
      <c r="C30" s="47">
        <v>1500.72484113964</v>
      </c>
      <c r="D30" s="124">
        <v>0.249687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2.75" outlineLevel="1">
      <c r="A31" s="73" t="s">
        <v>100</v>
      </c>
      <c r="B31" s="47">
        <v>0.85349433202</v>
      </c>
      <c r="C31" s="47">
        <v>33.85709595832</v>
      </c>
      <c r="D31" s="124">
        <v>0.005633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1:17" ht="15">
      <c r="A32" s="66" t="s">
        <v>12</v>
      </c>
      <c r="B32" s="7">
        <v>7.83685632194</v>
      </c>
      <c r="C32" s="7">
        <v>310.87868606402</v>
      </c>
      <c r="D32" s="85">
        <v>0.05172299999999999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1:17" ht="12.75" outlineLevel="1">
      <c r="A33" s="73" t="s">
        <v>115</v>
      </c>
      <c r="B33" s="47">
        <v>3.38749625703</v>
      </c>
      <c r="C33" s="47">
        <v>134.37791152088</v>
      </c>
      <c r="D33" s="124">
        <v>0.022357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2.75" outlineLevel="1">
      <c r="A34" s="73" t="s">
        <v>2</v>
      </c>
      <c r="B34" s="47">
        <v>1.32271674063</v>
      </c>
      <c r="C34" s="47">
        <v>52.47058584044</v>
      </c>
      <c r="D34" s="124">
        <v>0.00873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ht="12.75" outlineLevel="1">
      <c r="A35" s="73" t="s">
        <v>13</v>
      </c>
      <c r="B35" s="47">
        <v>1.73205475001</v>
      </c>
      <c r="C35" s="47">
        <v>68.70853346754</v>
      </c>
      <c r="D35" s="124">
        <v>0.011432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ht="12.75" outlineLevel="1">
      <c r="A36" s="73" t="s">
        <v>14</v>
      </c>
      <c r="B36" s="47">
        <v>1.39458857427</v>
      </c>
      <c r="C36" s="47">
        <v>55.32165523516</v>
      </c>
      <c r="D36" s="124">
        <v>0.009204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2"/>
      <c r="C37" s="12"/>
      <c r="D37" s="88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88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2"/>
      <c r="C184" s="12"/>
      <c r="D184" s="88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2"/>
      <c r="C185" s="12"/>
      <c r="D185" s="88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2"/>
      <c r="C186" s="12"/>
      <c r="D186" s="88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2"/>
      <c r="C187" s="12"/>
      <c r="D187" s="88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2"/>
      <c r="C188" s="12"/>
      <c r="D188" s="88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2"/>
      <c r="C189" s="12"/>
      <c r="D189" s="88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2"/>
      <c r="C190" s="12"/>
      <c r="D190" s="88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2"/>
      <c r="C191" s="12"/>
      <c r="D191" s="88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2"/>
      <c r="C192" s="12"/>
      <c r="D192" s="88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2"/>
      <c r="C193" s="12"/>
      <c r="D193" s="88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2"/>
      <c r="C194" s="12"/>
      <c r="D194" s="88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2"/>
      <c r="C195" s="12"/>
      <c r="D195" s="88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2"/>
      <c r="C196" s="12"/>
      <c r="D196" s="88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2"/>
      <c r="C197" s="12"/>
      <c r="D197" s="88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2"/>
      <c r="C198" s="12"/>
      <c r="D198" s="88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2"/>
      <c r="C199" s="12"/>
      <c r="D199" s="88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2"/>
      <c r="C200" s="12"/>
      <c r="D200" s="88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2"/>
      <c r="C201" s="12"/>
      <c r="D201" s="88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2"/>
      <c r="C202" s="12"/>
      <c r="D202" s="88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2"/>
      <c r="C203" s="12"/>
      <c r="D203" s="88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2"/>
      <c r="C204" s="12"/>
      <c r="D204" s="88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2"/>
      <c r="C205" s="12"/>
      <c r="D205" s="88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2"/>
      <c r="C206" s="12"/>
      <c r="D206" s="88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2"/>
      <c r="C207" s="12"/>
      <c r="D207" s="88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2"/>
      <c r="C208" s="12"/>
      <c r="D208" s="88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2"/>
      <c r="C209" s="12"/>
      <c r="D209" s="88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2"/>
      <c r="C210" s="12"/>
      <c r="D210" s="88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2"/>
      <c r="C211" s="12"/>
      <c r="D211" s="88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2"/>
      <c r="C212" s="12"/>
      <c r="D212" s="88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2"/>
      <c r="C213" s="12"/>
      <c r="D213" s="88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2"/>
      <c r="C214" s="12"/>
      <c r="D214" s="88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2"/>
      <c r="C215" s="12"/>
      <c r="D215" s="88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2"/>
      <c r="C216" s="12"/>
      <c r="D216" s="88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2"/>
      <c r="C217" s="12"/>
      <c r="D217" s="88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2"/>
      <c r="C218" s="12"/>
      <c r="D218" s="88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2"/>
      <c r="C219" s="12"/>
      <c r="D219" s="88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2"/>
      <c r="C220" s="12"/>
      <c r="D220" s="88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2"/>
      <c r="C221" s="12"/>
      <c r="D221" s="88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2"/>
      <c r="C222" s="12"/>
      <c r="D222" s="88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2"/>
      <c r="C223" s="12"/>
      <c r="D223" s="88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2"/>
      <c r="C224" s="12"/>
      <c r="D224" s="88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2"/>
      <c r="C225" s="12"/>
      <c r="D225" s="88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2"/>
      <c r="C226" s="12"/>
      <c r="D226" s="88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2"/>
      <c r="C227" s="12"/>
      <c r="D227" s="88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2"/>
      <c r="C228" s="12"/>
      <c r="D228" s="88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2"/>
      <c r="C229" s="12"/>
      <c r="D229" s="88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2"/>
      <c r="C230" s="12"/>
      <c r="D230" s="88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2"/>
      <c r="C231" s="12"/>
      <c r="D231" s="88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2"/>
      <c r="C232" s="12"/>
      <c r="D232" s="88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2"/>
      <c r="C233" s="12"/>
      <c r="D233" s="88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2"/>
      <c r="C234" s="12"/>
      <c r="D234" s="88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2"/>
      <c r="C235" s="12"/>
      <c r="D235" s="88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2"/>
      <c r="C236" s="12"/>
      <c r="D236" s="88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2"/>
      <c r="C237" s="12"/>
      <c r="D237" s="88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2"/>
      <c r="C238" s="12"/>
      <c r="D238" s="88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2"/>
      <c r="C239" s="12"/>
      <c r="D239" s="88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2"/>
      <c r="C240" s="12"/>
      <c r="D240" s="88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2"/>
      <c r="C241" s="12"/>
      <c r="D241" s="88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2"/>
      <c r="C242" s="12"/>
      <c r="D242" s="88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2"/>
      <c r="C243" s="12"/>
      <c r="D243" s="88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2"/>
      <c r="C244" s="12"/>
      <c r="D244" s="88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2"/>
      <c r="C245" s="12"/>
      <c r="D245" s="88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A1">
      <selection activeCell="H21" sqref="H21"/>
    </sheetView>
  </sheetViews>
  <sheetFormatPr defaultColWidth="9.00390625" defaultRowHeight="12.75" outlineLevelRow="1"/>
  <cols>
    <col min="1" max="1" width="66.00390625" style="225" bestFit="1" customWidth="1"/>
    <col min="2" max="2" width="19.00390625" style="25" customWidth="1"/>
    <col min="3" max="3" width="19.375" style="25" customWidth="1"/>
    <col min="4" max="4" width="9.875" style="100" customWidth="1"/>
    <col min="5" max="5" width="18.375" style="25" customWidth="1"/>
    <col min="6" max="6" width="17.75390625" style="25" customWidth="1"/>
    <col min="7" max="7" width="9.125" style="100" customWidth="1"/>
    <col min="8" max="8" width="16.00390625" style="25" bestFit="1" customWidth="1"/>
    <col min="9" max="16384" width="9.125" style="225" customWidth="1"/>
  </cols>
  <sheetData>
    <row r="2" spans="1:19" ht="18.75">
      <c r="A2" s="254" t="s">
        <v>67</v>
      </c>
      <c r="B2" s="256"/>
      <c r="C2" s="256"/>
      <c r="D2" s="256"/>
      <c r="E2" s="256"/>
      <c r="F2" s="256"/>
      <c r="G2" s="256"/>
      <c r="H2" s="256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12.75">
      <c r="A3" s="67"/>
    </row>
    <row r="4" spans="2:17" ht="12.75">
      <c r="B4" s="12"/>
      <c r="C4" s="12"/>
      <c r="D4" s="88"/>
      <c r="E4" s="12"/>
      <c r="F4" s="12"/>
      <c r="G4" s="88"/>
      <c r="H4" s="12"/>
      <c r="I4" s="197"/>
      <c r="J4" s="197"/>
      <c r="K4" s="197"/>
      <c r="L4" s="197"/>
      <c r="M4" s="197"/>
      <c r="N4" s="197"/>
      <c r="O4" s="197"/>
      <c r="P4" s="197"/>
      <c r="Q4" s="197"/>
    </row>
    <row r="5" spans="2:8" s="204" customFormat="1" ht="12.75">
      <c r="B5" s="248"/>
      <c r="C5" s="248"/>
      <c r="D5" s="92"/>
      <c r="E5" s="248"/>
      <c r="F5" s="248"/>
      <c r="G5" s="92"/>
      <c r="H5" s="204" t="e">
        <f>VALVAL</f>
        <v>#REF!</v>
      </c>
    </row>
    <row r="6" spans="1:8" s="103" customFormat="1" ht="12.75">
      <c r="A6" s="142"/>
      <c r="B6" s="259">
        <v>45291</v>
      </c>
      <c r="C6" s="260"/>
      <c r="D6" s="261"/>
      <c r="E6" s="259">
        <v>45412</v>
      </c>
      <c r="F6" s="260"/>
      <c r="G6" s="261"/>
      <c r="H6" s="157"/>
    </row>
    <row r="7" spans="1:8" s="220" customFormat="1" ht="12.75">
      <c r="A7" s="166"/>
      <c r="B7" s="58" t="s">
        <v>161</v>
      </c>
      <c r="C7" s="58" t="s">
        <v>164</v>
      </c>
      <c r="D7" s="138" t="s">
        <v>185</v>
      </c>
      <c r="E7" s="58" t="s">
        <v>161</v>
      </c>
      <c r="F7" s="58" t="s">
        <v>164</v>
      </c>
      <c r="G7" s="138" t="s">
        <v>185</v>
      </c>
      <c r="H7" s="58" t="s">
        <v>62</v>
      </c>
    </row>
    <row r="8" spans="1:8" s="200" customFormat="1" ht="15.75">
      <c r="A8" s="1" t="s">
        <v>147</v>
      </c>
      <c r="B8" s="188">
        <f aca="true" t="shared" si="0" ref="B8:H8">SUM(B9:B18)</f>
        <v>145.31745543966002</v>
      </c>
      <c r="C8" s="188">
        <f t="shared" si="0"/>
        <v>5519.505719494401</v>
      </c>
      <c r="D8" s="102">
        <f t="shared" si="0"/>
        <v>0.9999999999999999</v>
      </c>
      <c r="E8" s="188">
        <f t="shared" si="0"/>
        <v>151.51510283671004</v>
      </c>
      <c r="F8" s="188">
        <f t="shared" si="0"/>
        <v>6010.42231140949</v>
      </c>
      <c r="G8" s="102">
        <f t="shared" si="0"/>
        <v>1.0000010000000001</v>
      </c>
      <c r="H8" s="42">
        <f t="shared" si="0"/>
        <v>-9.99999999999699E-07</v>
      </c>
    </row>
    <row r="9" spans="1:8" s="221" customFormat="1" ht="12.75">
      <c r="A9" s="3" t="s">
        <v>23</v>
      </c>
      <c r="B9" s="89">
        <v>0.02345416297</v>
      </c>
      <c r="C9" s="89">
        <v>0.89084539945</v>
      </c>
      <c r="D9" s="178">
        <v>0.000161</v>
      </c>
      <c r="E9" s="89">
        <v>0.18919586126</v>
      </c>
      <c r="F9" s="89">
        <v>7.50517278105</v>
      </c>
      <c r="G9" s="178">
        <v>0.001249</v>
      </c>
      <c r="H9" s="89">
        <v>0.001087</v>
      </c>
    </row>
    <row r="10" spans="1:17" ht="12.75">
      <c r="A10" s="107" t="s">
        <v>115</v>
      </c>
      <c r="B10" s="47">
        <v>38.08459295857</v>
      </c>
      <c r="C10" s="47">
        <v>1446.54424358959</v>
      </c>
      <c r="D10" s="124">
        <v>0.262079</v>
      </c>
      <c r="E10" s="47">
        <v>39.69066925979</v>
      </c>
      <c r="F10" s="47">
        <v>1574.48122073278</v>
      </c>
      <c r="G10" s="124">
        <v>0.261959</v>
      </c>
      <c r="H10" s="47">
        <v>-0.00012</v>
      </c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7" ht="12.75">
      <c r="A11" s="107" t="s">
        <v>2</v>
      </c>
      <c r="B11" s="47">
        <v>46.95947653423</v>
      </c>
      <c r="C11" s="47">
        <v>1783.63362151625</v>
      </c>
      <c r="D11" s="124">
        <v>0.323151</v>
      </c>
      <c r="E11" s="47">
        <v>50.76981429536</v>
      </c>
      <c r="F11" s="47">
        <v>2013.97760931829</v>
      </c>
      <c r="G11" s="124">
        <v>0.335081</v>
      </c>
      <c r="H11" s="47">
        <v>0.01193</v>
      </c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>
      <c r="A12" s="107" t="s">
        <v>155</v>
      </c>
      <c r="B12" s="47">
        <v>3.28923053835</v>
      </c>
      <c r="C12" s="47">
        <v>124.93287</v>
      </c>
      <c r="D12" s="124">
        <v>0.022635</v>
      </c>
      <c r="E12" s="47">
        <v>4.65132761767</v>
      </c>
      <c r="F12" s="47">
        <v>184.512585</v>
      </c>
      <c r="G12" s="124">
        <v>0.030699</v>
      </c>
      <c r="H12" s="47">
        <v>0.008064</v>
      </c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>
      <c r="A13" s="107" t="s">
        <v>13</v>
      </c>
      <c r="B13" s="47">
        <v>16.47687941141</v>
      </c>
      <c r="C13" s="47">
        <v>625.83142455485</v>
      </c>
      <c r="D13" s="124">
        <v>0.113385</v>
      </c>
      <c r="E13" s="47">
        <v>16.13464816792</v>
      </c>
      <c r="F13" s="47">
        <v>640.04213124425</v>
      </c>
      <c r="G13" s="124">
        <v>0.106489</v>
      </c>
      <c r="H13" s="47">
        <v>-0.006897</v>
      </c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>
      <c r="A14" s="107" t="s">
        <v>14</v>
      </c>
      <c r="B14" s="47">
        <v>39.53755050871</v>
      </c>
      <c r="C14" s="47">
        <v>1501.73105844353</v>
      </c>
      <c r="D14" s="124">
        <v>0.272077</v>
      </c>
      <c r="E14" s="47">
        <v>39.22595330269</v>
      </c>
      <c r="F14" s="47">
        <v>1556.0464963748</v>
      </c>
      <c r="G14" s="124">
        <v>0.258891</v>
      </c>
      <c r="H14" s="47">
        <v>-0.013186</v>
      </c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>
      <c r="A15" s="107" t="s">
        <v>100</v>
      </c>
      <c r="B15" s="47">
        <v>0.94627132542</v>
      </c>
      <c r="C15" s="47">
        <v>35.94165599073</v>
      </c>
      <c r="D15" s="124">
        <v>0.006512</v>
      </c>
      <c r="E15" s="47">
        <v>0.85349433202</v>
      </c>
      <c r="F15" s="47">
        <v>33.85709595832</v>
      </c>
      <c r="G15" s="124">
        <v>0.005633</v>
      </c>
      <c r="H15" s="47">
        <v>-0.000879</v>
      </c>
      <c r="I15" s="197"/>
      <c r="J15" s="197"/>
      <c r="K15" s="197"/>
      <c r="L15" s="197"/>
      <c r="M15" s="197"/>
      <c r="N15" s="197"/>
      <c r="O15" s="197"/>
      <c r="P15" s="197"/>
      <c r="Q15" s="197"/>
    </row>
    <row r="16" spans="2:17" ht="12.75">
      <c r="B16" s="12"/>
      <c r="C16" s="12"/>
      <c r="D16" s="88"/>
      <c r="E16" s="12"/>
      <c r="F16" s="12"/>
      <c r="G16" s="88"/>
      <c r="H16" s="12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2:17" ht="12.75">
      <c r="B17" s="12"/>
      <c r="C17" s="12"/>
      <c r="D17" s="88"/>
      <c r="E17" s="12"/>
      <c r="F17" s="12"/>
      <c r="G17" s="88"/>
      <c r="H17" s="12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2:17" ht="12.75">
      <c r="B18" s="12"/>
      <c r="C18" s="12"/>
      <c r="D18" s="88"/>
      <c r="E18" s="12"/>
      <c r="F18" s="12"/>
      <c r="G18" s="88"/>
      <c r="H18" s="12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2.75">
      <c r="B19" s="12"/>
      <c r="C19" s="12"/>
      <c r="D19" s="88"/>
      <c r="E19" s="12"/>
      <c r="F19" s="12"/>
      <c r="G19" s="88"/>
      <c r="H19" s="12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2:17" ht="12.75">
      <c r="B20" s="12"/>
      <c r="C20" s="12"/>
      <c r="D20" s="88"/>
      <c r="E20" s="12"/>
      <c r="F20" s="12"/>
      <c r="G20" s="88"/>
      <c r="H20" s="12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7" ht="12.75">
      <c r="B21" s="12"/>
      <c r="C21" s="12"/>
      <c r="D21" s="88"/>
      <c r="E21" s="12"/>
      <c r="F21" s="12"/>
      <c r="G21" s="88"/>
      <c r="H21" s="204" t="e">
        <f>VALVAL</f>
        <v>#REF!</v>
      </c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9" ht="12.75">
      <c r="A22" s="142"/>
      <c r="B22" s="259">
        <v>45291</v>
      </c>
      <c r="C22" s="260"/>
      <c r="D22" s="261"/>
      <c r="E22" s="259">
        <v>45412</v>
      </c>
      <c r="F22" s="260"/>
      <c r="G22" s="261"/>
      <c r="H22" s="157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1:17" s="87" customFormat="1" ht="12.75">
      <c r="A23" s="20"/>
      <c r="B23" s="201" t="s">
        <v>161</v>
      </c>
      <c r="C23" s="201" t="s">
        <v>164</v>
      </c>
      <c r="D23" s="44" t="s">
        <v>185</v>
      </c>
      <c r="E23" s="201" t="s">
        <v>161</v>
      </c>
      <c r="F23" s="201" t="s">
        <v>164</v>
      </c>
      <c r="G23" s="44" t="s">
        <v>185</v>
      </c>
      <c r="H23" s="201" t="s">
        <v>62</v>
      </c>
      <c r="I23" s="78"/>
      <c r="J23" s="78"/>
      <c r="K23" s="78"/>
      <c r="L23" s="78"/>
      <c r="M23" s="78"/>
      <c r="N23" s="78"/>
      <c r="O23" s="78"/>
      <c r="P23" s="78"/>
      <c r="Q23" s="78"/>
    </row>
    <row r="24" spans="1:17" s="51" customFormat="1" ht="15">
      <c r="A24" s="181" t="s">
        <v>147</v>
      </c>
      <c r="B24" s="99">
        <f aca="true" t="shared" si="1" ref="B24:H24">B$25+B$33</f>
        <v>145.31745543966002</v>
      </c>
      <c r="C24" s="99">
        <f t="shared" si="1"/>
        <v>5519.505719494399</v>
      </c>
      <c r="D24" s="26">
        <f t="shared" si="1"/>
        <v>0.9999989999999999</v>
      </c>
      <c r="E24" s="99">
        <f t="shared" si="1"/>
        <v>151.51510283670999</v>
      </c>
      <c r="F24" s="99">
        <f t="shared" si="1"/>
        <v>6010.422311409491</v>
      </c>
      <c r="G24" s="26">
        <f t="shared" si="1"/>
        <v>1</v>
      </c>
      <c r="H24" s="117">
        <f t="shared" si="1"/>
        <v>0</v>
      </c>
      <c r="I24" s="38"/>
      <c r="J24" s="38"/>
      <c r="K24" s="38"/>
      <c r="L24" s="38"/>
      <c r="M24" s="38"/>
      <c r="N24" s="38"/>
      <c r="O24" s="38"/>
      <c r="P24" s="38"/>
      <c r="Q24" s="38"/>
    </row>
    <row r="25" spans="1:17" s="180" customFormat="1" ht="15">
      <c r="A25" s="56" t="s">
        <v>64</v>
      </c>
      <c r="B25" s="11">
        <f aca="true" t="shared" si="2" ref="B25:H25">SUM(B$26:B$32)</f>
        <v>136.59196737241</v>
      </c>
      <c r="C25" s="11">
        <f t="shared" si="2"/>
        <v>5188.09074152743</v>
      </c>
      <c r="D25" s="111">
        <f t="shared" si="2"/>
        <v>0.9399549999999999</v>
      </c>
      <c r="E25" s="11">
        <f t="shared" si="2"/>
        <v>143.67824651477</v>
      </c>
      <c r="F25" s="11">
        <f t="shared" si="2"/>
        <v>5699.543625345471</v>
      </c>
      <c r="G25" s="111">
        <f t="shared" si="2"/>
        <v>0.948277</v>
      </c>
      <c r="H25" s="125">
        <f t="shared" si="2"/>
        <v>0.008320999999999999</v>
      </c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s="90" customFormat="1" ht="12.75" outlineLevel="1">
      <c r="A26" s="114" t="s">
        <v>23</v>
      </c>
      <c r="B26" s="228">
        <v>0.02345416297</v>
      </c>
      <c r="C26" s="228">
        <v>0.89084539945</v>
      </c>
      <c r="D26" s="75">
        <v>0.000161</v>
      </c>
      <c r="E26" s="228">
        <v>0.18919586126</v>
      </c>
      <c r="F26" s="228">
        <v>7.50517278105</v>
      </c>
      <c r="G26" s="75">
        <v>0.001249</v>
      </c>
      <c r="H26" s="228">
        <v>0.001087</v>
      </c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12.75" outlineLevel="1">
      <c r="A27" s="73" t="s">
        <v>115</v>
      </c>
      <c r="B27" s="47">
        <v>34.63603331798</v>
      </c>
      <c r="C27" s="47">
        <v>1315.55967189683</v>
      </c>
      <c r="D27" s="124">
        <v>0.238347</v>
      </c>
      <c r="E27" s="47">
        <v>36.30317300276</v>
      </c>
      <c r="F27" s="47">
        <v>1440.1033092119</v>
      </c>
      <c r="G27" s="124">
        <v>0.239601</v>
      </c>
      <c r="H27" s="47">
        <v>0.001254</v>
      </c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2.75" outlineLevel="1">
      <c r="A28" s="73" t="s">
        <v>2</v>
      </c>
      <c r="B28" s="47">
        <v>45.35952150404</v>
      </c>
      <c r="C28" s="47">
        <v>1722.86348957817</v>
      </c>
      <c r="D28" s="124">
        <v>0.312141</v>
      </c>
      <c r="E28" s="47">
        <v>49.44709755473</v>
      </c>
      <c r="F28" s="47">
        <v>1961.50702347785</v>
      </c>
      <c r="G28" s="124">
        <v>0.326351</v>
      </c>
      <c r="H28" s="47">
        <v>0.01421</v>
      </c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2.75" outlineLevel="1">
      <c r="A29" s="73" t="s">
        <v>155</v>
      </c>
      <c r="B29" s="47">
        <v>3.28923053835</v>
      </c>
      <c r="C29" s="47">
        <v>124.93287</v>
      </c>
      <c r="D29" s="124">
        <v>0.022635</v>
      </c>
      <c r="E29" s="47">
        <v>4.65132761767</v>
      </c>
      <c r="F29" s="47">
        <v>184.512585</v>
      </c>
      <c r="G29" s="124">
        <v>0.030699</v>
      </c>
      <c r="H29" s="47">
        <v>0.008064</v>
      </c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2.75" outlineLevel="1">
      <c r="A30" s="73" t="s">
        <v>13</v>
      </c>
      <c r="B30" s="47">
        <v>14.23695525804</v>
      </c>
      <c r="C30" s="47">
        <v>540.75372939199</v>
      </c>
      <c r="D30" s="124">
        <v>0.097971</v>
      </c>
      <c r="E30" s="47">
        <v>14.40259341791</v>
      </c>
      <c r="F30" s="47">
        <v>571.33359777671</v>
      </c>
      <c r="G30" s="124">
        <v>0.095057</v>
      </c>
      <c r="H30" s="47">
        <v>-0.002914</v>
      </c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2.75" outlineLevel="1">
      <c r="A31" s="73" t="s">
        <v>14</v>
      </c>
      <c r="B31" s="47">
        <v>38.10050126561</v>
      </c>
      <c r="C31" s="47">
        <v>1447.14847927026</v>
      </c>
      <c r="D31" s="124">
        <v>0.262188</v>
      </c>
      <c r="E31" s="47">
        <v>37.83136472842</v>
      </c>
      <c r="F31" s="47">
        <v>1500.72484113964</v>
      </c>
      <c r="G31" s="124">
        <v>0.249687</v>
      </c>
      <c r="H31" s="47">
        <v>-0.012501</v>
      </c>
      <c r="I31" s="197"/>
      <c r="J31" s="197"/>
      <c r="K31" s="197"/>
      <c r="L31" s="197"/>
      <c r="M31" s="197"/>
      <c r="N31" s="197"/>
      <c r="O31" s="197"/>
      <c r="P31" s="197"/>
      <c r="Q31" s="197"/>
    </row>
    <row r="32" spans="1:8" s="204" customFormat="1" ht="12.75" outlineLevel="1">
      <c r="A32" s="119" t="s">
        <v>100</v>
      </c>
      <c r="B32" s="228">
        <v>0.94627132542</v>
      </c>
      <c r="C32" s="228">
        <v>35.94165599073</v>
      </c>
      <c r="D32" s="75">
        <v>0.006512</v>
      </c>
      <c r="E32" s="228">
        <v>0.85349433202</v>
      </c>
      <c r="F32" s="228">
        <v>33.85709595832</v>
      </c>
      <c r="G32" s="75">
        <v>0.005633</v>
      </c>
      <c r="H32" s="228">
        <v>-0.000879</v>
      </c>
    </row>
    <row r="33" spans="1:17" ht="15">
      <c r="A33" s="66" t="s">
        <v>12</v>
      </c>
      <c r="B33" s="7">
        <f aca="true" t="shared" si="3" ref="B33:H33">SUM(B$34:B$37)</f>
        <v>8.725488067250001</v>
      </c>
      <c r="C33" s="7">
        <f t="shared" si="3"/>
        <v>331.41497796697</v>
      </c>
      <c r="D33" s="85">
        <f t="shared" si="3"/>
        <v>0.06004400000000001</v>
      </c>
      <c r="E33" s="7">
        <f t="shared" si="3"/>
        <v>7.83685632194</v>
      </c>
      <c r="F33" s="7">
        <f t="shared" si="3"/>
        <v>310.87868606402</v>
      </c>
      <c r="G33" s="85">
        <f t="shared" si="3"/>
        <v>0.05172299999999999</v>
      </c>
      <c r="H33" s="7">
        <f t="shared" si="3"/>
        <v>-0.008321</v>
      </c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2.75" outlineLevel="1">
      <c r="A34" s="73" t="s">
        <v>115</v>
      </c>
      <c r="B34" s="47">
        <v>3.44855964059</v>
      </c>
      <c r="C34" s="47">
        <v>130.98457169276</v>
      </c>
      <c r="D34" s="124">
        <v>0.023731</v>
      </c>
      <c r="E34" s="47">
        <v>3.38749625703</v>
      </c>
      <c r="F34" s="47">
        <v>134.37791152088</v>
      </c>
      <c r="G34" s="124">
        <v>0.022357</v>
      </c>
      <c r="H34" s="47">
        <v>-0.001374</v>
      </c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ht="12.75" outlineLevel="1">
      <c r="A35" s="73" t="s">
        <v>2</v>
      </c>
      <c r="B35" s="47">
        <v>1.59995503019</v>
      </c>
      <c r="C35" s="47">
        <v>60.77013193808</v>
      </c>
      <c r="D35" s="124">
        <v>0.01101</v>
      </c>
      <c r="E35" s="47">
        <v>1.32271674063</v>
      </c>
      <c r="F35" s="47">
        <v>52.47058584044</v>
      </c>
      <c r="G35" s="124">
        <v>0.00873</v>
      </c>
      <c r="H35" s="47">
        <v>-0.00228</v>
      </c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ht="12.75" outlineLevel="1">
      <c r="A36" s="73" t="s">
        <v>13</v>
      </c>
      <c r="B36" s="47">
        <v>2.23992415337</v>
      </c>
      <c r="C36" s="47">
        <v>85.07769516286</v>
      </c>
      <c r="D36" s="124">
        <v>0.015414</v>
      </c>
      <c r="E36" s="47">
        <v>1.73205475001</v>
      </c>
      <c r="F36" s="47">
        <v>68.70853346754</v>
      </c>
      <c r="G36" s="124">
        <v>0.011432</v>
      </c>
      <c r="H36" s="47">
        <v>-0.003982</v>
      </c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2.75" outlineLevel="1">
      <c r="A37" s="73" t="s">
        <v>14</v>
      </c>
      <c r="B37" s="47">
        <v>1.4370492431</v>
      </c>
      <c r="C37" s="47">
        <v>54.58257917327</v>
      </c>
      <c r="D37" s="124">
        <v>0.009889</v>
      </c>
      <c r="E37" s="47">
        <v>1.39458857427</v>
      </c>
      <c r="F37" s="47">
        <v>55.32165523516</v>
      </c>
      <c r="G37" s="124">
        <v>0.009204</v>
      </c>
      <c r="H37" s="47">
        <v>-0.000685</v>
      </c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2"/>
      <c r="F38" s="12"/>
      <c r="G38" s="88"/>
      <c r="H38" s="12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88"/>
      <c r="E39" s="12"/>
      <c r="F39" s="12"/>
      <c r="G39" s="88"/>
      <c r="H39" s="12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2"/>
      <c r="F40" s="12"/>
      <c r="G40" s="88"/>
      <c r="H40" s="12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2"/>
      <c r="F41" s="12"/>
      <c r="G41" s="88"/>
      <c r="H41" s="12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2"/>
      <c r="F42" s="12"/>
      <c r="G42" s="88"/>
      <c r="H42" s="12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2"/>
      <c r="F43" s="12"/>
      <c r="G43" s="88"/>
      <c r="H43" s="12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2"/>
      <c r="F44" s="12"/>
      <c r="G44" s="88"/>
      <c r="H44" s="12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2"/>
      <c r="F45" s="12"/>
      <c r="G45" s="88"/>
      <c r="H45" s="12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2"/>
      <c r="F46" s="12"/>
      <c r="G46" s="88"/>
      <c r="H46" s="12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2"/>
      <c r="F47" s="12"/>
      <c r="G47" s="88"/>
      <c r="H47" s="12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2"/>
      <c r="F48" s="12"/>
      <c r="G48" s="88"/>
      <c r="H48" s="12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2"/>
      <c r="F49" s="12"/>
      <c r="G49" s="88"/>
      <c r="H49" s="12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2"/>
      <c r="F50" s="12"/>
      <c r="G50" s="88"/>
      <c r="H50" s="12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2"/>
      <c r="F51" s="12"/>
      <c r="G51" s="88"/>
      <c r="H51" s="12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2"/>
      <c r="F52" s="12"/>
      <c r="G52" s="88"/>
      <c r="H52" s="12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2"/>
      <c r="F53" s="12"/>
      <c r="G53" s="88"/>
      <c r="H53" s="12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2"/>
      <c r="F54" s="12"/>
      <c r="G54" s="88"/>
      <c r="H54" s="12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2"/>
      <c r="F55" s="12"/>
      <c r="G55" s="88"/>
      <c r="H55" s="12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2"/>
      <c r="F56" s="12"/>
      <c r="G56" s="88"/>
      <c r="H56" s="12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2"/>
      <c r="F57" s="12"/>
      <c r="G57" s="88"/>
      <c r="H57" s="12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2"/>
      <c r="F58" s="12"/>
      <c r="G58" s="88"/>
      <c r="H58" s="12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2"/>
      <c r="F59" s="12"/>
      <c r="G59" s="88"/>
      <c r="H59" s="12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2"/>
      <c r="F60" s="12"/>
      <c r="G60" s="88"/>
      <c r="H60" s="12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2"/>
      <c r="F61" s="12"/>
      <c r="G61" s="88"/>
      <c r="H61" s="12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2"/>
      <c r="F62" s="12"/>
      <c r="G62" s="88"/>
      <c r="H62" s="12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2"/>
      <c r="F63" s="12"/>
      <c r="G63" s="88"/>
      <c r="H63" s="12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2"/>
      <c r="F64" s="12"/>
      <c r="G64" s="88"/>
      <c r="H64" s="12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2"/>
      <c r="F65" s="12"/>
      <c r="G65" s="88"/>
      <c r="H65" s="12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2"/>
      <c r="F66" s="12"/>
      <c r="G66" s="88"/>
      <c r="H66" s="12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2"/>
      <c r="F67" s="12"/>
      <c r="G67" s="88"/>
      <c r="H67" s="12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2"/>
      <c r="F68" s="12"/>
      <c r="G68" s="88"/>
      <c r="H68" s="12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2"/>
      <c r="F69" s="12"/>
      <c r="G69" s="88"/>
      <c r="H69" s="12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2"/>
      <c r="F70" s="12"/>
      <c r="G70" s="88"/>
      <c r="H70" s="12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2"/>
      <c r="F71" s="12"/>
      <c r="G71" s="88"/>
      <c r="H71" s="12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2"/>
      <c r="F72" s="12"/>
      <c r="G72" s="88"/>
      <c r="H72" s="12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2"/>
      <c r="F73" s="12"/>
      <c r="G73" s="88"/>
      <c r="H73" s="12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2"/>
      <c r="F74" s="12"/>
      <c r="G74" s="88"/>
      <c r="H74" s="12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2"/>
      <c r="F75" s="12"/>
      <c r="G75" s="88"/>
      <c r="H75" s="12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2"/>
      <c r="F76" s="12"/>
      <c r="G76" s="88"/>
      <c r="H76" s="12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2"/>
      <c r="F77" s="12"/>
      <c r="G77" s="88"/>
      <c r="H77" s="12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2"/>
      <c r="F78" s="12"/>
      <c r="G78" s="88"/>
      <c r="H78" s="12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2"/>
      <c r="F79" s="12"/>
      <c r="G79" s="88"/>
      <c r="H79" s="12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2"/>
      <c r="F80" s="12"/>
      <c r="G80" s="88"/>
      <c r="H80" s="12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2"/>
      <c r="F81" s="12"/>
      <c r="G81" s="88"/>
      <c r="H81" s="12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2"/>
      <c r="F82" s="12"/>
      <c r="G82" s="88"/>
      <c r="H82" s="12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2"/>
      <c r="F83" s="12"/>
      <c r="G83" s="88"/>
      <c r="H83" s="12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2"/>
      <c r="F84" s="12"/>
      <c r="G84" s="88"/>
      <c r="H84" s="12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2"/>
      <c r="F85" s="12"/>
      <c r="G85" s="88"/>
      <c r="H85" s="12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2"/>
      <c r="F86" s="12"/>
      <c r="G86" s="88"/>
      <c r="H86" s="12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2"/>
      <c r="F87" s="12"/>
      <c r="G87" s="88"/>
      <c r="H87" s="12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2"/>
      <c r="F88" s="12"/>
      <c r="G88" s="88"/>
      <c r="H88" s="12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2"/>
      <c r="F89" s="12"/>
      <c r="G89" s="88"/>
      <c r="H89" s="12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2"/>
      <c r="F90" s="12"/>
      <c r="G90" s="88"/>
      <c r="H90" s="12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2"/>
      <c r="F91" s="12"/>
      <c r="G91" s="88"/>
      <c r="H91" s="12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2"/>
      <c r="F92" s="12"/>
      <c r="G92" s="88"/>
      <c r="H92" s="12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2"/>
      <c r="F93" s="12"/>
      <c r="G93" s="88"/>
      <c r="H93" s="12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2"/>
      <c r="F94" s="12"/>
      <c r="G94" s="88"/>
      <c r="H94" s="12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2"/>
      <c r="F95" s="12"/>
      <c r="G95" s="88"/>
      <c r="H95" s="12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2"/>
      <c r="F96" s="12"/>
      <c r="G96" s="88"/>
      <c r="H96" s="12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2"/>
      <c r="F97" s="12"/>
      <c r="G97" s="88"/>
      <c r="H97" s="12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2"/>
      <c r="F98" s="12"/>
      <c r="G98" s="88"/>
      <c r="H98" s="12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2"/>
      <c r="F99" s="12"/>
      <c r="G99" s="88"/>
      <c r="H99" s="12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2"/>
      <c r="F100" s="12"/>
      <c r="G100" s="88"/>
      <c r="H100" s="12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2"/>
      <c r="F101" s="12"/>
      <c r="G101" s="88"/>
      <c r="H101" s="12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2"/>
      <c r="F102" s="12"/>
      <c r="G102" s="88"/>
      <c r="H102" s="12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2"/>
      <c r="F103" s="12"/>
      <c r="G103" s="88"/>
      <c r="H103" s="12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2"/>
      <c r="F104" s="12"/>
      <c r="G104" s="88"/>
      <c r="H104" s="12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2"/>
      <c r="F105" s="12"/>
      <c r="G105" s="88"/>
      <c r="H105" s="12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2"/>
      <c r="F106" s="12"/>
      <c r="G106" s="88"/>
      <c r="H106" s="12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2"/>
      <c r="F107" s="12"/>
      <c r="G107" s="88"/>
      <c r="H107" s="12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2"/>
      <c r="F108" s="12"/>
      <c r="G108" s="88"/>
      <c r="H108" s="12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2"/>
      <c r="F109" s="12"/>
      <c r="G109" s="88"/>
      <c r="H109" s="12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2"/>
      <c r="F110" s="12"/>
      <c r="G110" s="88"/>
      <c r="H110" s="12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2"/>
      <c r="F111" s="12"/>
      <c r="G111" s="88"/>
      <c r="H111" s="12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2"/>
      <c r="F112" s="12"/>
      <c r="G112" s="88"/>
      <c r="H112" s="12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2"/>
      <c r="F113" s="12"/>
      <c r="G113" s="88"/>
      <c r="H113" s="12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2"/>
      <c r="F114" s="12"/>
      <c r="G114" s="88"/>
      <c r="H114" s="12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2"/>
      <c r="F115" s="12"/>
      <c r="G115" s="88"/>
      <c r="H115" s="12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2"/>
      <c r="F116" s="12"/>
      <c r="G116" s="88"/>
      <c r="H116" s="12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2"/>
      <c r="F117" s="12"/>
      <c r="G117" s="88"/>
      <c r="H117" s="12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2"/>
      <c r="F118" s="12"/>
      <c r="G118" s="88"/>
      <c r="H118" s="12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2"/>
      <c r="F119" s="12"/>
      <c r="G119" s="88"/>
      <c r="H119" s="12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2"/>
      <c r="F120" s="12"/>
      <c r="G120" s="88"/>
      <c r="H120" s="12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2"/>
      <c r="F121" s="12"/>
      <c r="G121" s="88"/>
      <c r="H121" s="12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2"/>
      <c r="F122" s="12"/>
      <c r="G122" s="88"/>
      <c r="H122" s="12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2"/>
      <c r="F123" s="12"/>
      <c r="G123" s="88"/>
      <c r="H123" s="12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2"/>
      <c r="F124" s="12"/>
      <c r="G124" s="88"/>
      <c r="H124" s="12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2"/>
      <c r="F125" s="12"/>
      <c r="G125" s="88"/>
      <c r="H125" s="12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2"/>
      <c r="F126" s="12"/>
      <c r="G126" s="88"/>
      <c r="H126" s="12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2"/>
      <c r="F127" s="12"/>
      <c r="G127" s="88"/>
      <c r="H127" s="12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2"/>
      <c r="F128" s="12"/>
      <c r="G128" s="88"/>
      <c r="H128" s="12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2"/>
      <c r="F129" s="12"/>
      <c r="G129" s="88"/>
      <c r="H129" s="12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2"/>
      <c r="F130" s="12"/>
      <c r="G130" s="88"/>
      <c r="H130" s="12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2"/>
      <c r="F131" s="12"/>
      <c r="G131" s="88"/>
      <c r="H131" s="12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2"/>
      <c r="F132" s="12"/>
      <c r="G132" s="88"/>
      <c r="H132" s="12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2"/>
      <c r="F133" s="12"/>
      <c r="G133" s="88"/>
      <c r="H133" s="12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2"/>
      <c r="F134" s="12"/>
      <c r="G134" s="88"/>
      <c r="H134" s="12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2"/>
      <c r="F135" s="12"/>
      <c r="G135" s="88"/>
      <c r="H135" s="12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2"/>
      <c r="F136" s="12"/>
      <c r="G136" s="88"/>
      <c r="H136" s="12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2"/>
      <c r="F137" s="12"/>
      <c r="G137" s="88"/>
      <c r="H137" s="12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2"/>
      <c r="F138" s="12"/>
      <c r="G138" s="88"/>
      <c r="H138" s="12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2"/>
      <c r="F139" s="12"/>
      <c r="G139" s="88"/>
      <c r="H139" s="12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2"/>
      <c r="F140" s="12"/>
      <c r="G140" s="88"/>
      <c r="H140" s="12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2"/>
      <c r="F141" s="12"/>
      <c r="G141" s="88"/>
      <c r="H141" s="12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2"/>
      <c r="F142" s="12"/>
      <c r="G142" s="88"/>
      <c r="H142" s="12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2"/>
      <c r="F143" s="12"/>
      <c r="G143" s="88"/>
      <c r="H143" s="12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2"/>
      <c r="F144" s="12"/>
      <c r="G144" s="88"/>
      <c r="H144" s="12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2"/>
      <c r="F145" s="12"/>
      <c r="G145" s="88"/>
      <c r="H145" s="12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2"/>
      <c r="F146" s="12"/>
      <c r="G146" s="88"/>
      <c r="H146" s="12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2"/>
      <c r="F147" s="12"/>
      <c r="G147" s="88"/>
      <c r="H147" s="12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2"/>
      <c r="F148" s="12"/>
      <c r="G148" s="88"/>
      <c r="H148" s="12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2"/>
      <c r="F149" s="12"/>
      <c r="G149" s="88"/>
      <c r="H149" s="12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2"/>
      <c r="F150" s="12"/>
      <c r="G150" s="88"/>
      <c r="H150" s="12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2"/>
      <c r="F151" s="12"/>
      <c r="G151" s="88"/>
      <c r="H151" s="12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2"/>
      <c r="F152" s="12"/>
      <c r="G152" s="88"/>
      <c r="H152" s="12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2"/>
      <c r="F153" s="12"/>
      <c r="G153" s="88"/>
      <c r="H153" s="12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2"/>
      <c r="F154" s="12"/>
      <c r="G154" s="88"/>
      <c r="H154" s="12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2"/>
      <c r="F155" s="12"/>
      <c r="G155" s="88"/>
      <c r="H155" s="12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2"/>
      <c r="F156" s="12"/>
      <c r="G156" s="88"/>
      <c r="H156" s="12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2"/>
      <c r="F157" s="12"/>
      <c r="G157" s="88"/>
      <c r="H157" s="12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2"/>
      <c r="F158" s="12"/>
      <c r="G158" s="88"/>
      <c r="H158" s="12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2"/>
      <c r="F159" s="12"/>
      <c r="G159" s="88"/>
      <c r="H159" s="12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2"/>
      <c r="F160" s="12"/>
      <c r="G160" s="88"/>
      <c r="H160" s="12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2"/>
      <c r="F161" s="12"/>
      <c r="G161" s="88"/>
      <c r="H161" s="12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2"/>
      <c r="F162" s="12"/>
      <c r="G162" s="88"/>
      <c r="H162" s="12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2"/>
      <c r="F163" s="12"/>
      <c r="G163" s="88"/>
      <c r="H163" s="12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2"/>
      <c r="F164" s="12"/>
      <c r="G164" s="88"/>
      <c r="H164" s="12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2"/>
      <c r="F165" s="12"/>
      <c r="G165" s="88"/>
      <c r="H165" s="12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2"/>
      <c r="F166" s="12"/>
      <c r="G166" s="88"/>
      <c r="H166" s="12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2"/>
      <c r="F167" s="12"/>
      <c r="G167" s="88"/>
      <c r="H167" s="12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2"/>
      <c r="F168" s="12"/>
      <c r="G168" s="88"/>
      <c r="H168" s="12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2"/>
      <c r="F169" s="12"/>
      <c r="G169" s="88"/>
      <c r="H169" s="12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2"/>
      <c r="F170" s="12"/>
      <c r="G170" s="88"/>
      <c r="H170" s="12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2"/>
      <c r="F171" s="12"/>
      <c r="G171" s="88"/>
      <c r="H171" s="12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2"/>
      <c r="F172" s="12"/>
      <c r="G172" s="88"/>
      <c r="H172" s="12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2"/>
      <c r="F173" s="12"/>
      <c r="G173" s="88"/>
      <c r="H173" s="12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2"/>
      <c r="F174" s="12"/>
      <c r="G174" s="88"/>
      <c r="H174" s="12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2"/>
      <c r="F175" s="12"/>
      <c r="G175" s="88"/>
      <c r="H175" s="12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2"/>
      <c r="F176" s="12"/>
      <c r="G176" s="88"/>
      <c r="H176" s="12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2"/>
      <c r="F177" s="12"/>
      <c r="G177" s="88"/>
      <c r="H177" s="12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2"/>
      <c r="F178" s="12"/>
      <c r="G178" s="88"/>
      <c r="H178" s="12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2"/>
      <c r="F179" s="12"/>
      <c r="G179" s="88"/>
      <c r="H179" s="12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2"/>
      <c r="F180" s="12"/>
      <c r="G180" s="88"/>
      <c r="H180" s="12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2"/>
      <c r="F181" s="12"/>
      <c r="G181" s="88"/>
      <c r="H181" s="12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2"/>
      <c r="F182" s="12"/>
      <c r="G182" s="88"/>
      <c r="H182" s="12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2"/>
      <c r="F183" s="12"/>
      <c r="G183" s="88"/>
      <c r="H183" s="12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2"/>
      <c r="C184" s="12"/>
      <c r="D184" s="88"/>
      <c r="E184" s="12"/>
      <c r="F184" s="12"/>
      <c r="G184" s="88"/>
      <c r="H184" s="12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2"/>
      <c r="C185" s="12"/>
      <c r="D185" s="88"/>
      <c r="E185" s="12"/>
      <c r="F185" s="12"/>
      <c r="G185" s="88"/>
      <c r="H185" s="12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2"/>
      <c r="C186" s="12"/>
      <c r="D186" s="88"/>
      <c r="E186" s="12"/>
      <c r="F186" s="12"/>
      <c r="G186" s="88"/>
      <c r="H186" s="12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2"/>
      <c r="C187" s="12"/>
      <c r="D187" s="88"/>
      <c r="E187" s="12"/>
      <c r="F187" s="12"/>
      <c r="G187" s="88"/>
      <c r="H187" s="12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2"/>
      <c r="C188" s="12"/>
      <c r="D188" s="88"/>
      <c r="E188" s="12"/>
      <c r="F188" s="12"/>
      <c r="G188" s="88"/>
      <c r="H188" s="12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2"/>
      <c r="C189" s="12"/>
      <c r="D189" s="88"/>
      <c r="E189" s="12"/>
      <c r="F189" s="12"/>
      <c r="G189" s="88"/>
      <c r="H189" s="12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2"/>
      <c r="C190" s="12"/>
      <c r="D190" s="88"/>
      <c r="E190" s="12"/>
      <c r="F190" s="12"/>
      <c r="G190" s="88"/>
      <c r="H190" s="12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2"/>
      <c r="C191" s="12"/>
      <c r="D191" s="88"/>
      <c r="E191" s="12"/>
      <c r="F191" s="12"/>
      <c r="G191" s="88"/>
      <c r="H191" s="12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2"/>
      <c r="C192" s="12"/>
      <c r="D192" s="88"/>
      <c r="E192" s="12"/>
      <c r="F192" s="12"/>
      <c r="G192" s="88"/>
      <c r="H192" s="12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2"/>
      <c r="C193" s="12"/>
      <c r="D193" s="88"/>
      <c r="E193" s="12"/>
      <c r="F193" s="12"/>
      <c r="G193" s="88"/>
      <c r="H193" s="12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2"/>
      <c r="C194" s="12"/>
      <c r="D194" s="88"/>
      <c r="E194" s="12"/>
      <c r="F194" s="12"/>
      <c r="G194" s="88"/>
      <c r="H194" s="12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2"/>
      <c r="C195" s="12"/>
      <c r="D195" s="88"/>
      <c r="E195" s="12"/>
      <c r="F195" s="12"/>
      <c r="G195" s="88"/>
      <c r="H195" s="12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2"/>
      <c r="C196" s="12"/>
      <c r="D196" s="88"/>
      <c r="E196" s="12"/>
      <c r="F196" s="12"/>
      <c r="G196" s="88"/>
      <c r="H196" s="12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2"/>
      <c r="C197" s="12"/>
      <c r="D197" s="88"/>
      <c r="E197" s="12"/>
      <c r="F197" s="12"/>
      <c r="G197" s="88"/>
      <c r="H197" s="12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2"/>
      <c r="C198" s="12"/>
      <c r="D198" s="88"/>
      <c r="E198" s="12"/>
      <c r="F198" s="12"/>
      <c r="G198" s="88"/>
      <c r="H198" s="12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2"/>
      <c r="C199" s="12"/>
      <c r="D199" s="88"/>
      <c r="E199" s="12"/>
      <c r="F199" s="12"/>
      <c r="G199" s="88"/>
      <c r="H199" s="12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2"/>
      <c r="C200" s="12"/>
      <c r="D200" s="88"/>
      <c r="E200" s="12"/>
      <c r="F200" s="12"/>
      <c r="G200" s="88"/>
      <c r="H200" s="12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2"/>
      <c r="C201" s="12"/>
      <c r="D201" s="88"/>
      <c r="E201" s="12"/>
      <c r="F201" s="12"/>
      <c r="G201" s="88"/>
      <c r="H201" s="12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2"/>
      <c r="C202" s="12"/>
      <c r="D202" s="88"/>
      <c r="E202" s="12"/>
      <c r="F202" s="12"/>
      <c r="G202" s="88"/>
      <c r="H202" s="12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2"/>
      <c r="C203" s="12"/>
      <c r="D203" s="88"/>
      <c r="E203" s="12"/>
      <c r="F203" s="12"/>
      <c r="G203" s="88"/>
      <c r="H203" s="12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2"/>
      <c r="C204" s="12"/>
      <c r="D204" s="88"/>
      <c r="E204" s="12"/>
      <c r="F204" s="12"/>
      <c r="G204" s="88"/>
      <c r="H204" s="12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2"/>
      <c r="C205" s="12"/>
      <c r="D205" s="88"/>
      <c r="E205" s="12"/>
      <c r="F205" s="12"/>
      <c r="G205" s="88"/>
      <c r="H205" s="12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2"/>
      <c r="C206" s="12"/>
      <c r="D206" s="88"/>
      <c r="E206" s="12"/>
      <c r="F206" s="12"/>
      <c r="G206" s="88"/>
      <c r="H206" s="12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2"/>
      <c r="C207" s="12"/>
      <c r="D207" s="88"/>
      <c r="E207" s="12"/>
      <c r="F207" s="12"/>
      <c r="G207" s="88"/>
      <c r="H207" s="12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2"/>
      <c r="C208" s="12"/>
      <c r="D208" s="88"/>
      <c r="E208" s="12"/>
      <c r="F208" s="12"/>
      <c r="G208" s="88"/>
      <c r="H208" s="12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2"/>
      <c r="C209" s="12"/>
      <c r="D209" s="88"/>
      <c r="E209" s="12"/>
      <c r="F209" s="12"/>
      <c r="G209" s="88"/>
      <c r="H209" s="12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2"/>
      <c r="C210" s="12"/>
      <c r="D210" s="88"/>
      <c r="E210" s="12"/>
      <c r="F210" s="12"/>
      <c r="G210" s="88"/>
      <c r="H210" s="12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2"/>
      <c r="C211" s="12"/>
      <c r="D211" s="88"/>
      <c r="E211" s="12"/>
      <c r="F211" s="12"/>
      <c r="G211" s="88"/>
      <c r="H211" s="12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2"/>
      <c r="C212" s="12"/>
      <c r="D212" s="88"/>
      <c r="E212" s="12"/>
      <c r="F212" s="12"/>
      <c r="G212" s="88"/>
      <c r="H212" s="12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2"/>
      <c r="C213" s="12"/>
      <c r="D213" s="88"/>
      <c r="E213" s="12"/>
      <c r="F213" s="12"/>
      <c r="G213" s="88"/>
      <c r="H213" s="12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2"/>
      <c r="C214" s="12"/>
      <c r="D214" s="88"/>
      <c r="E214" s="12"/>
      <c r="F214" s="12"/>
      <c r="G214" s="88"/>
      <c r="H214" s="12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2"/>
      <c r="C215" s="12"/>
      <c r="D215" s="88"/>
      <c r="E215" s="12"/>
      <c r="F215" s="12"/>
      <c r="G215" s="88"/>
      <c r="H215" s="12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2"/>
      <c r="C216" s="12"/>
      <c r="D216" s="88"/>
      <c r="E216" s="12"/>
      <c r="F216" s="12"/>
      <c r="G216" s="88"/>
      <c r="H216" s="12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2"/>
      <c r="C217" s="12"/>
      <c r="D217" s="88"/>
      <c r="E217" s="12"/>
      <c r="F217" s="12"/>
      <c r="G217" s="88"/>
      <c r="H217" s="12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2"/>
      <c r="C218" s="12"/>
      <c r="D218" s="88"/>
      <c r="E218" s="12"/>
      <c r="F218" s="12"/>
      <c r="G218" s="88"/>
      <c r="H218" s="12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2"/>
      <c r="C219" s="12"/>
      <c r="D219" s="88"/>
      <c r="E219" s="12"/>
      <c r="F219" s="12"/>
      <c r="G219" s="88"/>
      <c r="H219" s="12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2"/>
      <c r="C220" s="12"/>
      <c r="D220" s="88"/>
      <c r="E220" s="12"/>
      <c r="F220" s="12"/>
      <c r="G220" s="88"/>
      <c r="H220" s="12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2"/>
      <c r="C221" s="12"/>
      <c r="D221" s="88"/>
      <c r="E221" s="12"/>
      <c r="F221" s="12"/>
      <c r="G221" s="88"/>
      <c r="H221" s="12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2"/>
      <c r="C222" s="12"/>
      <c r="D222" s="88"/>
      <c r="E222" s="12"/>
      <c r="F222" s="12"/>
      <c r="G222" s="88"/>
      <c r="H222" s="12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2"/>
      <c r="C223" s="12"/>
      <c r="D223" s="88"/>
      <c r="E223" s="12"/>
      <c r="F223" s="12"/>
      <c r="G223" s="88"/>
      <c r="H223" s="12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2"/>
      <c r="C224" s="12"/>
      <c r="D224" s="88"/>
      <c r="E224" s="12"/>
      <c r="F224" s="12"/>
      <c r="G224" s="88"/>
      <c r="H224" s="12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2"/>
      <c r="C225" s="12"/>
      <c r="D225" s="88"/>
      <c r="E225" s="12"/>
      <c r="F225" s="12"/>
      <c r="G225" s="88"/>
      <c r="H225" s="12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2"/>
      <c r="C226" s="12"/>
      <c r="D226" s="88"/>
      <c r="E226" s="12"/>
      <c r="F226" s="12"/>
      <c r="G226" s="88"/>
      <c r="H226" s="12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2"/>
      <c r="C227" s="12"/>
      <c r="D227" s="88"/>
      <c r="E227" s="12"/>
      <c r="F227" s="12"/>
      <c r="G227" s="88"/>
      <c r="H227" s="12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2"/>
      <c r="C228" s="12"/>
      <c r="D228" s="88"/>
      <c r="E228" s="12"/>
      <c r="F228" s="12"/>
      <c r="G228" s="88"/>
      <c r="H228" s="12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2"/>
      <c r="C229" s="12"/>
      <c r="D229" s="88"/>
      <c r="E229" s="12"/>
      <c r="F229" s="12"/>
      <c r="G229" s="88"/>
      <c r="H229" s="12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2"/>
      <c r="C230" s="12"/>
      <c r="D230" s="88"/>
      <c r="E230" s="12"/>
      <c r="F230" s="12"/>
      <c r="G230" s="88"/>
      <c r="H230" s="12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2"/>
      <c r="C231" s="12"/>
      <c r="D231" s="88"/>
      <c r="E231" s="12"/>
      <c r="F231" s="12"/>
      <c r="G231" s="88"/>
      <c r="H231" s="12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2"/>
      <c r="C232" s="12"/>
      <c r="D232" s="88"/>
      <c r="E232" s="12"/>
      <c r="F232" s="12"/>
      <c r="G232" s="88"/>
      <c r="H232" s="12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2"/>
      <c r="C233" s="12"/>
      <c r="D233" s="88"/>
      <c r="E233" s="12"/>
      <c r="F233" s="12"/>
      <c r="G233" s="88"/>
      <c r="H233" s="12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2"/>
      <c r="C234" s="12"/>
      <c r="D234" s="88"/>
      <c r="E234" s="12"/>
      <c r="F234" s="12"/>
      <c r="G234" s="88"/>
      <c r="H234" s="12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2"/>
      <c r="C235" s="12"/>
      <c r="D235" s="88"/>
      <c r="E235" s="12"/>
      <c r="F235" s="12"/>
      <c r="G235" s="88"/>
      <c r="H235" s="12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2"/>
      <c r="C236" s="12"/>
      <c r="D236" s="88"/>
      <c r="E236" s="12"/>
      <c r="F236" s="12"/>
      <c r="G236" s="88"/>
      <c r="H236" s="12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2"/>
      <c r="C237" s="12"/>
      <c r="D237" s="88"/>
      <c r="E237" s="12"/>
      <c r="F237" s="12"/>
      <c r="G237" s="88"/>
      <c r="H237" s="12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2"/>
      <c r="C238" s="12"/>
      <c r="D238" s="88"/>
      <c r="E238" s="12"/>
      <c r="F238" s="12"/>
      <c r="G238" s="88"/>
      <c r="H238" s="12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2"/>
      <c r="C239" s="12"/>
      <c r="D239" s="88"/>
      <c r="E239" s="12"/>
      <c r="F239" s="12"/>
      <c r="G239" s="88"/>
      <c r="H239" s="12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2"/>
      <c r="C240" s="12"/>
      <c r="D240" s="88"/>
      <c r="E240" s="12"/>
      <c r="F240" s="12"/>
      <c r="G240" s="88"/>
      <c r="H240" s="12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2"/>
      <c r="C241" s="12"/>
      <c r="D241" s="88"/>
      <c r="E241" s="12"/>
      <c r="F241" s="12"/>
      <c r="G241" s="88"/>
      <c r="H241" s="12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2"/>
      <c r="C242" s="12"/>
      <c r="D242" s="88"/>
      <c r="E242" s="12"/>
      <c r="F242" s="12"/>
      <c r="G242" s="88"/>
      <c r="H242" s="12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2"/>
      <c r="C243" s="12"/>
      <c r="D243" s="88"/>
      <c r="E243" s="12"/>
      <c r="F243" s="12"/>
      <c r="G243" s="88"/>
      <c r="H243" s="12"/>
      <c r="I243" s="197"/>
      <c r="J243" s="197"/>
      <c r="K243" s="197"/>
      <c r="L243" s="197"/>
      <c r="M243" s="197"/>
      <c r="N243" s="197"/>
      <c r="O243" s="197"/>
      <c r="P243" s="197"/>
      <c r="Q243" s="197"/>
    </row>
  </sheetData>
  <sheetProtection/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B1">
      <selection activeCell="N4" sqref="N4"/>
    </sheetView>
  </sheetViews>
  <sheetFormatPr defaultColWidth="16.25390625" defaultRowHeight="12.75"/>
  <cols>
    <col min="1" max="1" width="65.25390625" style="225" bestFit="1" customWidth="1"/>
    <col min="2" max="2" width="14.375" style="25" bestFit="1" customWidth="1"/>
    <col min="3" max="4" width="12.875" style="131" bestFit="1" customWidth="1"/>
    <col min="5" max="5" width="14.875" style="25" bestFit="1" customWidth="1"/>
    <col min="6" max="6" width="16.00390625" style="25" bestFit="1" customWidth="1"/>
    <col min="7" max="7" width="10.75390625" style="100" bestFit="1" customWidth="1"/>
    <col min="8" max="8" width="14.375" style="25" bestFit="1" customWidth="1"/>
    <col min="9" max="10" width="12.875" style="131" bestFit="1" customWidth="1"/>
    <col min="11" max="12" width="16.00390625" style="25" bestFit="1" customWidth="1"/>
    <col min="13" max="13" width="10.75390625" style="100" bestFit="1" customWidth="1"/>
    <col min="14" max="14" width="16.125" style="25" bestFit="1" customWidth="1"/>
    <col min="15" max="16384" width="16.25390625" style="225" customWidth="1"/>
  </cols>
  <sheetData>
    <row r="2" spans="1:19" s="177" customFormat="1" ht="18.75">
      <c r="A2" s="254" t="s">
        <v>34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169"/>
      <c r="P2" s="169"/>
      <c r="Q2" s="169"/>
      <c r="R2" s="169"/>
      <c r="S2" s="169"/>
    </row>
    <row r="3" ht="12.75">
      <c r="A3" s="67"/>
    </row>
    <row r="4" spans="2:14" s="204" customFormat="1" ht="12.75">
      <c r="B4" s="248"/>
      <c r="C4" s="109"/>
      <c r="D4" s="109"/>
      <c r="E4" s="248"/>
      <c r="F4" s="248"/>
      <c r="G4" s="92"/>
      <c r="H4" s="248"/>
      <c r="I4" s="109"/>
      <c r="J4" s="109"/>
      <c r="K4" s="248"/>
      <c r="L4" s="248"/>
      <c r="M4" s="92"/>
      <c r="N4" s="204" t="e">
        <f>VALVAL</f>
        <v>#REF!</v>
      </c>
    </row>
    <row r="5" spans="1:14" s="103" customFormat="1" ht="12.75">
      <c r="A5" s="142"/>
      <c r="B5" s="259">
        <v>45291</v>
      </c>
      <c r="C5" s="260"/>
      <c r="D5" s="260"/>
      <c r="E5" s="260"/>
      <c r="F5" s="260"/>
      <c r="G5" s="261"/>
      <c r="H5" s="259">
        <v>45412</v>
      </c>
      <c r="I5" s="260"/>
      <c r="J5" s="260"/>
      <c r="K5" s="260"/>
      <c r="L5" s="260"/>
      <c r="M5" s="261"/>
      <c r="N5" s="157"/>
    </row>
    <row r="6" spans="1:14" s="220" customFormat="1" ht="12.75">
      <c r="A6" s="166"/>
      <c r="B6" s="58" t="s">
        <v>5</v>
      </c>
      <c r="C6" s="176" t="s">
        <v>173</v>
      </c>
      <c r="D6" s="176" t="s">
        <v>201</v>
      </c>
      <c r="E6" s="58" t="s">
        <v>161</v>
      </c>
      <c r="F6" s="58" t="s">
        <v>164</v>
      </c>
      <c r="G6" s="138" t="s">
        <v>185</v>
      </c>
      <c r="H6" s="58" t="s">
        <v>5</v>
      </c>
      <c r="I6" s="176" t="s">
        <v>173</v>
      </c>
      <c r="J6" s="176" t="s">
        <v>201</v>
      </c>
      <c r="K6" s="58" t="s">
        <v>161</v>
      </c>
      <c r="L6" s="58" t="s">
        <v>164</v>
      </c>
      <c r="M6" s="138" t="s">
        <v>185</v>
      </c>
      <c r="N6" s="58" t="s">
        <v>62</v>
      </c>
    </row>
    <row r="7" spans="1:14" s="200" customFormat="1" ht="15">
      <c r="A7" s="181" t="s">
        <v>147</v>
      </c>
      <c r="B7" s="212"/>
      <c r="C7" s="65"/>
      <c r="D7" s="65"/>
      <c r="E7" s="212">
        <f>SUM(E8:E23)</f>
        <v>145.31745543966002</v>
      </c>
      <c r="F7" s="212">
        <f>SUM(F8:F23)</f>
        <v>5519.505719494401</v>
      </c>
      <c r="G7" s="55">
        <f>SUM(G8:G23)</f>
        <v>0.9999999999999999</v>
      </c>
      <c r="H7" s="212"/>
      <c r="I7" s="65"/>
      <c r="J7" s="65"/>
      <c r="K7" s="212">
        <f>SUM(K8:K23)</f>
        <v>151.51510283671004</v>
      </c>
      <c r="L7" s="212">
        <f>SUM(L8:L23)</f>
        <v>6010.42231140949</v>
      </c>
      <c r="M7" s="55">
        <f>SUM(M8:M23)</f>
        <v>1.0000010000000001</v>
      </c>
      <c r="N7" s="212">
        <f>SUM(N8:N23)</f>
        <v>-9.99999999999699E-07</v>
      </c>
    </row>
    <row r="8" spans="1:14" s="221" customFormat="1" ht="12.75">
      <c r="A8" s="3" t="s">
        <v>23</v>
      </c>
      <c r="B8" s="89">
        <v>0.01837237848</v>
      </c>
      <c r="C8" s="202">
        <v>1.276599</v>
      </c>
      <c r="D8" s="202">
        <v>48.4883</v>
      </c>
      <c r="E8" s="89">
        <v>0.02345416297</v>
      </c>
      <c r="F8" s="89">
        <v>0.89084539945</v>
      </c>
      <c r="G8" s="178">
        <v>0.000161</v>
      </c>
      <c r="H8" s="89">
        <v>0.15097032724</v>
      </c>
      <c r="I8" s="202">
        <v>1.253199</v>
      </c>
      <c r="J8" s="202">
        <v>49.7129</v>
      </c>
      <c r="K8" s="89">
        <v>0.18919586126</v>
      </c>
      <c r="L8" s="89">
        <v>7.50517278105</v>
      </c>
      <c r="M8" s="178">
        <v>0.001249</v>
      </c>
      <c r="N8" s="89">
        <v>0.001087</v>
      </c>
    </row>
    <row r="9" spans="1:17" ht="12.75">
      <c r="A9" s="107" t="s">
        <v>115</v>
      </c>
      <c r="B9" s="47">
        <v>38.08459295857</v>
      </c>
      <c r="C9" s="155">
        <v>1</v>
      </c>
      <c r="D9" s="155">
        <v>37.9824</v>
      </c>
      <c r="E9" s="47">
        <v>38.08459295857</v>
      </c>
      <c r="F9" s="47">
        <v>1446.54424358959</v>
      </c>
      <c r="G9" s="124">
        <v>0.262079</v>
      </c>
      <c r="H9" s="47">
        <v>39.69066925979</v>
      </c>
      <c r="I9" s="155">
        <v>1</v>
      </c>
      <c r="J9" s="155">
        <v>39.6688</v>
      </c>
      <c r="K9" s="47">
        <v>39.69066925979</v>
      </c>
      <c r="L9" s="47">
        <v>1574.48122073278</v>
      </c>
      <c r="M9" s="124">
        <v>0.261959</v>
      </c>
      <c r="N9" s="47">
        <v>-0.00012</v>
      </c>
      <c r="O9" s="197"/>
      <c r="P9" s="197"/>
      <c r="Q9" s="197"/>
    </row>
    <row r="10" spans="1:17" ht="12.75">
      <c r="A10" s="107" t="s">
        <v>2</v>
      </c>
      <c r="B10" s="47">
        <v>42.25828865014</v>
      </c>
      <c r="C10" s="155">
        <v>1.111249</v>
      </c>
      <c r="D10" s="155">
        <v>42.2079</v>
      </c>
      <c r="E10" s="47">
        <v>46.95947653423</v>
      </c>
      <c r="F10" s="47">
        <v>1783.63362151625</v>
      </c>
      <c r="G10" s="124">
        <v>0.323151</v>
      </c>
      <c r="H10" s="47">
        <v>47.39083067398</v>
      </c>
      <c r="I10" s="155">
        <v>1.0713</v>
      </c>
      <c r="J10" s="155">
        <v>42.4972</v>
      </c>
      <c r="K10" s="47">
        <v>50.76981429536</v>
      </c>
      <c r="L10" s="47">
        <v>2013.97760931829</v>
      </c>
      <c r="M10" s="124">
        <v>0.335081</v>
      </c>
      <c r="N10" s="47">
        <v>0.01193</v>
      </c>
      <c r="O10" s="197"/>
      <c r="P10" s="197"/>
      <c r="Q10" s="197"/>
    </row>
    <row r="11" spans="1:17" ht="12.75">
      <c r="A11" s="107" t="s">
        <v>155</v>
      </c>
      <c r="B11" s="47">
        <v>4.35</v>
      </c>
      <c r="C11" s="155">
        <v>0.756145</v>
      </c>
      <c r="D11" s="155">
        <v>28.7202</v>
      </c>
      <c r="E11" s="47">
        <v>3.28923053835</v>
      </c>
      <c r="F11" s="47">
        <v>124.93287</v>
      </c>
      <c r="G11" s="124">
        <v>0.022635</v>
      </c>
      <c r="H11" s="47">
        <v>6.35</v>
      </c>
      <c r="I11" s="155">
        <v>0.732493</v>
      </c>
      <c r="J11" s="155">
        <v>29.0571</v>
      </c>
      <c r="K11" s="47">
        <v>4.65132761767</v>
      </c>
      <c r="L11" s="47">
        <v>184.512585</v>
      </c>
      <c r="M11" s="124">
        <v>0.030699</v>
      </c>
      <c r="N11" s="47">
        <v>0.008064</v>
      </c>
      <c r="O11" s="197"/>
      <c r="P11" s="197"/>
      <c r="Q11" s="197"/>
    </row>
    <row r="12" spans="1:17" ht="12.75">
      <c r="A12" s="107" t="s">
        <v>13</v>
      </c>
      <c r="B12" s="47">
        <v>12.2808774</v>
      </c>
      <c r="C12" s="155">
        <v>1.34167</v>
      </c>
      <c r="D12" s="155">
        <v>50.95983</v>
      </c>
      <c r="E12" s="47">
        <v>16.47687941141</v>
      </c>
      <c r="F12" s="47">
        <v>625.83142455485</v>
      </c>
      <c r="G12" s="124">
        <v>0.113385</v>
      </c>
      <c r="H12" s="47">
        <v>12.242422401</v>
      </c>
      <c r="I12" s="155">
        <v>1.317929</v>
      </c>
      <c r="J12" s="155">
        <v>52.280677</v>
      </c>
      <c r="K12" s="47">
        <v>16.13464816792</v>
      </c>
      <c r="L12" s="47">
        <v>640.04213124425</v>
      </c>
      <c r="M12" s="124">
        <v>0.106489</v>
      </c>
      <c r="N12" s="47">
        <v>-0.006897</v>
      </c>
      <c r="O12" s="197"/>
      <c r="P12" s="197"/>
      <c r="Q12" s="197"/>
    </row>
    <row r="13" spans="1:17" ht="12.75">
      <c r="A13" s="107" t="s">
        <v>14</v>
      </c>
      <c r="B13" s="47">
        <v>1501.73105844353</v>
      </c>
      <c r="C13" s="155">
        <v>0.026328</v>
      </c>
      <c r="D13" s="155">
        <v>1</v>
      </c>
      <c r="E13" s="47">
        <v>39.53755050871</v>
      </c>
      <c r="F13" s="47">
        <v>1501.73105844353</v>
      </c>
      <c r="G13" s="124">
        <v>0.272077</v>
      </c>
      <c r="H13" s="47">
        <v>1556.0464963748</v>
      </c>
      <c r="I13" s="155">
        <v>0.025209</v>
      </c>
      <c r="J13" s="155">
        <v>1</v>
      </c>
      <c r="K13" s="47">
        <v>39.22595330269</v>
      </c>
      <c r="L13" s="47">
        <v>1556.0464963748</v>
      </c>
      <c r="M13" s="124">
        <v>0.258891</v>
      </c>
      <c r="N13" s="47">
        <v>-0.013186</v>
      </c>
      <c r="O13" s="197"/>
      <c r="P13" s="197"/>
      <c r="Q13" s="197"/>
    </row>
    <row r="14" spans="1:17" ht="12.75">
      <c r="A14" s="107" t="s">
        <v>100</v>
      </c>
      <c r="B14" s="47">
        <v>133.369163942</v>
      </c>
      <c r="C14" s="155">
        <v>0.007095</v>
      </c>
      <c r="D14" s="155">
        <v>0.26949</v>
      </c>
      <c r="E14" s="47">
        <v>0.94627132542</v>
      </c>
      <c r="F14" s="47">
        <v>35.94165599073</v>
      </c>
      <c r="G14" s="124">
        <v>0.006512</v>
      </c>
      <c r="H14" s="47">
        <v>133.369163942</v>
      </c>
      <c r="I14" s="155">
        <v>0.006399</v>
      </c>
      <c r="J14" s="155">
        <v>0.25386</v>
      </c>
      <c r="K14" s="47">
        <v>0.85349433202</v>
      </c>
      <c r="L14" s="47">
        <v>33.85709595832</v>
      </c>
      <c r="M14" s="124">
        <v>0.005633</v>
      </c>
      <c r="N14" s="47">
        <v>-0.000879</v>
      </c>
      <c r="O14" s="197"/>
      <c r="P14" s="197"/>
      <c r="Q14" s="197"/>
    </row>
    <row r="15" spans="2:17" ht="12.75">
      <c r="B15" s="12"/>
      <c r="C15" s="122"/>
      <c r="D15" s="122"/>
      <c r="E15" s="12"/>
      <c r="F15" s="12"/>
      <c r="G15" s="88"/>
      <c r="H15" s="12"/>
      <c r="I15" s="122"/>
      <c r="J15" s="122"/>
      <c r="K15" s="12"/>
      <c r="L15" s="12"/>
      <c r="M15" s="88"/>
      <c r="N15" s="12"/>
      <c r="O15" s="197"/>
      <c r="P15" s="197"/>
      <c r="Q15" s="197"/>
    </row>
    <row r="16" spans="2:17" ht="12.75">
      <c r="B16" s="12"/>
      <c r="C16" s="122"/>
      <c r="D16" s="122"/>
      <c r="E16" s="12"/>
      <c r="F16" s="12"/>
      <c r="G16" s="88"/>
      <c r="H16" s="12"/>
      <c r="I16" s="122"/>
      <c r="J16" s="122"/>
      <c r="K16" s="12"/>
      <c r="L16" s="12"/>
      <c r="M16" s="88"/>
      <c r="N16" s="12"/>
      <c r="O16" s="197"/>
      <c r="P16" s="197"/>
      <c r="Q16" s="197"/>
    </row>
    <row r="17" spans="2:17" ht="12.75">
      <c r="B17" s="12"/>
      <c r="C17" s="122"/>
      <c r="D17" s="122"/>
      <c r="E17" s="12"/>
      <c r="F17" s="12"/>
      <c r="G17" s="88"/>
      <c r="H17" s="12"/>
      <c r="I17" s="122"/>
      <c r="J17" s="122"/>
      <c r="K17" s="12"/>
      <c r="L17" s="12"/>
      <c r="M17" s="88"/>
      <c r="N17" s="12"/>
      <c r="O17" s="197"/>
      <c r="P17" s="197"/>
      <c r="Q17" s="197"/>
    </row>
    <row r="18" spans="2:17" ht="12.75">
      <c r="B18" s="12"/>
      <c r="C18" s="122"/>
      <c r="D18" s="122"/>
      <c r="E18" s="12"/>
      <c r="F18" s="12"/>
      <c r="G18" s="88"/>
      <c r="H18" s="12"/>
      <c r="I18" s="122"/>
      <c r="J18" s="122"/>
      <c r="K18" s="12"/>
      <c r="L18" s="12"/>
      <c r="M18" s="88"/>
      <c r="N18" s="12"/>
      <c r="O18" s="197"/>
      <c r="P18" s="197"/>
      <c r="Q18" s="197"/>
    </row>
    <row r="19" spans="2:17" ht="12.75">
      <c r="B19" s="12"/>
      <c r="C19" s="122"/>
      <c r="D19" s="122"/>
      <c r="E19" s="12"/>
      <c r="F19" s="12"/>
      <c r="G19" s="88"/>
      <c r="H19" s="12"/>
      <c r="I19" s="122"/>
      <c r="J19" s="122"/>
      <c r="K19" s="12"/>
      <c r="L19" s="12"/>
      <c r="M19" s="88"/>
      <c r="N19" s="12"/>
      <c r="O19" s="197"/>
      <c r="P19" s="197"/>
      <c r="Q19" s="197"/>
    </row>
    <row r="20" spans="2:17" ht="12.75">
      <c r="B20" s="12"/>
      <c r="C20" s="122"/>
      <c r="D20" s="122"/>
      <c r="E20" s="12"/>
      <c r="F20" s="12"/>
      <c r="G20" s="88"/>
      <c r="H20" s="12"/>
      <c r="I20" s="122"/>
      <c r="J20" s="122"/>
      <c r="K20" s="12"/>
      <c r="L20" s="12"/>
      <c r="M20" s="88"/>
      <c r="N20" s="12"/>
      <c r="O20" s="197"/>
      <c r="P20" s="197"/>
      <c r="Q20" s="197"/>
    </row>
    <row r="21" spans="2:17" ht="12.75">
      <c r="B21" s="12"/>
      <c r="C21" s="122"/>
      <c r="D21" s="122"/>
      <c r="E21" s="12"/>
      <c r="F21" s="12"/>
      <c r="G21" s="88"/>
      <c r="H21" s="12"/>
      <c r="I21" s="122"/>
      <c r="J21" s="122"/>
      <c r="K21" s="12"/>
      <c r="L21" s="12"/>
      <c r="M21" s="88"/>
      <c r="N21" s="12"/>
      <c r="O21" s="197"/>
      <c r="P21" s="197"/>
      <c r="Q21" s="197"/>
    </row>
    <row r="22" spans="2:17" ht="12.75">
      <c r="B22" s="12"/>
      <c r="C22" s="122"/>
      <c r="D22" s="122"/>
      <c r="E22" s="12"/>
      <c r="F22" s="12"/>
      <c r="G22" s="88"/>
      <c r="H22" s="12"/>
      <c r="I22" s="122"/>
      <c r="J22" s="122"/>
      <c r="K22" s="12"/>
      <c r="L22" s="12"/>
      <c r="M22" s="88"/>
      <c r="N22" s="12"/>
      <c r="O22" s="197"/>
      <c r="P22" s="197"/>
      <c r="Q22" s="197"/>
    </row>
    <row r="23" spans="2:17" ht="12.75">
      <c r="B23" s="12"/>
      <c r="C23" s="122"/>
      <c r="D23" s="122"/>
      <c r="E23" s="12"/>
      <c r="F23" s="12"/>
      <c r="G23" s="88"/>
      <c r="H23" s="12"/>
      <c r="I23" s="122"/>
      <c r="J23" s="122"/>
      <c r="K23" s="12"/>
      <c r="L23" s="12"/>
      <c r="M23" s="88"/>
      <c r="N23" s="12"/>
      <c r="O23" s="197"/>
      <c r="P23" s="197"/>
      <c r="Q23" s="197"/>
    </row>
    <row r="24" spans="2:17" ht="12.75">
      <c r="B24" s="12"/>
      <c r="C24" s="122"/>
      <c r="D24" s="122"/>
      <c r="E24" s="12"/>
      <c r="F24" s="12"/>
      <c r="G24" s="88"/>
      <c r="H24" s="12"/>
      <c r="I24" s="122"/>
      <c r="J24" s="122"/>
      <c r="K24" s="12"/>
      <c r="L24" s="12"/>
      <c r="M24" s="88"/>
      <c r="N24" s="12"/>
      <c r="O24" s="197"/>
      <c r="P24" s="197"/>
      <c r="Q24" s="197"/>
    </row>
    <row r="25" spans="2:17" ht="12.75">
      <c r="B25" s="12"/>
      <c r="C25" s="122"/>
      <c r="D25" s="122"/>
      <c r="E25" s="12"/>
      <c r="F25" s="12"/>
      <c r="G25" s="88"/>
      <c r="H25" s="12"/>
      <c r="I25" s="122"/>
      <c r="J25" s="122"/>
      <c r="K25" s="12"/>
      <c r="L25" s="12"/>
      <c r="M25" s="88"/>
      <c r="N25" s="12"/>
      <c r="O25" s="197"/>
      <c r="P25" s="197"/>
      <c r="Q25" s="197"/>
    </row>
    <row r="26" spans="2:17" ht="12.75">
      <c r="B26" s="12"/>
      <c r="C26" s="122"/>
      <c r="D26" s="122"/>
      <c r="E26" s="12"/>
      <c r="F26" s="12"/>
      <c r="G26" s="88"/>
      <c r="H26" s="12"/>
      <c r="I26" s="122"/>
      <c r="J26" s="122"/>
      <c r="K26" s="12"/>
      <c r="L26" s="12"/>
      <c r="M26" s="88"/>
      <c r="N26" s="12"/>
      <c r="O26" s="197"/>
      <c r="P26" s="197"/>
      <c r="Q26" s="197"/>
    </row>
    <row r="27" spans="2:17" ht="12.75">
      <c r="B27" s="12"/>
      <c r="C27" s="122"/>
      <c r="D27" s="122"/>
      <c r="E27" s="12"/>
      <c r="F27" s="12"/>
      <c r="G27" s="88"/>
      <c r="H27" s="12"/>
      <c r="I27" s="122"/>
      <c r="J27" s="122"/>
      <c r="K27" s="12"/>
      <c r="L27" s="12"/>
      <c r="M27" s="88"/>
      <c r="N27" s="12"/>
      <c r="O27" s="197"/>
      <c r="P27" s="197"/>
      <c r="Q27" s="197"/>
    </row>
    <row r="28" spans="2:17" ht="12.75">
      <c r="B28" s="12"/>
      <c r="C28" s="122"/>
      <c r="D28" s="122"/>
      <c r="E28" s="12"/>
      <c r="F28" s="12"/>
      <c r="G28" s="88"/>
      <c r="H28" s="12"/>
      <c r="I28" s="122"/>
      <c r="J28" s="122"/>
      <c r="K28" s="12"/>
      <c r="L28" s="12"/>
      <c r="M28" s="88"/>
      <c r="N28" s="12"/>
      <c r="O28" s="197"/>
      <c r="P28" s="197"/>
      <c r="Q28" s="197"/>
    </row>
    <row r="29" spans="2:17" ht="12.75">
      <c r="B29" s="12"/>
      <c r="C29" s="122"/>
      <c r="D29" s="122"/>
      <c r="E29" s="12"/>
      <c r="F29" s="12"/>
      <c r="G29" s="88"/>
      <c r="H29" s="12"/>
      <c r="I29" s="122"/>
      <c r="J29" s="122"/>
      <c r="K29" s="12"/>
      <c r="L29" s="12"/>
      <c r="M29" s="88"/>
      <c r="N29" s="12"/>
      <c r="O29" s="197"/>
      <c r="P29" s="197"/>
      <c r="Q29" s="197"/>
    </row>
    <row r="30" spans="2:17" ht="12.75">
      <c r="B30" s="12"/>
      <c r="C30" s="122"/>
      <c r="D30" s="122"/>
      <c r="E30" s="12"/>
      <c r="F30" s="12"/>
      <c r="G30" s="88"/>
      <c r="H30" s="12"/>
      <c r="I30" s="122"/>
      <c r="J30" s="122"/>
      <c r="K30" s="12"/>
      <c r="L30" s="12"/>
      <c r="M30" s="88"/>
      <c r="N30" s="12"/>
      <c r="O30" s="197"/>
      <c r="P30" s="197"/>
      <c r="Q30" s="197"/>
    </row>
    <row r="31" spans="2:17" ht="12.75">
      <c r="B31" s="12"/>
      <c r="C31" s="122"/>
      <c r="D31" s="122"/>
      <c r="E31" s="12"/>
      <c r="F31" s="12"/>
      <c r="G31" s="88"/>
      <c r="H31" s="12"/>
      <c r="I31" s="122"/>
      <c r="J31" s="122"/>
      <c r="K31" s="12"/>
      <c r="L31" s="12"/>
      <c r="M31" s="88"/>
      <c r="N31" s="12"/>
      <c r="O31" s="197"/>
      <c r="P31" s="197"/>
      <c r="Q31" s="197"/>
    </row>
    <row r="32" spans="2:17" ht="12.75">
      <c r="B32" s="12"/>
      <c r="C32" s="122"/>
      <c r="D32" s="122"/>
      <c r="E32" s="12"/>
      <c r="F32" s="12"/>
      <c r="G32" s="88"/>
      <c r="H32" s="12"/>
      <c r="I32" s="122"/>
      <c r="J32" s="122"/>
      <c r="K32" s="12"/>
      <c r="L32" s="12"/>
      <c r="M32" s="88"/>
      <c r="N32" s="12"/>
      <c r="O32" s="197"/>
      <c r="P32" s="197"/>
      <c r="Q32" s="197"/>
    </row>
    <row r="33" spans="2:17" ht="12.75">
      <c r="B33" s="12"/>
      <c r="C33" s="122"/>
      <c r="D33" s="122"/>
      <c r="E33" s="12"/>
      <c r="F33" s="12"/>
      <c r="G33" s="88"/>
      <c r="H33" s="12"/>
      <c r="I33" s="122"/>
      <c r="J33" s="122"/>
      <c r="K33" s="12"/>
      <c r="L33" s="12"/>
      <c r="M33" s="88"/>
      <c r="N33" s="12"/>
      <c r="O33" s="197"/>
      <c r="P33" s="197"/>
      <c r="Q33" s="197"/>
    </row>
    <row r="34" spans="2:17" ht="12.75">
      <c r="B34" s="12"/>
      <c r="C34" s="122"/>
      <c r="D34" s="122"/>
      <c r="E34" s="12"/>
      <c r="F34" s="12"/>
      <c r="G34" s="88"/>
      <c r="H34" s="12"/>
      <c r="I34" s="122"/>
      <c r="J34" s="122"/>
      <c r="K34" s="12"/>
      <c r="L34" s="12"/>
      <c r="M34" s="88"/>
      <c r="N34" s="12"/>
      <c r="O34" s="197"/>
      <c r="P34" s="197"/>
      <c r="Q34" s="197"/>
    </row>
    <row r="35" spans="2:17" ht="12.75">
      <c r="B35" s="12"/>
      <c r="C35" s="122"/>
      <c r="D35" s="122"/>
      <c r="E35" s="12"/>
      <c r="F35" s="12"/>
      <c r="G35" s="88"/>
      <c r="H35" s="12"/>
      <c r="I35" s="122"/>
      <c r="J35" s="122"/>
      <c r="K35" s="12"/>
      <c r="L35" s="12"/>
      <c r="M35" s="88"/>
      <c r="N35" s="12"/>
      <c r="O35" s="197"/>
      <c r="P35" s="197"/>
      <c r="Q35" s="197"/>
    </row>
    <row r="36" spans="2:17" ht="12.75">
      <c r="B36" s="12"/>
      <c r="C36" s="122"/>
      <c r="D36" s="122"/>
      <c r="E36" s="12"/>
      <c r="F36" s="12"/>
      <c r="G36" s="88"/>
      <c r="H36" s="12"/>
      <c r="I36" s="122"/>
      <c r="J36" s="122"/>
      <c r="K36" s="12"/>
      <c r="L36" s="12"/>
      <c r="M36" s="88"/>
      <c r="N36" s="12"/>
      <c r="O36" s="197"/>
      <c r="P36" s="197"/>
      <c r="Q36" s="197"/>
    </row>
    <row r="37" spans="2:17" ht="12.75">
      <c r="B37" s="12"/>
      <c r="C37" s="122"/>
      <c r="D37" s="122"/>
      <c r="E37" s="12"/>
      <c r="F37" s="12"/>
      <c r="G37" s="88"/>
      <c r="H37" s="12"/>
      <c r="I37" s="122"/>
      <c r="J37" s="122"/>
      <c r="K37" s="12"/>
      <c r="L37" s="12"/>
      <c r="M37" s="88"/>
      <c r="N37" s="12"/>
      <c r="O37" s="197"/>
      <c r="P37" s="197"/>
      <c r="Q37" s="197"/>
    </row>
    <row r="38" spans="2:17" ht="12.75">
      <c r="B38" s="12"/>
      <c r="C38" s="122"/>
      <c r="D38" s="122"/>
      <c r="E38" s="12"/>
      <c r="F38" s="12"/>
      <c r="G38" s="88"/>
      <c r="H38" s="12"/>
      <c r="I38" s="122"/>
      <c r="J38" s="122"/>
      <c r="K38" s="12"/>
      <c r="L38" s="12"/>
      <c r="M38" s="88"/>
      <c r="N38" s="12"/>
      <c r="O38" s="197"/>
      <c r="P38" s="197"/>
      <c r="Q38" s="197"/>
    </row>
    <row r="39" spans="2:17" ht="12.75">
      <c r="B39" s="12"/>
      <c r="C39" s="122"/>
      <c r="D39" s="122"/>
      <c r="E39" s="12"/>
      <c r="F39" s="12"/>
      <c r="G39" s="88"/>
      <c r="H39" s="12"/>
      <c r="I39" s="122"/>
      <c r="J39" s="122"/>
      <c r="K39" s="12"/>
      <c r="L39" s="12"/>
      <c r="M39" s="88"/>
      <c r="N39" s="12"/>
      <c r="O39" s="197"/>
      <c r="P39" s="197"/>
      <c r="Q39" s="197"/>
    </row>
    <row r="40" spans="2:17" ht="12.75">
      <c r="B40" s="12"/>
      <c r="C40" s="122"/>
      <c r="D40" s="122"/>
      <c r="E40" s="12"/>
      <c r="F40" s="12"/>
      <c r="G40" s="88"/>
      <c r="H40" s="12"/>
      <c r="I40" s="122"/>
      <c r="J40" s="122"/>
      <c r="K40" s="12"/>
      <c r="L40" s="12"/>
      <c r="M40" s="88"/>
      <c r="N40" s="12"/>
      <c r="O40" s="197"/>
      <c r="P40" s="197"/>
      <c r="Q40" s="197"/>
    </row>
    <row r="41" spans="2:17" ht="12.75">
      <c r="B41" s="12"/>
      <c r="C41" s="122"/>
      <c r="D41" s="122"/>
      <c r="E41" s="12"/>
      <c r="F41" s="12"/>
      <c r="G41" s="88"/>
      <c r="H41" s="12"/>
      <c r="I41" s="122"/>
      <c r="J41" s="122"/>
      <c r="K41" s="12"/>
      <c r="L41" s="12"/>
      <c r="M41" s="88"/>
      <c r="N41" s="12"/>
      <c r="O41" s="197"/>
      <c r="P41" s="197"/>
      <c r="Q41" s="197"/>
    </row>
    <row r="42" spans="2:17" ht="12.75">
      <c r="B42" s="12"/>
      <c r="C42" s="122"/>
      <c r="D42" s="122"/>
      <c r="E42" s="12"/>
      <c r="F42" s="12"/>
      <c r="G42" s="88"/>
      <c r="H42" s="12"/>
      <c r="I42" s="122"/>
      <c r="J42" s="122"/>
      <c r="K42" s="12"/>
      <c r="L42" s="12"/>
      <c r="M42" s="88"/>
      <c r="N42" s="12"/>
      <c r="O42" s="197"/>
      <c r="P42" s="197"/>
      <c r="Q42" s="197"/>
    </row>
    <row r="43" spans="2:17" ht="12.75">
      <c r="B43" s="12"/>
      <c r="C43" s="122"/>
      <c r="D43" s="122"/>
      <c r="E43" s="12"/>
      <c r="F43" s="12"/>
      <c r="G43" s="88"/>
      <c r="H43" s="12"/>
      <c r="I43" s="122"/>
      <c r="J43" s="122"/>
      <c r="K43" s="12"/>
      <c r="L43" s="12"/>
      <c r="M43" s="88"/>
      <c r="N43" s="12"/>
      <c r="O43" s="197"/>
      <c r="P43" s="197"/>
      <c r="Q43" s="197"/>
    </row>
    <row r="44" spans="2:17" ht="12.75">
      <c r="B44" s="12"/>
      <c r="C44" s="122"/>
      <c r="D44" s="122"/>
      <c r="E44" s="12"/>
      <c r="F44" s="12"/>
      <c r="G44" s="88"/>
      <c r="H44" s="12"/>
      <c r="I44" s="122"/>
      <c r="J44" s="122"/>
      <c r="K44" s="12"/>
      <c r="L44" s="12"/>
      <c r="M44" s="88"/>
      <c r="N44" s="12"/>
      <c r="O44" s="197"/>
      <c r="P44" s="197"/>
      <c r="Q44" s="197"/>
    </row>
    <row r="45" spans="2:17" ht="12.75">
      <c r="B45" s="12"/>
      <c r="C45" s="122"/>
      <c r="D45" s="122"/>
      <c r="E45" s="12"/>
      <c r="F45" s="12"/>
      <c r="G45" s="88"/>
      <c r="H45" s="12"/>
      <c r="I45" s="122"/>
      <c r="J45" s="122"/>
      <c r="K45" s="12"/>
      <c r="L45" s="12"/>
      <c r="M45" s="88"/>
      <c r="N45" s="12"/>
      <c r="O45" s="197"/>
      <c r="P45" s="197"/>
      <c r="Q45" s="197"/>
    </row>
    <row r="46" spans="2:17" ht="12.75">
      <c r="B46" s="12"/>
      <c r="C46" s="122"/>
      <c r="D46" s="122"/>
      <c r="E46" s="12"/>
      <c r="F46" s="12"/>
      <c r="G46" s="88"/>
      <c r="H46" s="12"/>
      <c r="I46" s="122"/>
      <c r="J46" s="122"/>
      <c r="K46" s="12"/>
      <c r="L46" s="12"/>
      <c r="M46" s="88"/>
      <c r="N46" s="12"/>
      <c r="O46" s="197"/>
      <c r="P46" s="197"/>
      <c r="Q46" s="197"/>
    </row>
    <row r="47" spans="2:17" ht="12.75">
      <c r="B47" s="12"/>
      <c r="C47" s="122"/>
      <c r="D47" s="122"/>
      <c r="E47" s="12"/>
      <c r="F47" s="12"/>
      <c r="G47" s="88"/>
      <c r="H47" s="12"/>
      <c r="I47" s="122"/>
      <c r="J47" s="122"/>
      <c r="K47" s="12"/>
      <c r="L47" s="12"/>
      <c r="M47" s="88"/>
      <c r="N47" s="12"/>
      <c r="O47" s="197"/>
      <c r="P47" s="197"/>
      <c r="Q47" s="197"/>
    </row>
    <row r="48" spans="2:17" ht="12.75">
      <c r="B48" s="12"/>
      <c r="C48" s="122"/>
      <c r="D48" s="122"/>
      <c r="E48" s="12"/>
      <c r="F48" s="12"/>
      <c r="G48" s="88"/>
      <c r="H48" s="12"/>
      <c r="I48" s="122"/>
      <c r="J48" s="122"/>
      <c r="K48" s="12"/>
      <c r="L48" s="12"/>
      <c r="M48" s="88"/>
      <c r="N48" s="12"/>
      <c r="O48" s="197"/>
      <c r="P48" s="197"/>
      <c r="Q48" s="197"/>
    </row>
    <row r="49" spans="2:17" ht="12.75">
      <c r="B49" s="12"/>
      <c r="C49" s="122"/>
      <c r="D49" s="122"/>
      <c r="E49" s="12"/>
      <c r="F49" s="12"/>
      <c r="G49" s="88"/>
      <c r="H49" s="12"/>
      <c r="I49" s="122"/>
      <c r="J49" s="122"/>
      <c r="K49" s="12"/>
      <c r="L49" s="12"/>
      <c r="M49" s="88"/>
      <c r="N49" s="12"/>
      <c r="O49" s="197"/>
      <c r="P49" s="197"/>
      <c r="Q49" s="197"/>
    </row>
    <row r="50" spans="2:17" ht="12.75">
      <c r="B50" s="12"/>
      <c r="C50" s="122"/>
      <c r="D50" s="122"/>
      <c r="E50" s="12"/>
      <c r="F50" s="12"/>
      <c r="G50" s="88"/>
      <c r="H50" s="12"/>
      <c r="I50" s="122"/>
      <c r="J50" s="122"/>
      <c r="K50" s="12"/>
      <c r="L50" s="12"/>
      <c r="M50" s="88"/>
      <c r="N50" s="12"/>
      <c r="O50" s="197"/>
      <c r="P50" s="197"/>
      <c r="Q50" s="197"/>
    </row>
    <row r="51" spans="2:17" ht="12.75">
      <c r="B51" s="12"/>
      <c r="C51" s="122"/>
      <c r="D51" s="122"/>
      <c r="E51" s="12"/>
      <c r="F51" s="12"/>
      <c r="G51" s="88"/>
      <c r="H51" s="12"/>
      <c r="I51" s="122"/>
      <c r="J51" s="122"/>
      <c r="K51" s="12"/>
      <c r="L51" s="12"/>
      <c r="M51" s="88"/>
      <c r="N51" s="12"/>
      <c r="O51" s="197"/>
      <c r="P51" s="197"/>
      <c r="Q51" s="197"/>
    </row>
    <row r="52" spans="2:17" ht="12.75">
      <c r="B52" s="12"/>
      <c r="C52" s="122"/>
      <c r="D52" s="122"/>
      <c r="E52" s="12"/>
      <c r="F52" s="12"/>
      <c r="G52" s="88"/>
      <c r="H52" s="12"/>
      <c r="I52" s="122"/>
      <c r="J52" s="122"/>
      <c r="K52" s="12"/>
      <c r="L52" s="12"/>
      <c r="M52" s="88"/>
      <c r="N52" s="12"/>
      <c r="O52" s="197"/>
      <c r="P52" s="197"/>
      <c r="Q52" s="197"/>
    </row>
    <row r="53" spans="2:17" ht="12.75">
      <c r="B53" s="12"/>
      <c r="C53" s="122"/>
      <c r="D53" s="122"/>
      <c r="E53" s="12"/>
      <c r="F53" s="12"/>
      <c r="G53" s="88"/>
      <c r="H53" s="12"/>
      <c r="I53" s="122"/>
      <c r="J53" s="122"/>
      <c r="K53" s="12"/>
      <c r="L53" s="12"/>
      <c r="M53" s="88"/>
      <c r="N53" s="12"/>
      <c r="O53" s="197"/>
      <c r="P53" s="197"/>
      <c r="Q53" s="197"/>
    </row>
    <row r="54" spans="2:17" ht="12.75">
      <c r="B54" s="12"/>
      <c r="C54" s="122"/>
      <c r="D54" s="122"/>
      <c r="E54" s="12"/>
      <c r="F54" s="12"/>
      <c r="G54" s="88"/>
      <c r="H54" s="12"/>
      <c r="I54" s="122"/>
      <c r="J54" s="122"/>
      <c r="K54" s="12"/>
      <c r="L54" s="12"/>
      <c r="M54" s="88"/>
      <c r="N54" s="12"/>
      <c r="O54" s="197"/>
      <c r="P54" s="197"/>
      <c r="Q54" s="197"/>
    </row>
    <row r="55" spans="2:17" ht="12.75">
      <c r="B55" s="12"/>
      <c r="C55" s="122"/>
      <c r="D55" s="122"/>
      <c r="E55" s="12"/>
      <c r="F55" s="12"/>
      <c r="G55" s="88"/>
      <c r="H55" s="12"/>
      <c r="I55" s="122"/>
      <c r="J55" s="122"/>
      <c r="K55" s="12"/>
      <c r="L55" s="12"/>
      <c r="M55" s="88"/>
      <c r="N55" s="12"/>
      <c r="O55" s="197"/>
      <c r="P55" s="197"/>
      <c r="Q55" s="197"/>
    </row>
    <row r="56" spans="2:17" ht="12.75">
      <c r="B56" s="12"/>
      <c r="C56" s="122"/>
      <c r="D56" s="122"/>
      <c r="E56" s="12"/>
      <c r="F56" s="12"/>
      <c r="G56" s="88"/>
      <c r="H56" s="12"/>
      <c r="I56" s="122"/>
      <c r="J56" s="122"/>
      <c r="K56" s="12"/>
      <c r="L56" s="12"/>
      <c r="M56" s="88"/>
      <c r="N56" s="12"/>
      <c r="O56" s="197"/>
      <c r="P56" s="197"/>
      <c r="Q56" s="197"/>
    </row>
    <row r="57" spans="2:17" ht="12.75">
      <c r="B57" s="12"/>
      <c r="C57" s="122"/>
      <c r="D57" s="122"/>
      <c r="E57" s="12"/>
      <c r="F57" s="12"/>
      <c r="G57" s="88"/>
      <c r="H57" s="12"/>
      <c r="I57" s="122"/>
      <c r="J57" s="122"/>
      <c r="K57" s="12"/>
      <c r="L57" s="12"/>
      <c r="M57" s="88"/>
      <c r="N57" s="12"/>
      <c r="O57" s="197"/>
      <c r="P57" s="197"/>
      <c r="Q57" s="197"/>
    </row>
    <row r="58" spans="2:17" ht="12.75">
      <c r="B58" s="12"/>
      <c r="C58" s="122"/>
      <c r="D58" s="122"/>
      <c r="E58" s="12"/>
      <c r="F58" s="12"/>
      <c r="G58" s="88"/>
      <c r="H58" s="12"/>
      <c r="I58" s="122"/>
      <c r="J58" s="122"/>
      <c r="K58" s="12"/>
      <c r="L58" s="12"/>
      <c r="M58" s="88"/>
      <c r="N58" s="12"/>
      <c r="O58" s="197"/>
      <c r="P58" s="197"/>
      <c r="Q58" s="197"/>
    </row>
    <row r="59" spans="2:17" ht="12.75">
      <c r="B59" s="12"/>
      <c r="C59" s="122"/>
      <c r="D59" s="122"/>
      <c r="E59" s="12"/>
      <c r="F59" s="12"/>
      <c r="G59" s="88"/>
      <c r="H59" s="12"/>
      <c r="I59" s="122"/>
      <c r="J59" s="122"/>
      <c r="K59" s="12"/>
      <c r="L59" s="12"/>
      <c r="M59" s="88"/>
      <c r="N59" s="12"/>
      <c r="O59" s="197"/>
      <c r="P59" s="197"/>
      <c r="Q59" s="197"/>
    </row>
    <row r="60" spans="2:17" ht="12.75">
      <c r="B60" s="12"/>
      <c r="C60" s="122"/>
      <c r="D60" s="122"/>
      <c r="E60" s="12"/>
      <c r="F60" s="12"/>
      <c r="G60" s="88"/>
      <c r="H60" s="12"/>
      <c r="I60" s="122"/>
      <c r="J60" s="122"/>
      <c r="K60" s="12"/>
      <c r="L60" s="12"/>
      <c r="M60" s="88"/>
      <c r="N60" s="12"/>
      <c r="O60" s="197"/>
      <c r="P60" s="197"/>
      <c r="Q60" s="197"/>
    </row>
    <row r="61" spans="2:17" ht="12.75">
      <c r="B61" s="12"/>
      <c r="C61" s="122"/>
      <c r="D61" s="122"/>
      <c r="E61" s="12"/>
      <c r="F61" s="12"/>
      <c r="G61" s="88"/>
      <c r="H61" s="12"/>
      <c r="I61" s="122"/>
      <c r="J61" s="122"/>
      <c r="K61" s="12"/>
      <c r="L61" s="12"/>
      <c r="M61" s="88"/>
      <c r="N61" s="12"/>
      <c r="O61" s="197"/>
      <c r="P61" s="197"/>
      <c r="Q61" s="197"/>
    </row>
    <row r="62" spans="2:17" ht="12.75">
      <c r="B62" s="12"/>
      <c r="C62" s="122"/>
      <c r="D62" s="122"/>
      <c r="E62" s="12"/>
      <c r="F62" s="12"/>
      <c r="G62" s="88"/>
      <c r="H62" s="12"/>
      <c r="I62" s="122"/>
      <c r="J62" s="122"/>
      <c r="K62" s="12"/>
      <c r="L62" s="12"/>
      <c r="M62" s="88"/>
      <c r="N62" s="12"/>
      <c r="O62" s="197"/>
      <c r="P62" s="197"/>
      <c r="Q62" s="197"/>
    </row>
    <row r="63" spans="2:17" ht="12.75">
      <c r="B63" s="12"/>
      <c r="C63" s="122"/>
      <c r="D63" s="122"/>
      <c r="E63" s="12"/>
      <c r="F63" s="12"/>
      <c r="G63" s="88"/>
      <c r="H63" s="12"/>
      <c r="I63" s="122"/>
      <c r="J63" s="122"/>
      <c r="K63" s="12"/>
      <c r="L63" s="12"/>
      <c r="M63" s="88"/>
      <c r="N63" s="12"/>
      <c r="O63" s="197"/>
      <c r="P63" s="197"/>
      <c r="Q63" s="197"/>
    </row>
    <row r="64" spans="2:17" ht="12.75">
      <c r="B64" s="12"/>
      <c r="C64" s="122"/>
      <c r="D64" s="122"/>
      <c r="E64" s="12"/>
      <c r="F64" s="12"/>
      <c r="G64" s="88"/>
      <c r="H64" s="12"/>
      <c r="I64" s="122"/>
      <c r="J64" s="122"/>
      <c r="K64" s="12"/>
      <c r="L64" s="12"/>
      <c r="M64" s="88"/>
      <c r="N64" s="12"/>
      <c r="O64" s="197"/>
      <c r="P64" s="197"/>
      <c r="Q64" s="197"/>
    </row>
    <row r="65" spans="2:17" ht="12.75">
      <c r="B65" s="12"/>
      <c r="C65" s="122"/>
      <c r="D65" s="122"/>
      <c r="E65" s="12"/>
      <c r="F65" s="12"/>
      <c r="G65" s="88"/>
      <c r="H65" s="12"/>
      <c r="I65" s="122"/>
      <c r="J65" s="122"/>
      <c r="K65" s="12"/>
      <c r="L65" s="12"/>
      <c r="M65" s="88"/>
      <c r="N65" s="12"/>
      <c r="O65" s="197"/>
      <c r="P65" s="197"/>
      <c r="Q65" s="197"/>
    </row>
    <row r="66" spans="2:17" ht="12.75">
      <c r="B66" s="12"/>
      <c r="C66" s="122"/>
      <c r="D66" s="122"/>
      <c r="E66" s="12"/>
      <c r="F66" s="12"/>
      <c r="G66" s="88"/>
      <c r="H66" s="12"/>
      <c r="I66" s="122"/>
      <c r="J66" s="122"/>
      <c r="K66" s="12"/>
      <c r="L66" s="12"/>
      <c r="M66" s="88"/>
      <c r="N66" s="12"/>
      <c r="O66" s="197"/>
      <c r="P66" s="197"/>
      <c r="Q66" s="197"/>
    </row>
    <row r="67" spans="2:17" ht="12.75">
      <c r="B67" s="12"/>
      <c r="C67" s="122"/>
      <c r="D67" s="122"/>
      <c r="E67" s="12"/>
      <c r="F67" s="12"/>
      <c r="G67" s="88"/>
      <c r="H67" s="12"/>
      <c r="I67" s="122"/>
      <c r="J67" s="122"/>
      <c r="K67" s="12"/>
      <c r="L67" s="12"/>
      <c r="M67" s="88"/>
      <c r="N67" s="12"/>
      <c r="O67" s="197"/>
      <c r="P67" s="197"/>
      <c r="Q67" s="197"/>
    </row>
    <row r="68" spans="2:17" ht="12.75">
      <c r="B68" s="12"/>
      <c r="C68" s="122"/>
      <c r="D68" s="122"/>
      <c r="E68" s="12"/>
      <c r="F68" s="12"/>
      <c r="G68" s="88"/>
      <c r="H68" s="12"/>
      <c r="I68" s="122"/>
      <c r="J68" s="122"/>
      <c r="K68" s="12"/>
      <c r="L68" s="12"/>
      <c r="M68" s="88"/>
      <c r="N68" s="12"/>
      <c r="O68" s="197"/>
      <c r="P68" s="197"/>
      <c r="Q68" s="197"/>
    </row>
    <row r="69" spans="2:17" ht="12.75">
      <c r="B69" s="12"/>
      <c r="C69" s="122"/>
      <c r="D69" s="122"/>
      <c r="E69" s="12"/>
      <c r="F69" s="12"/>
      <c r="G69" s="88"/>
      <c r="H69" s="12"/>
      <c r="I69" s="122"/>
      <c r="J69" s="122"/>
      <c r="K69" s="12"/>
      <c r="L69" s="12"/>
      <c r="M69" s="88"/>
      <c r="N69" s="12"/>
      <c r="O69" s="197"/>
      <c r="P69" s="197"/>
      <c r="Q69" s="197"/>
    </row>
    <row r="70" spans="2:17" ht="12.75">
      <c r="B70" s="12"/>
      <c r="C70" s="122"/>
      <c r="D70" s="122"/>
      <c r="E70" s="12"/>
      <c r="F70" s="12"/>
      <c r="G70" s="88"/>
      <c r="H70" s="12"/>
      <c r="I70" s="122"/>
      <c r="J70" s="122"/>
      <c r="K70" s="12"/>
      <c r="L70" s="12"/>
      <c r="M70" s="88"/>
      <c r="N70" s="12"/>
      <c r="O70" s="197"/>
      <c r="P70" s="197"/>
      <c r="Q70" s="197"/>
    </row>
    <row r="71" spans="2:17" ht="12.75">
      <c r="B71" s="12"/>
      <c r="C71" s="122"/>
      <c r="D71" s="122"/>
      <c r="E71" s="12"/>
      <c r="F71" s="12"/>
      <c r="G71" s="88"/>
      <c r="H71" s="12"/>
      <c r="I71" s="122"/>
      <c r="J71" s="122"/>
      <c r="K71" s="12"/>
      <c r="L71" s="12"/>
      <c r="M71" s="88"/>
      <c r="N71" s="12"/>
      <c r="O71" s="197"/>
      <c r="P71" s="197"/>
      <c r="Q71" s="197"/>
    </row>
    <row r="72" spans="2:17" ht="12.75">
      <c r="B72" s="12"/>
      <c r="C72" s="122"/>
      <c r="D72" s="122"/>
      <c r="E72" s="12"/>
      <c r="F72" s="12"/>
      <c r="G72" s="88"/>
      <c r="H72" s="12"/>
      <c r="I72" s="122"/>
      <c r="J72" s="122"/>
      <c r="K72" s="12"/>
      <c r="L72" s="12"/>
      <c r="M72" s="88"/>
      <c r="N72" s="12"/>
      <c r="O72" s="197"/>
      <c r="P72" s="197"/>
      <c r="Q72" s="197"/>
    </row>
    <row r="73" spans="2:17" ht="12.75">
      <c r="B73" s="12"/>
      <c r="C73" s="122"/>
      <c r="D73" s="122"/>
      <c r="E73" s="12"/>
      <c r="F73" s="12"/>
      <c r="G73" s="88"/>
      <c r="H73" s="12"/>
      <c r="I73" s="122"/>
      <c r="J73" s="122"/>
      <c r="K73" s="12"/>
      <c r="L73" s="12"/>
      <c r="M73" s="88"/>
      <c r="N73" s="12"/>
      <c r="O73" s="197"/>
      <c r="P73" s="197"/>
      <c r="Q73" s="197"/>
    </row>
    <row r="74" spans="2:17" ht="12.75">
      <c r="B74" s="12"/>
      <c r="C74" s="122"/>
      <c r="D74" s="122"/>
      <c r="E74" s="12"/>
      <c r="F74" s="12"/>
      <c r="G74" s="88"/>
      <c r="H74" s="12"/>
      <c r="I74" s="122"/>
      <c r="J74" s="122"/>
      <c r="K74" s="12"/>
      <c r="L74" s="12"/>
      <c r="M74" s="88"/>
      <c r="N74" s="12"/>
      <c r="O74" s="197"/>
      <c r="P74" s="197"/>
      <c r="Q74" s="197"/>
    </row>
    <row r="75" spans="2:17" ht="12.75">
      <c r="B75" s="12"/>
      <c r="C75" s="122"/>
      <c r="D75" s="122"/>
      <c r="E75" s="12"/>
      <c r="F75" s="12"/>
      <c r="G75" s="88"/>
      <c r="H75" s="12"/>
      <c r="I75" s="122"/>
      <c r="J75" s="122"/>
      <c r="K75" s="12"/>
      <c r="L75" s="12"/>
      <c r="M75" s="88"/>
      <c r="N75" s="12"/>
      <c r="O75" s="197"/>
      <c r="P75" s="197"/>
      <c r="Q75" s="197"/>
    </row>
    <row r="76" spans="2:17" ht="12.75">
      <c r="B76" s="12"/>
      <c r="C76" s="122"/>
      <c r="D76" s="122"/>
      <c r="E76" s="12"/>
      <c r="F76" s="12"/>
      <c r="G76" s="88"/>
      <c r="H76" s="12"/>
      <c r="I76" s="122"/>
      <c r="J76" s="122"/>
      <c r="K76" s="12"/>
      <c r="L76" s="12"/>
      <c r="M76" s="88"/>
      <c r="N76" s="12"/>
      <c r="O76" s="197"/>
      <c r="P76" s="197"/>
      <c r="Q76" s="197"/>
    </row>
    <row r="77" spans="2:17" ht="12.75">
      <c r="B77" s="12"/>
      <c r="C77" s="122"/>
      <c r="D77" s="122"/>
      <c r="E77" s="12"/>
      <c r="F77" s="12"/>
      <c r="G77" s="88"/>
      <c r="H77" s="12"/>
      <c r="I77" s="122"/>
      <c r="J77" s="122"/>
      <c r="K77" s="12"/>
      <c r="L77" s="12"/>
      <c r="M77" s="88"/>
      <c r="N77" s="12"/>
      <c r="O77" s="197"/>
      <c r="P77" s="197"/>
      <c r="Q77" s="197"/>
    </row>
    <row r="78" spans="2:17" ht="12.75">
      <c r="B78" s="12"/>
      <c r="C78" s="122"/>
      <c r="D78" s="122"/>
      <c r="E78" s="12"/>
      <c r="F78" s="12"/>
      <c r="G78" s="88"/>
      <c r="H78" s="12"/>
      <c r="I78" s="122"/>
      <c r="J78" s="122"/>
      <c r="K78" s="12"/>
      <c r="L78" s="12"/>
      <c r="M78" s="88"/>
      <c r="N78" s="12"/>
      <c r="O78" s="197"/>
      <c r="P78" s="197"/>
      <c r="Q78" s="197"/>
    </row>
    <row r="79" spans="2:17" ht="12.75">
      <c r="B79" s="12"/>
      <c r="C79" s="122"/>
      <c r="D79" s="122"/>
      <c r="E79" s="12"/>
      <c r="F79" s="12"/>
      <c r="G79" s="88"/>
      <c r="H79" s="12"/>
      <c r="I79" s="122"/>
      <c r="J79" s="122"/>
      <c r="K79" s="12"/>
      <c r="L79" s="12"/>
      <c r="M79" s="88"/>
      <c r="N79" s="12"/>
      <c r="O79" s="197"/>
      <c r="P79" s="197"/>
      <c r="Q79" s="197"/>
    </row>
    <row r="80" spans="2:17" ht="12.75">
      <c r="B80" s="12"/>
      <c r="C80" s="122"/>
      <c r="D80" s="122"/>
      <c r="E80" s="12"/>
      <c r="F80" s="12"/>
      <c r="G80" s="88"/>
      <c r="H80" s="12"/>
      <c r="I80" s="122"/>
      <c r="J80" s="122"/>
      <c r="K80" s="12"/>
      <c r="L80" s="12"/>
      <c r="M80" s="88"/>
      <c r="N80" s="12"/>
      <c r="O80" s="197"/>
      <c r="P80" s="197"/>
      <c r="Q80" s="197"/>
    </row>
    <row r="81" spans="2:17" ht="12.75">
      <c r="B81" s="12"/>
      <c r="C81" s="122"/>
      <c r="D81" s="122"/>
      <c r="E81" s="12"/>
      <c r="F81" s="12"/>
      <c r="G81" s="88"/>
      <c r="H81" s="12"/>
      <c r="I81" s="122"/>
      <c r="J81" s="122"/>
      <c r="K81" s="12"/>
      <c r="L81" s="12"/>
      <c r="M81" s="88"/>
      <c r="N81" s="12"/>
      <c r="O81" s="197"/>
      <c r="P81" s="197"/>
      <c r="Q81" s="197"/>
    </row>
    <row r="82" spans="2:17" ht="12.75">
      <c r="B82" s="12"/>
      <c r="C82" s="122"/>
      <c r="D82" s="122"/>
      <c r="E82" s="12"/>
      <c r="F82" s="12"/>
      <c r="G82" s="88"/>
      <c r="H82" s="12"/>
      <c r="I82" s="122"/>
      <c r="J82" s="122"/>
      <c r="K82" s="12"/>
      <c r="L82" s="12"/>
      <c r="M82" s="88"/>
      <c r="N82" s="12"/>
      <c r="O82" s="197"/>
      <c r="P82" s="197"/>
      <c r="Q82" s="197"/>
    </row>
    <row r="83" spans="2:17" ht="12.75">
      <c r="B83" s="12"/>
      <c r="C83" s="122"/>
      <c r="D83" s="122"/>
      <c r="E83" s="12"/>
      <c r="F83" s="12"/>
      <c r="G83" s="88"/>
      <c r="H83" s="12"/>
      <c r="I83" s="122"/>
      <c r="J83" s="122"/>
      <c r="K83" s="12"/>
      <c r="L83" s="12"/>
      <c r="M83" s="88"/>
      <c r="N83" s="12"/>
      <c r="O83" s="197"/>
      <c r="P83" s="197"/>
      <c r="Q83" s="197"/>
    </row>
    <row r="84" spans="2:17" ht="12.75">
      <c r="B84" s="12"/>
      <c r="C84" s="122"/>
      <c r="D84" s="122"/>
      <c r="E84" s="12"/>
      <c r="F84" s="12"/>
      <c r="G84" s="88"/>
      <c r="H84" s="12"/>
      <c r="I84" s="122"/>
      <c r="J84" s="122"/>
      <c r="K84" s="12"/>
      <c r="L84" s="12"/>
      <c r="M84" s="88"/>
      <c r="N84" s="12"/>
      <c r="O84" s="197"/>
      <c r="P84" s="197"/>
      <c r="Q84" s="197"/>
    </row>
    <row r="85" spans="2:17" ht="12.75">
      <c r="B85" s="12"/>
      <c r="C85" s="122"/>
      <c r="D85" s="122"/>
      <c r="E85" s="12"/>
      <c r="F85" s="12"/>
      <c r="G85" s="88"/>
      <c r="H85" s="12"/>
      <c r="I85" s="122"/>
      <c r="J85" s="122"/>
      <c r="K85" s="12"/>
      <c r="L85" s="12"/>
      <c r="M85" s="88"/>
      <c r="N85" s="12"/>
      <c r="O85" s="197"/>
      <c r="P85" s="197"/>
      <c r="Q85" s="197"/>
    </row>
    <row r="86" spans="2:17" ht="12.75">
      <c r="B86" s="12"/>
      <c r="C86" s="122"/>
      <c r="D86" s="122"/>
      <c r="E86" s="12"/>
      <c r="F86" s="12"/>
      <c r="G86" s="88"/>
      <c r="H86" s="12"/>
      <c r="I86" s="122"/>
      <c r="J86" s="122"/>
      <c r="K86" s="12"/>
      <c r="L86" s="12"/>
      <c r="M86" s="88"/>
      <c r="N86" s="12"/>
      <c r="O86" s="197"/>
      <c r="P86" s="197"/>
      <c r="Q86" s="197"/>
    </row>
    <row r="87" spans="2:17" ht="12.75">
      <c r="B87" s="12"/>
      <c r="C87" s="122"/>
      <c r="D87" s="122"/>
      <c r="E87" s="12"/>
      <c r="F87" s="12"/>
      <c r="G87" s="88"/>
      <c r="H87" s="12"/>
      <c r="I87" s="122"/>
      <c r="J87" s="122"/>
      <c r="K87" s="12"/>
      <c r="L87" s="12"/>
      <c r="M87" s="88"/>
      <c r="N87" s="12"/>
      <c r="O87" s="197"/>
      <c r="P87" s="197"/>
      <c r="Q87" s="197"/>
    </row>
    <row r="88" spans="2:17" ht="12.75">
      <c r="B88" s="12"/>
      <c r="C88" s="122"/>
      <c r="D88" s="122"/>
      <c r="E88" s="12"/>
      <c r="F88" s="12"/>
      <c r="G88" s="88"/>
      <c r="H88" s="12"/>
      <c r="I88" s="122"/>
      <c r="J88" s="122"/>
      <c r="K88" s="12"/>
      <c r="L88" s="12"/>
      <c r="M88" s="88"/>
      <c r="N88" s="12"/>
      <c r="O88" s="197"/>
      <c r="P88" s="197"/>
      <c r="Q88" s="197"/>
    </row>
    <row r="89" spans="2:17" ht="12.75">
      <c r="B89" s="12"/>
      <c r="C89" s="122"/>
      <c r="D89" s="122"/>
      <c r="E89" s="12"/>
      <c r="F89" s="12"/>
      <c r="G89" s="88"/>
      <c r="H89" s="12"/>
      <c r="I89" s="122"/>
      <c r="J89" s="122"/>
      <c r="K89" s="12"/>
      <c r="L89" s="12"/>
      <c r="M89" s="88"/>
      <c r="N89" s="12"/>
      <c r="O89" s="197"/>
      <c r="P89" s="197"/>
      <c r="Q89" s="197"/>
    </row>
    <row r="90" spans="2:17" ht="12.75">
      <c r="B90" s="12"/>
      <c r="C90" s="122"/>
      <c r="D90" s="122"/>
      <c r="E90" s="12"/>
      <c r="F90" s="12"/>
      <c r="G90" s="88"/>
      <c r="H90" s="12"/>
      <c r="I90" s="122"/>
      <c r="J90" s="122"/>
      <c r="K90" s="12"/>
      <c r="L90" s="12"/>
      <c r="M90" s="88"/>
      <c r="N90" s="12"/>
      <c r="O90" s="197"/>
      <c r="P90" s="197"/>
      <c r="Q90" s="197"/>
    </row>
    <row r="91" spans="2:17" ht="12.75">
      <c r="B91" s="12"/>
      <c r="C91" s="122"/>
      <c r="D91" s="122"/>
      <c r="E91" s="12"/>
      <c r="F91" s="12"/>
      <c r="G91" s="88"/>
      <c r="H91" s="12"/>
      <c r="I91" s="122"/>
      <c r="J91" s="122"/>
      <c r="K91" s="12"/>
      <c r="L91" s="12"/>
      <c r="M91" s="88"/>
      <c r="N91" s="12"/>
      <c r="O91" s="197"/>
      <c r="P91" s="197"/>
      <c r="Q91" s="197"/>
    </row>
    <row r="92" spans="2:17" ht="12.75">
      <c r="B92" s="12"/>
      <c r="C92" s="122"/>
      <c r="D92" s="122"/>
      <c r="E92" s="12"/>
      <c r="F92" s="12"/>
      <c r="G92" s="88"/>
      <c r="H92" s="12"/>
      <c r="I92" s="122"/>
      <c r="J92" s="122"/>
      <c r="K92" s="12"/>
      <c r="L92" s="12"/>
      <c r="M92" s="88"/>
      <c r="N92" s="12"/>
      <c r="O92" s="197"/>
      <c r="P92" s="197"/>
      <c r="Q92" s="197"/>
    </row>
    <row r="93" spans="2:17" ht="12.75">
      <c r="B93" s="12"/>
      <c r="C93" s="122"/>
      <c r="D93" s="122"/>
      <c r="E93" s="12"/>
      <c r="F93" s="12"/>
      <c r="G93" s="88"/>
      <c r="H93" s="12"/>
      <c r="I93" s="122"/>
      <c r="J93" s="122"/>
      <c r="K93" s="12"/>
      <c r="L93" s="12"/>
      <c r="M93" s="88"/>
      <c r="N93" s="12"/>
      <c r="O93" s="197"/>
      <c r="P93" s="197"/>
      <c r="Q93" s="197"/>
    </row>
    <row r="94" spans="2:17" ht="12.75">
      <c r="B94" s="12"/>
      <c r="C94" s="122"/>
      <c r="D94" s="122"/>
      <c r="E94" s="12"/>
      <c r="F94" s="12"/>
      <c r="G94" s="88"/>
      <c r="H94" s="12"/>
      <c r="I94" s="122"/>
      <c r="J94" s="122"/>
      <c r="K94" s="12"/>
      <c r="L94" s="12"/>
      <c r="M94" s="88"/>
      <c r="N94" s="12"/>
      <c r="O94" s="197"/>
      <c r="P94" s="197"/>
      <c r="Q94" s="197"/>
    </row>
    <row r="95" spans="2:17" ht="12.75">
      <c r="B95" s="12"/>
      <c r="C95" s="122"/>
      <c r="D95" s="122"/>
      <c r="E95" s="12"/>
      <c r="F95" s="12"/>
      <c r="G95" s="88"/>
      <c r="H95" s="12"/>
      <c r="I95" s="122"/>
      <c r="J95" s="122"/>
      <c r="K95" s="12"/>
      <c r="L95" s="12"/>
      <c r="M95" s="88"/>
      <c r="N95" s="12"/>
      <c r="O95" s="197"/>
      <c r="P95" s="197"/>
      <c r="Q95" s="197"/>
    </row>
    <row r="96" spans="2:17" ht="12.75">
      <c r="B96" s="12"/>
      <c r="C96" s="122"/>
      <c r="D96" s="122"/>
      <c r="E96" s="12"/>
      <c r="F96" s="12"/>
      <c r="G96" s="88"/>
      <c r="H96" s="12"/>
      <c r="I96" s="122"/>
      <c r="J96" s="122"/>
      <c r="K96" s="12"/>
      <c r="L96" s="12"/>
      <c r="M96" s="88"/>
      <c r="N96" s="12"/>
      <c r="O96" s="197"/>
      <c r="P96" s="197"/>
      <c r="Q96" s="197"/>
    </row>
    <row r="97" spans="2:17" ht="12.75">
      <c r="B97" s="12"/>
      <c r="C97" s="122"/>
      <c r="D97" s="122"/>
      <c r="E97" s="12"/>
      <c r="F97" s="12"/>
      <c r="G97" s="88"/>
      <c r="H97" s="12"/>
      <c r="I97" s="122"/>
      <c r="J97" s="122"/>
      <c r="K97" s="12"/>
      <c r="L97" s="12"/>
      <c r="M97" s="88"/>
      <c r="N97" s="12"/>
      <c r="O97" s="197"/>
      <c r="P97" s="197"/>
      <c r="Q97" s="197"/>
    </row>
    <row r="98" spans="2:17" ht="12.75">
      <c r="B98" s="12"/>
      <c r="C98" s="122"/>
      <c r="D98" s="122"/>
      <c r="E98" s="12"/>
      <c r="F98" s="12"/>
      <c r="G98" s="88"/>
      <c r="H98" s="12"/>
      <c r="I98" s="122"/>
      <c r="J98" s="122"/>
      <c r="K98" s="12"/>
      <c r="L98" s="12"/>
      <c r="M98" s="88"/>
      <c r="N98" s="12"/>
      <c r="O98" s="197"/>
      <c r="P98" s="197"/>
      <c r="Q98" s="197"/>
    </row>
    <row r="99" spans="2:17" ht="12.75">
      <c r="B99" s="12"/>
      <c r="C99" s="122"/>
      <c r="D99" s="122"/>
      <c r="E99" s="12"/>
      <c r="F99" s="12"/>
      <c r="G99" s="88"/>
      <c r="H99" s="12"/>
      <c r="I99" s="122"/>
      <c r="J99" s="122"/>
      <c r="K99" s="12"/>
      <c r="L99" s="12"/>
      <c r="M99" s="88"/>
      <c r="N99" s="12"/>
      <c r="O99" s="197"/>
      <c r="P99" s="197"/>
      <c r="Q99" s="197"/>
    </row>
    <row r="100" spans="2:17" ht="12.75">
      <c r="B100" s="12"/>
      <c r="C100" s="122"/>
      <c r="D100" s="122"/>
      <c r="E100" s="12"/>
      <c r="F100" s="12"/>
      <c r="G100" s="88"/>
      <c r="H100" s="12"/>
      <c r="I100" s="122"/>
      <c r="J100" s="122"/>
      <c r="K100" s="12"/>
      <c r="L100" s="12"/>
      <c r="M100" s="88"/>
      <c r="N100" s="12"/>
      <c r="O100" s="197"/>
      <c r="P100" s="197"/>
      <c r="Q100" s="197"/>
    </row>
    <row r="101" spans="2:17" ht="12.75">
      <c r="B101" s="12"/>
      <c r="C101" s="122"/>
      <c r="D101" s="122"/>
      <c r="E101" s="12"/>
      <c r="F101" s="12"/>
      <c r="G101" s="88"/>
      <c r="H101" s="12"/>
      <c r="I101" s="122"/>
      <c r="J101" s="122"/>
      <c r="K101" s="12"/>
      <c r="L101" s="12"/>
      <c r="M101" s="88"/>
      <c r="N101" s="12"/>
      <c r="O101" s="197"/>
      <c r="P101" s="197"/>
      <c r="Q101" s="197"/>
    </row>
    <row r="102" spans="2:17" ht="12.75">
      <c r="B102" s="12"/>
      <c r="C102" s="122"/>
      <c r="D102" s="122"/>
      <c r="E102" s="12"/>
      <c r="F102" s="12"/>
      <c r="G102" s="88"/>
      <c r="H102" s="12"/>
      <c r="I102" s="122"/>
      <c r="J102" s="122"/>
      <c r="K102" s="12"/>
      <c r="L102" s="12"/>
      <c r="M102" s="88"/>
      <c r="N102" s="12"/>
      <c r="O102" s="197"/>
      <c r="P102" s="197"/>
      <c r="Q102" s="197"/>
    </row>
    <row r="103" spans="2:17" ht="12.75">
      <c r="B103" s="12"/>
      <c r="C103" s="122"/>
      <c r="D103" s="122"/>
      <c r="E103" s="12"/>
      <c r="F103" s="12"/>
      <c r="G103" s="88"/>
      <c r="H103" s="12"/>
      <c r="I103" s="122"/>
      <c r="J103" s="122"/>
      <c r="K103" s="12"/>
      <c r="L103" s="12"/>
      <c r="M103" s="88"/>
      <c r="N103" s="12"/>
      <c r="O103" s="197"/>
      <c r="P103" s="197"/>
      <c r="Q103" s="197"/>
    </row>
    <row r="104" spans="2:17" ht="12.75">
      <c r="B104" s="12"/>
      <c r="C104" s="122"/>
      <c r="D104" s="122"/>
      <c r="E104" s="12"/>
      <c r="F104" s="12"/>
      <c r="G104" s="88"/>
      <c r="H104" s="12"/>
      <c r="I104" s="122"/>
      <c r="J104" s="122"/>
      <c r="K104" s="12"/>
      <c r="L104" s="12"/>
      <c r="M104" s="88"/>
      <c r="N104" s="12"/>
      <c r="O104" s="197"/>
      <c r="P104" s="197"/>
      <c r="Q104" s="197"/>
    </row>
    <row r="105" spans="2:17" ht="12.75">
      <c r="B105" s="12"/>
      <c r="C105" s="122"/>
      <c r="D105" s="122"/>
      <c r="E105" s="12"/>
      <c r="F105" s="12"/>
      <c r="G105" s="88"/>
      <c r="H105" s="12"/>
      <c r="I105" s="122"/>
      <c r="J105" s="122"/>
      <c r="K105" s="12"/>
      <c r="L105" s="12"/>
      <c r="M105" s="88"/>
      <c r="N105" s="12"/>
      <c r="O105" s="197"/>
      <c r="P105" s="197"/>
      <c r="Q105" s="197"/>
    </row>
    <row r="106" spans="2:17" ht="12.75">
      <c r="B106" s="12"/>
      <c r="C106" s="122"/>
      <c r="D106" s="122"/>
      <c r="E106" s="12"/>
      <c r="F106" s="12"/>
      <c r="G106" s="88"/>
      <c r="H106" s="12"/>
      <c r="I106" s="122"/>
      <c r="J106" s="122"/>
      <c r="K106" s="12"/>
      <c r="L106" s="12"/>
      <c r="M106" s="88"/>
      <c r="N106" s="12"/>
      <c r="O106" s="197"/>
      <c r="P106" s="197"/>
      <c r="Q106" s="197"/>
    </row>
    <row r="107" spans="2:17" ht="12.75">
      <c r="B107" s="12"/>
      <c r="C107" s="122"/>
      <c r="D107" s="122"/>
      <c r="E107" s="12"/>
      <c r="F107" s="12"/>
      <c r="G107" s="88"/>
      <c r="H107" s="12"/>
      <c r="I107" s="122"/>
      <c r="J107" s="122"/>
      <c r="K107" s="12"/>
      <c r="L107" s="12"/>
      <c r="M107" s="88"/>
      <c r="N107" s="12"/>
      <c r="O107" s="197"/>
      <c r="P107" s="197"/>
      <c r="Q107" s="197"/>
    </row>
    <row r="108" spans="2:17" ht="12.75">
      <c r="B108" s="12"/>
      <c r="C108" s="122"/>
      <c r="D108" s="122"/>
      <c r="E108" s="12"/>
      <c r="F108" s="12"/>
      <c r="G108" s="88"/>
      <c r="H108" s="12"/>
      <c r="I108" s="122"/>
      <c r="J108" s="122"/>
      <c r="K108" s="12"/>
      <c r="L108" s="12"/>
      <c r="M108" s="88"/>
      <c r="N108" s="12"/>
      <c r="O108" s="197"/>
      <c r="P108" s="197"/>
      <c r="Q108" s="197"/>
    </row>
    <row r="109" spans="2:17" ht="12.75">
      <c r="B109" s="12"/>
      <c r="C109" s="122"/>
      <c r="D109" s="122"/>
      <c r="E109" s="12"/>
      <c r="F109" s="12"/>
      <c r="G109" s="88"/>
      <c r="H109" s="12"/>
      <c r="I109" s="122"/>
      <c r="J109" s="122"/>
      <c r="K109" s="12"/>
      <c r="L109" s="12"/>
      <c r="M109" s="88"/>
      <c r="N109" s="12"/>
      <c r="O109" s="197"/>
      <c r="P109" s="197"/>
      <c r="Q109" s="197"/>
    </row>
    <row r="110" spans="2:17" ht="12.75">
      <c r="B110" s="12"/>
      <c r="C110" s="122"/>
      <c r="D110" s="122"/>
      <c r="E110" s="12"/>
      <c r="F110" s="12"/>
      <c r="G110" s="88"/>
      <c r="H110" s="12"/>
      <c r="I110" s="122"/>
      <c r="J110" s="122"/>
      <c r="K110" s="12"/>
      <c r="L110" s="12"/>
      <c r="M110" s="88"/>
      <c r="N110" s="12"/>
      <c r="O110" s="197"/>
      <c r="P110" s="197"/>
      <c r="Q110" s="197"/>
    </row>
    <row r="111" spans="2:17" ht="12.75">
      <c r="B111" s="12"/>
      <c r="C111" s="122"/>
      <c r="D111" s="122"/>
      <c r="E111" s="12"/>
      <c r="F111" s="12"/>
      <c r="G111" s="88"/>
      <c r="H111" s="12"/>
      <c r="I111" s="122"/>
      <c r="J111" s="122"/>
      <c r="K111" s="12"/>
      <c r="L111" s="12"/>
      <c r="M111" s="88"/>
      <c r="N111" s="12"/>
      <c r="O111" s="197"/>
      <c r="P111" s="197"/>
      <c r="Q111" s="197"/>
    </row>
    <row r="112" spans="2:17" ht="12.75">
      <c r="B112" s="12"/>
      <c r="C112" s="122"/>
      <c r="D112" s="122"/>
      <c r="E112" s="12"/>
      <c r="F112" s="12"/>
      <c r="G112" s="88"/>
      <c r="H112" s="12"/>
      <c r="I112" s="122"/>
      <c r="J112" s="122"/>
      <c r="K112" s="12"/>
      <c r="L112" s="12"/>
      <c r="M112" s="88"/>
      <c r="N112" s="12"/>
      <c r="O112" s="197"/>
      <c r="P112" s="197"/>
      <c r="Q112" s="197"/>
    </row>
    <row r="113" spans="2:17" ht="12.75">
      <c r="B113" s="12"/>
      <c r="C113" s="122"/>
      <c r="D113" s="122"/>
      <c r="E113" s="12"/>
      <c r="F113" s="12"/>
      <c r="G113" s="88"/>
      <c r="H113" s="12"/>
      <c r="I113" s="122"/>
      <c r="J113" s="122"/>
      <c r="K113" s="12"/>
      <c r="L113" s="12"/>
      <c r="M113" s="88"/>
      <c r="N113" s="12"/>
      <c r="O113" s="197"/>
      <c r="P113" s="197"/>
      <c r="Q113" s="197"/>
    </row>
    <row r="114" spans="2:17" ht="12.75">
      <c r="B114" s="12"/>
      <c r="C114" s="122"/>
      <c r="D114" s="122"/>
      <c r="E114" s="12"/>
      <c r="F114" s="12"/>
      <c r="G114" s="88"/>
      <c r="H114" s="12"/>
      <c r="I114" s="122"/>
      <c r="J114" s="122"/>
      <c r="K114" s="12"/>
      <c r="L114" s="12"/>
      <c r="M114" s="88"/>
      <c r="N114" s="12"/>
      <c r="O114" s="197"/>
      <c r="P114" s="197"/>
      <c r="Q114" s="197"/>
    </row>
    <row r="115" spans="2:17" ht="12.75">
      <c r="B115" s="12"/>
      <c r="C115" s="122"/>
      <c r="D115" s="122"/>
      <c r="E115" s="12"/>
      <c r="F115" s="12"/>
      <c r="G115" s="88"/>
      <c r="H115" s="12"/>
      <c r="I115" s="122"/>
      <c r="J115" s="122"/>
      <c r="K115" s="12"/>
      <c r="L115" s="12"/>
      <c r="M115" s="88"/>
      <c r="N115" s="12"/>
      <c r="O115" s="197"/>
      <c r="P115" s="197"/>
      <c r="Q115" s="197"/>
    </row>
    <row r="116" spans="2:17" ht="12.75">
      <c r="B116" s="12"/>
      <c r="C116" s="122"/>
      <c r="D116" s="122"/>
      <c r="E116" s="12"/>
      <c r="F116" s="12"/>
      <c r="G116" s="88"/>
      <c r="H116" s="12"/>
      <c r="I116" s="122"/>
      <c r="J116" s="122"/>
      <c r="K116" s="12"/>
      <c r="L116" s="12"/>
      <c r="M116" s="88"/>
      <c r="N116" s="12"/>
      <c r="O116" s="197"/>
      <c r="P116" s="197"/>
      <c r="Q116" s="197"/>
    </row>
    <row r="117" spans="2:17" ht="12.75">
      <c r="B117" s="12"/>
      <c r="C117" s="122"/>
      <c r="D117" s="122"/>
      <c r="E117" s="12"/>
      <c r="F117" s="12"/>
      <c r="G117" s="88"/>
      <c r="H117" s="12"/>
      <c r="I117" s="122"/>
      <c r="J117" s="122"/>
      <c r="K117" s="12"/>
      <c r="L117" s="12"/>
      <c r="M117" s="88"/>
      <c r="N117" s="12"/>
      <c r="O117" s="197"/>
      <c r="P117" s="197"/>
      <c r="Q117" s="197"/>
    </row>
    <row r="118" spans="2:17" ht="12.75">
      <c r="B118" s="12"/>
      <c r="C118" s="122"/>
      <c r="D118" s="122"/>
      <c r="E118" s="12"/>
      <c r="F118" s="12"/>
      <c r="G118" s="88"/>
      <c r="H118" s="12"/>
      <c r="I118" s="122"/>
      <c r="J118" s="122"/>
      <c r="K118" s="12"/>
      <c r="L118" s="12"/>
      <c r="M118" s="88"/>
      <c r="N118" s="12"/>
      <c r="O118" s="197"/>
      <c r="P118" s="197"/>
      <c r="Q118" s="197"/>
    </row>
    <row r="119" spans="2:17" ht="12.75">
      <c r="B119" s="12"/>
      <c r="C119" s="122"/>
      <c r="D119" s="122"/>
      <c r="E119" s="12"/>
      <c r="F119" s="12"/>
      <c r="G119" s="88"/>
      <c r="H119" s="12"/>
      <c r="I119" s="122"/>
      <c r="J119" s="122"/>
      <c r="K119" s="12"/>
      <c r="L119" s="12"/>
      <c r="M119" s="88"/>
      <c r="N119" s="12"/>
      <c r="O119" s="197"/>
      <c r="P119" s="197"/>
      <c r="Q119" s="197"/>
    </row>
    <row r="120" spans="2:17" ht="12.75">
      <c r="B120" s="12"/>
      <c r="C120" s="122"/>
      <c r="D120" s="122"/>
      <c r="E120" s="12"/>
      <c r="F120" s="12"/>
      <c r="G120" s="88"/>
      <c r="H120" s="12"/>
      <c r="I120" s="122"/>
      <c r="J120" s="122"/>
      <c r="K120" s="12"/>
      <c r="L120" s="12"/>
      <c r="M120" s="88"/>
      <c r="N120" s="12"/>
      <c r="O120" s="197"/>
      <c r="P120" s="197"/>
      <c r="Q120" s="197"/>
    </row>
    <row r="121" spans="2:17" ht="12.75">
      <c r="B121" s="12"/>
      <c r="C121" s="122"/>
      <c r="D121" s="122"/>
      <c r="E121" s="12"/>
      <c r="F121" s="12"/>
      <c r="G121" s="88"/>
      <c r="H121" s="12"/>
      <c r="I121" s="122"/>
      <c r="J121" s="122"/>
      <c r="K121" s="12"/>
      <c r="L121" s="12"/>
      <c r="M121" s="88"/>
      <c r="N121" s="12"/>
      <c r="O121" s="197"/>
      <c r="P121" s="197"/>
      <c r="Q121" s="197"/>
    </row>
    <row r="122" spans="2:17" ht="12.75">
      <c r="B122" s="12"/>
      <c r="C122" s="122"/>
      <c r="D122" s="122"/>
      <c r="E122" s="12"/>
      <c r="F122" s="12"/>
      <c r="G122" s="88"/>
      <c r="H122" s="12"/>
      <c r="I122" s="122"/>
      <c r="J122" s="122"/>
      <c r="K122" s="12"/>
      <c r="L122" s="12"/>
      <c r="M122" s="88"/>
      <c r="N122" s="12"/>
      <c r="O122" s="197"/>
      <c r="P122" s="197"/>
      <c r="Q122" s="197"/>
    </row>
    <row r="123" spans="2:17" ht="12.75">
      <c r="B123" s="12"/>
      <c r="C123" s="122"/>
      <c r="D123" s="122"/>
      <c r="E123" s="12"/>
      <c r="F123" s="12"/>
      <c r="G123" s="88"/>
      <c r="H123" s="12"/>
      <c r="I123" s="122"/>
      <c r="J123" s="122"/>
      <c r="K123" s="12"/>
      <c r="L123" s="12"/>
      <c r="M123" s="88"/>
      <c r="N123" s="12"/>
      <c r="O123" s="197"/>
      <c r="P123" s="197"/>
      <c r="Q123" s="197"/>
    </row>
    <row r="124" spans="2:17" ht="12.75">
      <c r="B124" s="12"/>
      <c r="C124" s="122"/>
      <c r="D124" s="122"/>
      <c r="E124" s="12"/>
      <c r="F124" s="12"/>
      <c r="G124" s="88"/>
      <c r="H124" s="12"/>
      <c r="I124" s="122"/>
      <c r="J124" s="122"/>
      <c r="K124" s="12"/>
      <c r="L124" s="12"/>
      <c r="M124" s="88"/>
      <c r="N124" s="12"/>
      <c r="O124" s="197"/>
      <c r="P124" s="197"/>
      <c r="Q124" s="197"/>
    </row>
    <row r="125" spans="2:17" ht="12.75">
      <c r="B125" s="12"/>
      <c r="C125" s="122"/>
      <c r="D125" s="122"/>
      <c r="E125" s="12"/>
      <c r="F125" s="12"/>
      <c r="G125" s="88"/>
      <c r="H125" s="12"/>
      <c r="I125" s="122"/>
      <c r="J125" s="122"/>
      <c r="K125" s="12"/>
      <c r="L125" s="12"/>
      <c r="M125" s="88"/>
      <c r="N125" s="12"/>
      <c r="O125" s="197"/>
      <c r="P125" s="197"/>
      <c r="Q125" s="197"/>
    </row>
    <row r="126" spans="2:17" ht="12.75">
      <c r="B126" s="12"/>
      <c r="C126" s="122"/>
      <c r="D126" s="122"/>
      <c r="E126" s="12"/>
      <c r="F126" s="12"/>
      <c r="G126" s="88"/>
      <c r="H126" s="12"/>
      <c r="I126" s="122"/>
      <c r="J126" s="122"/>
      <c r="K126" s="12"/>
      <c r="L126" s="12"/>
      <c r="M126" s="88"/>
      <c r="N126" s="12"/>
      <c r="O126" s="197"/>
      <c r="P126" s="197"/>
      <c r="Q126" s="197"/>
    </row>
    <row r="127" spans="2:17" ht="12.75">
      <c r="B127" s="12"/>
      <c r="C127" s="122"/>
      <c r="D127" s="122"/>
      <c r="E127" s="12"/>
      <c r="F127" s="12"/>
      <c r="G127" s="88"/>
      <c r="H127" s="12"/>
      <c r="I127" s="122"/>
      <c r="J127" s="122"/>
      <c r="K127" s="12"/>
      <c r="L127" s="12"/>
      <c r="M127" s="88"/>
      <c r="N127" s="12"/>
      <c r="O127" s="197"/>
      <c r="P127" s="197"/>
      <c r="Q127" s="197"/>
    </row>
    <row r="128" spans="2:17" ht="12.75">
      <c r="B128" s="12"/>
      <c r="C128" s="122"/>
      <c r="D128" s="122"/>
      <c r="E128" s="12"/>
      <c r="F128" s="12"/>
      <c r="G128" s="88"/>
      <c r="H128" s="12"/>
      <c r="I128" s="122"/>
      <c r="J128" s="122"/>
      <c r="K128" s="12"/>
      <c r="L128" s="12"/>
      <c r="M128" s="88"/>
      <c r="N128" s="12"/>
      <c r="O128" s="197"/>
      <c r="P128" s="197"/>
      <c r="Q128" s="197"/>
    </row>
    <row r="129" spans="2:17" ht="12.75">
      <c r="B129" s="12"/>
      <c r="C129" s="122"/>
      <c r="D129" s="122"/>
      <c r="E129" s="12"/>
      <c r="F129" s="12"/>
      <c r="G129" s="88"/>
      <c r="H129" s="12"/>
      <c r="I129" s="122"/>
      <c r="J129" s="122"/>
      <c r="K129" s="12"/>
      <c r="L129" s="12"/>
      <c r="M129" s="88"/>
      <c r="N129" s="12"/>
      <c r="O129" s="197"/>
      <c r="P129" s="197"/>
      <c r="Q129" s="197"/>
    </row>
    <row r="130" spans="2:17" ht="12.75">
      <c r="B130" s="12"/>
      <c r="C130" s="122"/>
      <c r="D130" s="122"/>
      <c r="E130" s="12"/>
      <c r="F130" s="12"/>
      <c r="G130" s="88"/>
      <c r="H130" s="12"/>
      <c r="I130" s="122"/>
      <c r="J130" s="122"/>
      <c r="K130" s="12"/>
      <c r="L130" s="12"/>
      <c r="M130" s="88"/>
      <c r="N130" s="12"/>
      <c r="O130" s="197"/>
      <c r="P130" s="197"/>
      <c r="Q130" s="197"/>
    </row>
    <row r="131" spans="2:17" ht="12.75">
      <c r="B131" s="12"/>
      <c r="C131" s="122"/>
      <c r="D131" s="122"/>
      <c r="E131" s="12"/>
      <c r="F131" s="12"/>
      <c r="G131" s="88"/>
      <c r="H131" s="12"/>
      <c r="I131" s="122"/>
      <c r="J131" s="122"/>
      <c r="K131" s="12"/>
      <c r="L131" s="12"/>
      <c r="M131" s="88"/>
      <c r="N131" s="12"/>
      <c r="O131" s="197"/>
      <c r="P131" s="197"/>
      <c r="Q131" s="197"/>
    </row>
    <row r="132" spans="2:17" ht="12.75">
      <c r="B132" s="12"/>
      <c r="C132" s="122"/>
      <c r="D132" s="122"/>
      <c r="E132" s="12"/>
      <c r="F132" s="12"/>
      <c r="G132" s="88"/>
      <c r="H132" s="12"/>
      <c r="I132" s="122"/>
      <c r="J132" s="122"/>
      <c r="K132" s="12"/>
      <c r="L132" s="12"/>
      <c r="M132" s="88"/>
      <c r="N132" s="12"/>
      <c r="O132" s="197"/>
      <c r="P132" s="197"/>
      <c r="Q132" s="197"/>
    </row>
    <row r="133" spans="2:17" ht="12.75">
      <c r="B133" s="12"/>
      <c r="C133" s="122"/>
      <c r="D133" s="122"/>
      <c r="E133" s="12"/>
      <c r="F133" s="12"/>
      <c r="G133" s="88"/>
      <c r="H133" s="12"/>
      <c r="I133" s="122"/>
      <c r="J133" s="122"/>
      <c r="K133" s="12"/>
      <c r="L133" s="12"/>
      <c r="M133" s="88"/>
      <c r="N133" s="12"/>
      <c r="O133" s="197"/>
      <c r="P133" s="197"/>
      <c r="Q133" s="197"/>
    </row>
    <row r="134" spans="2:17" ht="12.75">
      <c r="B134" s="12"/>
      <c r="C134" s="122"/>
      <c r="D134" s="122"/>
      <c r="E134" s="12"/>
      <c r="F134" s="12"/>
      <c r="G134" s="88"/>
      <c r="H134" s="12"/>
      <c r="I134" s="122"/>
      <c r="J134" s="122"/>
      <c r="K134" s="12"/>
      <c r="L134" s="12"/>
      <c r="M134" s="88"/>
      <c r="N134" s="12"/>
      <c r="O134" s="197"/>
      <c r="P134" s="197"/>
      <c r="Q134" s="197"/>
    </row>
    <row r="135" spans="2:17" ht="12.75">
      <c r="B135" s="12"/>
      <c r="C135" s="122"/>
      <c r="D135" s="122"/>
      <c r="E135" s="12"/>
      <c r="F135" s="12"/>
      <c r="G135" s="88"/>
      <c r="H135" s="12"/>
      <c r="I135" s="122"/>
      <c r="J135" s="122"/>
      <c r="K135" s="12"/>
      <c r="L135" s="12"/>
      <c r="M135" s="88"/>
      <c r="N135" s="12"/>
      <c r="O135" s="197"/>
      <c r="P135" s="197"/>
      <c r="Q135" s="197"/>
    </row>
    <row r="136" spans="2:17" ht="12.75">
      <c r="B136" s="12"/>
      <c r="C136" s="122"/>
      <c r="D136" s="122"/>
      <c r="E136" s="12"/>
      <c r="F136" s="12"/>
      <c r="G136" s="88"/>
      <c r="H136" s="12"/>
      <c r="I136" s="122"/>
      <c r="J136" s="122"/>
      <c r="K136" s="12"/>
      <c r="L136" s="12"/>
      <c r="M136" s="88"/>
      <c r="N136" s="12"/>
      <c r="O136" s="197"/>
      <c r="P136" s="197"/>
      <c r="Q136" s="197"/>
    </row>
    <row r="137" spans="2:17" ht="12.75">
      <c r="B137" s="12"/>
      <c r="C137" s="122"/>
      <c r="D137" s="122"/>
      <c r="E137" s="12"/>
      <c r="F137" s="12"/>
      <c r="G137" s="88"/>
      <c r="H137" s="12"/>
      <c r="I137" s="122"/>
      <c r="J137" s="122"/>
      <c r="K137" s="12"/>
      <c r="L137" s="12"/>
      <c r="M137" s="88"/>
      <c r="N137" s="12"/>
      <c r="O137" s="197"/>
      <c r="P137" s="197"/>
      <c r="Q137" s="197"/>
    </row>
    <row r="138" spans="2:17" ht="12.75">
      <c r="B138" s="12"/>
      <c r="C138" s="122"/>
      <c r="D138" s="122"/>
      <c r="E138" s="12"/>
      <c r="F138" s="12"/>
      <c r="G138" s="88"/>
      <c r="H138" s="12"/>
      <c r="I138" s="122"/>
      <c r="J138" s="122"/>
      <c r="K138" s="12"/>
      <c r="L138" s="12"/>
      <c r="M138" s="88"/>
      <c r="N138" s="12"/>
      <c r="O138" s="197"/>
      <c r="P138" s="197"/>
      <c r="Q138" s="197"/>
    </row>
    <row r="139" spans="2:17" ht="12.75">
      <c r="B139" s="12"/>
      <c r="C139" s="122"/>
      <c r="D139" s="122"/>
      <c r="E139" s="12"/>
      <c r="F139" s="12"/>
      <c r="G139" s="88"/>
      <c r="H139" s="12"/>
      <c r="I139" s="122"/>
      <c r="J139" s="122"/>
      <c r="K139" s="12"/>
      <c r="L139" s="12"/>
      <c r="M139" s="88"/>
      <c r="N139" s="12"/>
      <c r="O139" s="197"/>
      <c r="P139" s="197"/>
      <c r="Q139" s="197"/>
    </row>
    <row r="140" spans="2:17" ht="12.75">
      <c r="B140" s="12"/>
      <c r="C140" s="122"/>
      <c r="D140" s="122"/>
      <c r="E140" s="12"/>
      <c r="F140" s="12"/>
      <c r="G140" s="88"/>
      <c r="H140" s="12"/>
      <c r="I140" s="122"/>
      <c r="J140" s="122"/>
      <c r="K140" s="12"/>
      <c r="L140" s="12"/>
      <c r="M140" s="88"/>
      <c r="N140" s="12"/>
      <c r="O140" s="197"/>
      <c r="P140" s="197"/>
      <c r="Q140" s="197"/>
    </row>
    <row r="141" spans="2:17" ht="12.75">
      <c r="B141" s="12"/>
      <c r="C141" s="122"/>
      <c r="D141" s="122"/>
      <c r="E141" s="12"/>
      <c r="F141" s="12"/>
      <c r="G141" s="88"/>
      <c r="H141" s="12"/>
      <c r="I141" s="122"/>
      <c r="J141" s="122"/>
      <c r="K141" s="12"/>
      <c r="L141" s="12"/>
      <c r="M141" s="88"/>
      <c r="N141" s="12"/>
      <c r="O141" s="197"/>
      <c r="P141" s="197"/>
      <c r="Q141" s="197"/>
    </row>
    <row r="142" spans="2:17" ht="12.75">
      <c r="B142" s="12"/>
      <c r="C142" s="122"/>
      <c r="D142" s="122"/>
      <c r="E142" s="12"/>
      <c r="F142" s="12"/>
      <c r="G142" s="88"/>
      <c r="H142" s="12"/>
      <c r="I142" s="122"/>
      <c r="J142" s="122"/>
      <c r="K142" s="12"/>
      <c r="L142" s="12"/>
      <c r="M142" s="88"/>
      <c r="N142" s="12"/>
      <c r="O142" s="197"/>
      <c r="P142" s="197"/>
      <c r="Q142" s="197"/>
    </row>
    <row r="143" spans="2:17" ht="12.75">
      <c r="B143" s="12"/>
      <c r="C143" s="122"/>
      <c r="D143" s="122"/>
      <c r="E143" s="12"/>
      <c r="F143" s="12"/>
      <c r="G143" s="88"/>
      <c r="H143" s="12"/>
      <c r="I143" s="122"/>
      <c r="J143" s="122"/>
      <c r="K143" s="12"/>
      <c r="L143" s="12"/>
      <c r="M143" s="88"/>
      <c r="N143" s="12"/>
      <c r="O143" s="197"/>
      <c r="P143" s="197"/>
      <c r="Q143" s="197"/>
    </row>
    <row r="144" spans="2:17" ht="12.75">
      <c r="B144" s="12"/>
      <c r="C144" s="122"/>
      <c r="D144" s="122"/>
      <c r="E144" s="12"/>
      <c r="F144" s="12"/>
      <c r="G144" s="88"/>
      <c r="H144" s="12"/>
      <c r="I144" s="122"/>
      <c r="J144" s="122"/>
      <c r="K144" s="12"/>
      <c r="L144" s="12"/>
      <c r="M144" s="88"/>
      <c r="N144" s="12"/>
      <c r="O144" s="197"/>
      <c r="P144" s="197"/>
      <c r="Q144" s="197"/>
    </row>
    <row r="145" spans="2:17" ht="12.75">
      <c r="B145" s="12"/>
      <c r="C145" s="122"/>
      <c r="D145" s="122"/>
      <c r="E145" s="12"/>
      <c r="F145" s="12"/>
      <c r="G145" s="88"/>
      <c r="H145" s="12"/>
      <c r="I145" s="122"/>
      <c r="J145" s="122"/>
      <c r="K145" s="12"/>
      <c r="L145" s="12"/>
      <c r="M145" s="88"/>
      <c r="N145" s="12"/>
      <c r="O145" s="197"/>
      <c r="P145" s="197"/>
      <c r="Q145" s="197"/>
    </row>
    <row r="146" spans="2:17" ht="12.75">
      <c r="B146" s="12"/>
      <c r="C146" s="122"/>
      <c r="D146" s="122"/>
      <c r="E146" s="12"/>
      <c r="F146" s="12"/>
      <c r="G146" s="88"/>
      <c r="H146" s="12"/>
      <c r="I146" s="122"/>
      <c r="J146" s="122"/>
      <c r="K146" s="12"/>
      <c r="L146" s="12"/>
      <c r="M146" s="88"/>
      <c r="N146" s="12"/>
      <c r="O146" s="197"/>
      <c r="P146" s="197"/>
      <c r="Q146" s="197"/>
    </row>
    <row r="147" spans="2:17" ht="12.75">
      <c r="B147" s="12"/>
      <c r="C147" s="122"/>
      <c r="D147" s="122"/>
      <c r="E147" s="12"/>
      <c r="F147" s="12"/>
      <c r="G147" s="88"/>
      <c r="H147" s="12"/>
      <c r="I147" s="122"/>
      <c r="J147" s="122"/>
      <c r="K147" s="12"/>
      <c r="L147" s="12"/>
      <c r="M147" s="88"/>
      <c r="N147" s="12"/>
      <c r="O147" s="197"/>
      <c r="P147" s="197"/>
      <c r="Q147" s="197"/>
    </row>
    <row r="148" spans="2:17" ht="12.75">
      <c r="B148" s="12"/>
      <c r="C148" s="122"/>
      <c r="D148" s="122"/>
      <c r="E148" s="12"/>
      <c r="F148" s="12"/>
      <c r="G148" s="88"/>
      <c r="H148" s="12"/>
      <c r="I148" s="122"/>
      <c r="J148" s="122"/>
      <c r="K148" s="12"/>
      <c r="L148" s="12"/>
      <c r="M148" s="88"/>
      <c r="N148" s="12"/>
      <c r="O148" s="197"/>
      <c r="P148" s="197"/>
      <c r="Q148" s="197"/>
    </row>
    <row r="149" spans="2:17" ht="12.75">
      <c r="B149" s="12"/>
      <c r="C149" s="122"/>
      <c r="D149" s="122"/>
      <c r="E149" s="12"/>
      <c r="F149" s="12"/>
      <c r="G149" s="88"/>
      <c r="H149" s="12"/>
      <c r="I149" s="122"/>
      <c r="J149" s="122"/>
      <c r="K149" s="12"/>
      <c r="L149" s="12"/>
      <c r="M149" s="88"/>
      <c r="N149" s="12"/>
      <c r="O149" s="197"/>
      <c r="P149" s="197"/>
      <c r="Q149" s="197"/>
    </row>
    <row r="150" spans="2:17" ht="12.75">
      <c r="B150" s="12"/>
      <c r="C150" s="122"/>
      <c r="D150" s="122"/>
      <c r="E150" s="12"/>
      <c r="F150" s="12"/>
      <c r="G150" s="88"/>
      <c r="H150" s="12"/>
      <c r="I150" s="122"/>
      <c r="J150" s="122"/>
      <c r="K150" s="12"/>
      <c r="L150" s="12"/>
      <c r="M150" s="88"/>
      <c r="N150" s="12"/>
      <c r="O150" s="197"/>
      <c r="P150" s="197"/>
      <c r="Q150" s="197"/>
    </row>
    <row r="151" spans="2:17" ht="12.75">
      <c r="B151" s="12"/>
      <c r="C151" s="122"/>
      <c r="D151" s="122"/>
      <c r="E151" s="12"/>
      <c r="F151" s="12"/>
      <c r="G151" s="88"/>
      <c r="H151" s="12"/>
      <c r="I151" s="122"/>
      <c r="J151" s="122"/>
      <c r="K151" s="12"/>
      <c r="L151" s="12"/>
      <c r="M151" s="88"/>
      <c r="N151" s="12"/>
      <c r="O151" s="197"/>
      <c r="P151" s="197"/>
      <c r="Q151" s="197"/>
    </row>
    <row r="152" spans="2:17" ht="12.75">
      <c r="B152" s="12"/>
      <c r="C152" s="122"/>
      <c r="D152" s="122"/>
      <c r="E152" s="12"/>
      <c r="F152" s="12"/>
      <c r="G152" s="88"/>
      <c r="H152" s="12"/>
      <c r="I152" s="122"/>
      <c r="J152" s="122"/>
      <c r="K152" s="12"/>
      <c r="L152" s="12"/>
      <c r="M152" s="88"/>
      <c r="N152" s="12"/>
      <c r="O152" s="197"/>
      <c r="P152" s="197"/>
      <c r="Q152" s="197"/>
    </row>
    <row r="153" spans="2:17" ht="12.75">
      <c r="B153" s="12"/>
      <c r="C153" s="122"/>
      <c r="D153" s="122"/>
      <c r="E153" s="12"/>
      <c r="F153" s="12"/>
      <c r="G153" s="88"/>
      <c r="H153" s="12"/>
      <c r="I153" s="122"/>
      <c r="J153" s="122"/>
      <c r="K153" s="12"/>
      <c r="L153" s="12"/>
      <c r="M153" s="88"/>
      <c r="N153" s="12"/>
      <c r="O153" s="197"/>
      <c r="P153" s="197"/>
      <c r="Q153" s="197"/>
    </row>
    <row r="154" spans="2:17" ht="12.75">
      <c r="B154" s="12"/>
      <c r="C154" s="122"/>
      <c r="D154" s="122"/>
      <c r="E154" s="12"/>
      <c r="F154" s="12"/>
      <c r="G154" s="88"/>
      <c r="H154" s="12"/>
      <c r="I154" s="122"/>
      <c r="J154" s="122"/>
      <c r="K154" s="12"/>
      <c r="L154" s="12"/>
      <c r="M154" s="88"/>
      <c r="N154" s="12"/>
      <c r="O154" s="197"/>
      <c r="P154" s="197"/>
      <c r="Q154" s="197"/>
    </row>
    <row r="155" spans="2:17" ht="12.75">
      <c r="B155" s="12"/>
      <c r="C155" s="122"/>
      <c r="D155" s="122"/>
      <c r="E155" s="12"/>
      <c r="F155" s="12"/>
      <c r="G155" s="88"/>
      <c r="H155" s="12"/>
      <c r="I155" s="122"/>
      <c r="J155" s="122"/>
      <c r="K155" s="12"/>
      <c r="L155" s="12"/>
      <c r="M155" s="88"/>
      <c r="N155" s="12"/>
      <c r="O155" s="197"/>
      <c r="P155" s="197"/>
      <c r="Q155" s="197"/>
    </row>
    <row r="156" spans="2:17" ht="12.75">
      <c r="B156" s="12"/>
      <c r="C156" s="122"/>
      <c r="D156" s="122"/>
      <c r="E156" s="12"/>
      <c r="F156" s="12"/>
      <c r="G156" s="88"/>
      <c r="H156" s="12"/>
      <c r="I156" s="122"/>
      <c r="J156" s="122"/>
      <c r="K156" s="12"/>
      <c r="L156" s="12"/>
      <c r="M156" s="88"/>
      <c r="N156" s="12"/>
      <c r="O156" s="197"/>
      <c r="P156" s="197"/>
      <c r="Q156" s="197"/>
    </row>
    <row r="157" spans="2:17" ht="12.75">
      <c r="B157" s="12"/>
      <c r="C157" s="122"/>
      <c r="D157" s="122"/>
      <c r="E157" s="12"/>
      <c r="F157" s="12"/>
      <c r="G157" s="88"/>
      <c r="H157" s="12"/>
      <c r="I157" s="122"/>
      <c r="J157" s="122"/>
      <c r="K157" s="12"/>
      <c r="L157" s="12"/>
      <c r="M157" s="88"/>
      <c r="N157" s="12"/>
      <c r="O157" s="197"/>
      <c r="P157" s="197"/>
      <c r="Q157" s="197"/>
    </row>
    <row r="158" spans="2:17" ht="12.75">
      <c r="B158" s="12"/>
      <c r="C158" s="122"/>
      <c r="D158" s="122"/>
      <c r="E158" s="12"/>
      <c r="F158" s="12"/>
      <c r="G158" s="88"/>
      <c r="H158" s="12"/>
      <c r="I158" s="122"/>
      <c r="J158" s="122"/>
      <c r="K158" s="12"/>
      <c r="L158" s="12"/>
      <c r="M158" s="88"/>
      <c r="N158" s="12"/>
      <c r="O158" s="197"/>
      <c r="P158" s="197"/>
      <c r="Q158" s="197"/>
    </row>
    <row r="159" spans="2:17" ht="12.75">
      <c r="B159" s="12"/>
      <c r="C159" s="122"/>
      <c r="D159" s="122"/>
      <c r="E159" s="12"/>
      <c r="F159" s="12"/>
      <c r="G159" s="88"/>
      <c r="H159" s="12"/>
      <c r="I159" s="122"/>
      <c r="J159" s="122"/>
      <c r="K159" s="12"/>
      <c r="L159" s="12"/>
      <c r="M159" s="88"/>
      <c r="N159" s="12"/>
      <c r="O159" s="197"/>
      <c r="P159" s="197"/>
      <c r="Q159" s="197"/>
    </row>
    <row r="160" spans="2:17" ht="12.75">
      <c r="B160" s="12"/>
      <c r="C160" s="122"/>
      <c r="D160" s="122"/>
      <c r="E160" s="12"/>
      <c r="F160" s="12"/>
      <c r="G160" s="88"/>
      <c r="H160" s="12"/>
      <c r="I160" s="122"/>
      <c r="J160" s="122"/>
      <c r="K160" s="12"/>
      <c r="L160" s="12"/>
      <c r="M160" s="88"/>
      <c r="N160" s="12"/>
      <c r="O160" s="197"/>
      <c r="P160" s="197"/>
      <c r="Q160" s="197"/>
    </row>
    <row r="161" spans="2:17" ht="12.75">
      <c r="B161" s="12"/>
      <c r="C161" s="122"/>
      <c r="D161" s="122"/>
      <c r="E161" s="12"/>
      <c r="F161" s="12"/>
      <c r="G161" s="88"/>
      <c r="H161" s="12"/>
      <c r="I161" s="122"/>
      <c r="J161" s="122"/>
      <c r="K161" s="12"/>
      <c r="L161" s="12"/>
      <c r="M161" s="88"/>
      <c r="N161" s="12"/>
      <c r="O161" s="197"/>
      <c r="P161" s="197"/>
      <c r="Q161" s="197"/>
    </row>
    <row r="162" spans="2:17" ht="12.75">
      <c r="B162" s="12"/>
      <c r="C162" s="122"/>
      <c r="D162" s="122"/>
      <c r="E162" s="12"/>
      <c r="F162" s="12"/>
      <c r="G162" s="88"/>
      <c r="H162" s="12"/>
      <c r="I162" s="122"/>
      <c r="J162" s="122"/>
      <c r="K162" s="12"/>
      <c r="L162" s="12"/>
      <c r="M162" s="88"/>
      <c r="N162" s="12"/>
      <c r="O162" s="197"/>
      <c r="P162" s="197"/>
      <c r="Q162" s="197"/>
    </row>
    <row r="163" spans="2:17" ht="12.75">
      <c r="B163" s="12"/>
      <c r="C163" s="122"/>
      <c r="D163" s="122"/>
      <c r="E163" s="12"/>
      <c r="F163" s="12"/>
      <c r="G163" s="88"/>
      <c r="H163" s="12"/>
      <c r="I163" s="122"/>
      <c r="J163" s="122"/>
      <c r="K163" s="12"/>
      <c r="L163" s="12"/>
      <c r="M163" s="88"/>
      <c r="N163" s="12"/>
      <c r="O163" s="197"/>
      <c r="P163" s="197"/>
      <c r="Q163" s="197"/>
    </row>
    <row r="164" spans="2:17" ht="12.75">
      <c r="B164" s="12"/>
      <c r="C164" s="122"/>
      <c r="D164" s="122"/>
      <c r="E164" s="12"/>
      <c r="F164" s="12"/>
      <c r="G164" s="88"/>
      <c r="H164" s="12"/>
      <c r="I164" s="122"/>
      <c r="J164" s="122"/>
      <c r="K164" s="12"/>
      <c r="L164" s="12"/>
      <c r="M164" s="88"/>
      <c r="N164" s="12"/>
      <c r="O164" s="197"/>
      <c r="P164" s="197"/>
      <c r="Q164" s="197"/>
    </row>
    <row r="165" spans="2:17" ht="12.75">
      <c r="B165" s="12"/>
      <c r="C165" s="122"/>
      <c r="D165" s="122"/>
      <c r="E165" s="12"/>
      <c r="F165" s="12"/>
      <c r="G165" s="88"/>
      <c r="H165" s="12"/>
      <c r="I165" s="122"/>
      <c r="J165" s="122"/>
      <c r="K165" s="12"/>
      <c r="L165" s="12"/>
      <c r="M165" s="88"/>
      <c r="N165" s="12"/>
      <c r="O165" s="197"/>
      <c r="P165" s="197"/>
      <c r="Q165" s="197"/>
    </row>
    <row r="166" spans="2:17" ht="12.75">
      <c r="B166" s="12"/>
      <c r="C166" s="122"/>
      <c r="D166" s="122"/>
      <c r="E166" s="12"/>
      <c r="F166" s="12"/>
      <c r="G166" s="88"/>
      <c r="H166" s="12"/>
      <c r="I166" s="122"/>
      <c r="J166" s="122"/>
      <c r="K166" s="12"/>
      <c r="L166" s="12"/>
      <c r="M166" s="88"/>
      <c r="N166" s="12"/>
      <c r="O166" s="197"/>
      <c r="P166" s="197"/>
      <c r="Q166" s="197"/>
    </row>
    <row r="167" spans="2:17" ht="12.75">
      <c r="B167" s="12"/>
      <c r="C167" s="122"/>
      <c r="D167" s="122"/>
      <c r="E167" s="12"/>
      <c r="F167" s="12"/>
      <c r="G167" s="88"/>
      <c r="H167" s="12"/>
      <c r="I167" s="122"/>
      <c r="J167" s="122"/>
      <c r="K167" s="12"/>
      <c r="L167" s="12"/>
      <c r="M167" s="88"/>
      <c r="N167" s="12"/>
      <c r="O167" s="197"/>
      <c r="P167" s="197"/>
      <c r="Q167" s="197"/>
    </row>
    <row r="168" spans="2:17" ht="12.75">
      <c r="B168" s="12"/>
      <c r="C168" s="122"/>
      <c r="D168" s="122"/>
      <c r="E168" s="12"/>
      <c r="F168" s="12"/>
      <c r="G168" s="88"/>
      <c r="H168" s="12"/>
      <c r="I168" s="122"/>
      <c r="J168" s="122"/>
      <c r="K168" s="12"/>
      <c r="L168" s="12"/>
      <c r="M168" s="88"/>
      <c r="N168" s="12"/>
      <c r="O168" s="197"/>
      <c r="P168" s="197"/>
      <c r="Q168" s="197"/>
    </row>
    <row r="169" spans="2:17" ht="12.75">
      <c r="B169" s="12"/>
      <c r="C169" s="122"/>
      <c r="D169" s="122"/>
      <c r="E169" s="12"/>
      <c r="F169" s="12"/>
      <c r="G169" s="88"/>
      <c r="H169" s="12"/>
      <c r="I169" s="122"/>
      <c r="J169" s="122"/>
      <c r="K169" s="12"/>
      <c r="L169" s="12"/>
      <c r="M169" s="88"/>
      <c r="N169" s="12"/>
      <c r="O169" s="197"/>
      <c r="P169" s="197"/>
      <c r="Q169" s="197"/>
    </row>
    <row r="170" spans="2:17" ht="12.75">
      <c r="B170" s="12"/>
      <c r="C170" s="122"/>
      <c r="D170" s="122"/>
      <c r="E170" s="12"/>
      <c r="F170" s="12"/>
      <c r="G170" s="88"/>
      <c r="H170" s="12"/>
      <c r="I170" s="122"/>
      <c r="J170" s="122"/>
      <c r="K170" s="12"/>
      <c r="L170" s="12"/>
      <c r="M170" s="88"/>
      <c r="N170" s="12"/>
      <c r="O170" s="197"/>
      <c r="P170" s="197"/>
      <c r="Q170" s="197"/>
    </row>
    <row r="171" spans="2:17" ht="12.75">
      <c r="B171" s="12"/>
      <c r="C171" s="122"/>
      <c r="D171" s="122"/>
      <c r="E171" s="12"/>
      <c r="F171" s="12"/>
      <c r="G171" s="88"/>
      <c r="H171" s="12"/>
      <c r="I171" s="122"/>
      <c r="J171" s="122"/>
      <c r="K171" s="12"/>
      <c r="L171" s="12"/>
      <c r="M171" s="88"/>
      <c r="N171" s="12"/>
      <c r="O171" s="197"/>
      <c r="P171" s="197"/>
      <c r="Q171" s="197"/>
    </row>
    <row r="172" spans="2:17" ht="12.75">
      <c r="B172" s="12"/>
      <c r="C172" s="122"/>
      <c r="D172" s="122"/>
      <c r="E172" s="12"/>
      <c r="F172" s="12"/>
      <c r="G172" s="88"/>
      <c r="H172" s="12"/>
      <c r="I172" s="122"/>
      <c r="J172" s="122"/>
      <c r="K172" s="12"/>
      <c r="L172" s="12"/>
      <c r="M172" s="88"/>
      <c r="N172" s="12"/>
      <c r="O172" s="197"/>
      <c r="P172" s="197"/>
      <c r="Q172" s="197"/>
    </row>
    <row r="173" spans="2:17" ht="12.75">
      <c r="B173" s="12"/>
      <c r="C173" s="122"/>
      <c r="D173" s="122"/>
      <c r="E173" s="12"/>
      <c r="F173" s="12"/>
      <c r="G173" s="88"/>
      <c r="H173" s="12"/>
      <c r="I173" s="122"/>
      <c r="J173" s="122"/>
      <c r="K173" s="12"/>
      <c r="L173" s="12"/>
      <c r="M173" s="88"/>
      <c r="N173" s="12"/>
      <c r="O173" s="197"/>
      <c r="P173" s="197"/>
      <c r="Q173" s="197"/>
    </row>
    <row r="174" spans="2:17" ht="12.75">
      <c r="B174" s="12"/>
      <c r="C174" s="122"/>
      <c r="D174" s="122"/>
      <c r="E174" s="12"/>
      <c r="F174" s="12"/>
      <c r="G174" s="88"/>
      <c r="H174" s="12"/>
      <c r="I174" s="122"/>
      <c r="J174" s="122"/>
      <c r="K174" s="12"/>
      <c r="L174" s="12"/>
      <c r="M174" s="88"/>
      <c r="N174" s="12"/>
      <c r="O174" s="197"/>
      <c r="P174" s="197"/>
      <c r="Q174" s="197"/>
    </row>
    <row r="175" spans="2:17" ht="12.75">
      <c r="B175" s="12"/>
      <c r="C175" s="122"/>
      <c r="D175" s="122"/>
      <c r="E175" s="12"/>
      <c r="F175" s="12"/>
      <c r="G175" s="88"/>
      <c r="H175" s="12"/>
      <c r="I175" s="122"/>
      <c r="J175" s="122"/>
      <c r="K175" s="12"/>
      <c r="L175" s="12"/>
      <c r="M175" s="88"/>
      <c r="N175" s="12"/>
      <c r="O175" s="197"/>
      <c r="P175" s="197"/>
      <c r="Q175" s="197"/>
    </row>
    <row r="176" spans="2:17" ht="12.75">
      <c r="B176" s="12"/>
      <c r="C176" s="122"/>
      <c r="D176" s="122"/>
      <c r="E176" s="12"/>
      <c r="F176" s="12"/>
      <c r="G176" s="88"/>
      <c r="H176" s="12"/>
      <c r="I176" s="122"/>
      <c r="J176" s="122"/>
      <c r="K176" s="12"/>
      <c r="L176" s="12"/>
      <c r="M176" s="88"/>
      <c r="N176" s="12"/>
      <c r="O176" s="197"/>
      <c r="P176" s="197"/>
      <c r="Q176" s="197"/>
    </row>
    <row r="177" spans="2:17" ht="12.75">
      <c r="B177" s="12"/>
      <c r="C177" s="122"/>
      <c r="D177" s="122"/>
      <c r="E177" s="12"/>
      <c r="F177" s="12"/>
      <c r="G177" s="88"/>
      <c r="H177" s="12"/>
      <c r="I177" s="122"/>
      <c r="J177" s="122"/>
      <c r="K177" s="12"/>
      <c r="L177" s="12"/>
      <c r="M177" s="88"/>
      <c r="N177" s="12"/>
      <c r="O177" s="197"/>
      <c r="P177" s="197"/>
      <c r="Q177" s="197"/>
    </row>
    <row r="178" spans="2:17" ht="12.75">
      <c r="B178" s="12"/>
      <c r="C178" s="122"/>
      <c r="D178" s="122"/>
      <c r="E178" s="12"/>
      <c r="F178" s="12"/>
      <c r="G178" s="88"/>
      <c r="H178" s="12"/>
      <c r="I178" s="122"/>
      <c r="J178" s="122"/>
      <c r="K178" s="12"/>
      <c r="L178" s="12"/>
      <c r="M178" s="88"/>
      <c r="N178" s="12"/>
      <c r="O178" s="197"/>
      <c r="P178" s="197"/>
      <c r="Q178" s="197"/>
    </row>
    <row r="179" spans="2:17" ht="12.75">
      <c r="B179" s="12"/>
      <c r="C179" s="122"/>
      <c r="D179" s="122"/>
      <c r="E179" s="12"/>
      <c r="F179" s="12"/>
      <c r="G179" s="88"/>
      <c r="H179" s="12"/>
      <c r="I179" s="122"/>
      <c r="J179" s="122"/>
      <c r="K179" s="12"/>
      <c r="L179" s="12"/>
      <c r="M179" s="88"/>
      <c r="N179" s="12"/>
      <c r="O179" s="197"/>
      <c r="P179" s="197"/>
      <c r="Q179" s="197"/>
    </row>
    <row r="180" spans="2:17" ht="12.75">
      <c r="B180" s="12"/>
      <c r="C180" s="122"/>
      <c r="D180" s="122"/>
      <c r="E180" s="12"/>
      <c r="F180" s="12"/>
      <c r="G180" s="88"/>
      <c r="H180" s="12"/>
      <c r="I180" s="122"/>
      <c r="J180" s="122"/>
      <c r="K180" s="12"/>
      <c r="L180" s="12"/>
      <c r="M180" s="88"/>
      <c r="N180" s="12"/>
      <c r="O180" s="197"/>
      <c r="P180" s="197"/>
      <c r="Q180" s="197"/>
    </row>
    <row r="181" spans="2:17" ht="12.75">
      <c r="B181" s="12"/>
      <c r="C181" s="122"/>
      <c r="D181" s="122"/>
      <c r="E181" s="12"/>
      <c r="F181" s="12"/>
      <c r="G181" s="88"/>
      <c r="H181" s="12"/>
      <c r="I181" s="122"/>
      <c r="J181" s="122"/>
      <c r="K181" s="12"/>
      <c r="L181" s="12"/>
      <c r="M181" s="88"/>
      <c r="N181" s="12"/>
      <c r="O181" s="197"/>
      <c r="P181" s="197"/>
      <c r="Q181" s="197"/>
    </row>
    <row r="182" spans="2:17" ht="12.75">
      <c r="B182" s="12"/>
      <c r="C182" s="122"/>
      <c r="D182" s="122"/>
      <c r="E182" s="12"/>
      <c r="F182" s="12"/>
      <c r="G182" s="88"/>
      <c r="H182" s="12"/>
      <c r="I182" s="122"/>
      <c r="J182" s="122"/>
      <c r="K182" s="12"/>
      <c r="L182" s="12"/>
      <c r="M182" s="88"/>
      <c r="N182" s="12"/>
      <c r="O182" s="197"/>
      <c r="P182" s="197"/>
      <c r="Q182" s="197"/>
    </row>
    <row r="183" spans="2:17" ht="12.75">
      <c r="B183" s="12"/>
      <c r="C183" s="122"/>
      <c r="D183" s="122"/>
      <c r="E183" s="12"/>
      <c r="F183" s="12"/>
      <c r="G183" s="88"/>
      <c r="H183" s="12"/>
      <c r="I183" s="122"/>
      <c r="J183" s="122"/>
      <c r="K183" s="12"/>
      <c r="L183" s="12"/>
      <c r="M183" s="88"/>
      <c r="N183" s="12"/>
      <c r="O183" s="197"/>
      <c r="P183" s="197"/>
      <c r="Q183" s="197"/>
    </row>
    <row r="184" spans="2:17" ht="12.75">
      <c r="B184" s="12"/>
      <c r="C184" s="122"/>
      <c r="D184" s="122"/>
      <c r="E184" s="12"/>
      <c r="F184" s="12"/>
      <c r="G184" s="88"/>
      <c r="H184" s="12"/>
      <c r="I184" s="122"/>
      <c r="J184" s="122"/>
      <c r="K184" s="12"/>
      <c r="L184" s="12"/>
      <c r="M184" s="88"/>
      <c r="N184" s="12"/>
      <c r="O184" s="197"/>
      <c r="P184" s="197"/>
      <c r="Q184" s="197"/>
    </row>
    <row r="185" spans="2:17" ht="12.75">
      <c r="B185" s="12"/>
      <c r="C185" s="122"/>
      <c r="D185" s="122"/>
      <c r="E185" s="12"/>
      <c r="F185" s="12"/>
      <c r="G185" s="88"/>
      <c r="H185" s="12"/>
      <c r="I185" s="122"/>
      <c r="J185" s="122"/>
      <c r="K185" s="12"/>
      <c r="L185" s="12"/>
      <c r="M185" s="88"/>
      <c r="N185" s="12"/>
      <c r="O185" s="197"/>
      <c r="P185" s="197"/>
      <c r="Q185" s="197"/>
    </row>
    <row r="186" spans="2:17" ht="12.75">
      <c r="B186" s="12"/>
      <c r="C186" s="122"/>
      <c r="D186" s="122"/>
      <c r="E186" s="12"/>
      <c r="F186" s="12"/>
      <c r="G186" s="88"/>
      <c r="H186" s="12"/>
      <c r="I186" s="122"/>
      <c r="J186" s="122"/>
      <c r="K186" s="12"/>
      <c r="L186" s="12"/>
      <c r="M186" s="88"/>
      <c r="N186" s="12"/>
      <c r="O186" s="197"/>
      <c r="P186" s="197"/>
      <c r="Q186" s="197"/>
    </row>
    <row r="187" spans="2:17" ht="12.75">
      <c r="B187" s="12"/>
      <c r="C187" s="122"/>
      <c r="D187" s="122"/>
      <c r="E187" s="12"/>
      <c r="F187" s="12"/>
      <c r="G187" s="88"/>
      <c r="H187" s="12"/>
      <c r="I187" s="122"/>
      <c r="J187" s="122"/>
      <c r="K187" s="12"/>
      <c r="L187" s="12"/>
      <c r="M187" s="88"/>
      <c r="N187" s="12"/>
      <c r="O187" s="197"/>
      <c r="P187" s="197"/>
      <c r="Q187" s="197"/>
    </row>
    <row r="188" spans="2:17" ht="12.75">
      <c r="B188" s="12"/>
      <c r="C188" s="122"/>
      <c r="D188" s="122"/>
      <c r="E188" s="12"/>
      <c r="F188" s="12"/>
      <c r="G188" s="88"/>
      <c r="H188" s="12"/>
      <c r="I188" s="122"/>
      <c r="J188" s="122"/>
      <c r="K188" s="12"/>
      <c r="L188" s="12"/>
      <c r="M188" s="88"/>
      <c r="N188" s="12"/>
      <c r="O188" s="197"/>
      <c r="P188" s="197"/>
      <c r="Q188" s="197"/>
    </row>
    <row r="189" spans="2:17" ht="12.75">
      <c r="B189" s="12"/>
      <c r="C189" s="122"/>
      <c r="D189" s="122"/>
      <c r="E189" s="12"/>
      <c r="F189" s="12"/>
      <c r="G189" s="88"/>
      <c r="H189" s="12"/>
      <c r="I189" s="122"/>
      <c r="J189" s="122"/>
      <c r="K189" s="12"/>
      <c r="L189" s="12"/>
      <c r="M189" s="88"/>
      <c r="N189" s="12"/>
      <c r="O189" s="197"/>
      <c r="P189" s="197"/>
      <c r="Q189" s="197"/>
    </row>
    <row r="190" spans="2:17" ht="12.75">
      <c r="B190" s="12"/>
      <c r="C190" s="122"/>
      <c r="D190" s="122"/>
      <c r="E190" s="12"/>
      <c r="F190" s="12"/>
      <c r="G190" s="88"/>
      <c r="H190" s="12"/>
      <c r="I190" s="122"/>
      <c r="J190" s="122"/>
      <c r="K190" s="12"/>
      <c r="L190" s="12"/>
      <c r="M190" s="88"/>
      <c r="N190" s="12"/>
      <c r="O190" s="197"/>
      <c r="P190" s="197"/>
      <c r="Q190" s="197"/>
    </row>
    <row r="191" spans="2:17" ht="12.75">
      <c r="B191" s="12"/>
      <c r="C191" s="122"/>
      <c r="D191" s="122"/>
      <c r="E191" s="12"/>
      <c r="F191" s="12"/>
      <c r="G191" s="88"/>
      <c r="H191" s="12"/>
      <c r="I191" s="122"/>
      <c r="J191" s="122"/>
      <c r="K191" s="12"/>
      <c r="L191" s="12"/>
      <c r="M191" s="88"/>
      <c r="N191" s="12"/>
      <c r="O191" s="197"/>
      <c r="P191" s="197"/>
      <c r="Q191" s="197"/>
    </row>
    <row r="192" spans="2:17" ht="12.75">
      <c r="B192" s="12"/>
      <c r="C192" s="122"/>
      <c r="D192" s="122"/>
      <c r="E192" s="12"/>
      <c r="F192" s="12"/>
      <c r="G192" s="88"/>
      <c r="H192" s="12"/>
      <c r="I192" s="122"/>
      <c r="J192" s="122"/>
      <c r="K192" s="12"/>
      <c r="L192" s="12"/>
      <c r="M192" s="88"/>
      <c r="N192" s="12"/>
      <c r="O192" s="197"/>
      <c r="P192" s="197"/>
      <c r="Q192" s="197"/>
    </row>
    <row r="193" spans="2:17" ht="12.75">
      <c r="B193" s="12"/>
      <c r="C193" s="122"/>
      <c r="D193" s="122"/>
      <c r="E193" s="12"/>
      <c r="F193" s="12"/>
      <c r="G193" s="88"/>
      <c r="H193" s="12"/>
      <c r="I193" s="122"/>
      <c r="J193" s="122"/>
      <c r="K193" s="12"/>
      <c r="L193" s="12"/>
      <c r="M193" s="88"/>
      <c r="N193" s="12"/>
      <c r="O193" s="197"/>
      <c r="P193" s="197"/>
      <c r="Q193" s="197"/>
    </row>
    <row r="194" spans="2:17" ht="12.75">
      <c r="B194" s="12"/>
      <c r="C194" s="122"/>
      <c r="D194" s="122"/>
      <c r="E194" s="12"/>
      <c r="F194" s="12"/>
      <c r="G194" s="88"/>
      <c r="H194" s="12"/>
      <c r="I194" s="122"/>
      <c r="J194" s="122"/>
      <c r="K194" s="12"/>
      <c r="L194" s="12"/>
      <c r="M194" s="88"/>
      <c r="N194" s="12"/>
      <c r="O194" s="197"/>
      <c r="P194" s="197"/>
      <c r="Q194" s="197"/>
    </row>
    <row r="195" spans="2:17" ht="12.75">
      <c r="B195" s="12"/>
      <c r="C195" s="122"/>
      <c r="D195" s="122"/>
      <c r="E195" s="12"/>
      <c r="F195" s="12"/>
      <c r="G195" s="88"/>
      <c r="H195" s="12"/>
      <c r="I195" s="122"/>
      <c r="J195" s="122"/>
      <c r="K195" s="12"/>
      <c r="L195" s="12"/>
      <c r="M195" s="88"/>
      <c r="N195" s="12"/>
      <c r="O195" s="197"/>
      <c r="P195" s="197"/>
      <c r="Q195" s="197"/>
    </row>
    <row r="196" spans="2:17" ht="12.75">
      <c r="B196" s="12"/>
      <c r="C196" s="122"/>
      <c r="D196" s="122"/>
      <c r="E196" s="12"/>
      <c r="F196" s="12"/>
      <c r="G196" s="88"/>
      <c r="H196" s="12"/>
      <c r="I196" s="122"/>
      <c r="J196" s="122"/>
      <c r="K196" s="12"/>
      <c r="L196" s="12"/>
      <c r="M196" s="88"/>
      <c r="N196" s="12"/>
      <c r="O196" s="197"/>
      <c r="P196" s="197"/>
      <c r="Q196" s="197"/>
    </row>
    <row r="197" spans="2:17" ht="12.75">
      <c r="B197" s="12"/>
      <c r="C197" s="122"/>
      <c r="D197" s="122"/>
      <c r="E197" s="12"/>
      <c r="F197" s="12"/>
      <c r="G197" s="88"/>
      <c r="H197" s="12"/>
      <c r="I197" s="122"/>
      <c r="J197" s="122"/>
      <c r="K197" s="12"/>
      <c r="L197" s="12"/>
      <c r="M197" s="88"/>
      <c r="N197" s="12"/>
      <c r="O197" s="197"/>
      <c r="P197" s="197"/>
      <c r="Q197" s="197"/>
    </row>
    <row r="198" spans="2:17" ht="12.75">
      <c r="B198" s="12"/>
      <c r="C198" s="122"/>
      <c r="D198" s="122"/>
      <c r="E198" s="12"/>
      <c r="F198" s="12"/>
      <c r="G198" s="88"/>
      <c r="H198" s="12"/>
      <c r="I198" s="122"/>
      <c r="J198" s="122"/>
      <c r="K198" s="12"/>
      <c r="L198" s="12"/>
      <c r="M198" s="88"/>
      <c r="N198" s="12"/>
      <c r="O198" s="197"/>
      <c r="P198" s="197"/>
      <c r="Q198" s="197"/>
    </row>
    <row r="199" spans="2:17" ht="12.75">
      <c r="B199" s="12"/>
      <c r="C199" s="122"/>
      <c r="D199" s="122"/>
      <c r="E199" s="12"/>
      <c r="F199" s="12"/>
      <c r="G199" s="88"/>
      <c r="H199" s="12"/>
      <c r="I199" s="122"/>
      <c r="J199" s="122"/>
      <c r="K199" s="12"/>
      <c r="L199" s="12"/>
      <c r="M199" s="88"/>
      <c r="N199" s="12"/>
      <c r="O199" s="197"/>
      <c r="P199" s="197"/>
      <c r="Q199" s="197"/>
    </row>
    <row r="200" spans="2:17" ht="12.75">
      <c r="B200" s="12"/>
      <c r="C200" s="122"/>
      <c r="D200" s="122"/>
      <c r="E200" s="12"/>
      <c r="F200" s="12"/>
      <c r="G200" s="88"/>
      <c r="H200" s="12"/>
      <c r="I200" s="122"/>
      <c r="J200" s="122"/>
      <c r="K200" s="12"/>
      <c r="L200" s="12"/>
      <c r="M200" s="88"/>
      <c r="N200" s="12"/>
      <c r="O200" s="197"/>
      <c r="P200" s="197"/>
      <c r="Q200" s="197"/>
    </row>
    <row r="201" spans="2:17" ht="12.75">
      <c r="B201" s="12"/>
      <c r="C201" s="122"/>
      <c r="D201" s="122"/>
      <c r="E201" s="12"/>
      <c r="F201" s="12"/>
      <c r="G201" s="88"/>
      <c r="H201" s="12"/>
      <c r="I201" s="122"/>
      <c r="J201" s="122"/>
      <c r="K201" s="12"/>
      <c r="L201" s="12"/>
      <c r="M201" s="88"/>
      <c r="N201" s="12"/>
      <c r="O201" s="197"/>
      <c r="P201" s="197"/>
      <c r="Q201" s="197"/>
    </row>
    <row r="202" spans="2:17" ht="12.75">
      <c r="B202" s="12"/>
      <c r="C202" s="122"/>
      <c r="D202" s="122"/>
      <c r="E202" s="12"/>
      <c r="F202" s="12"/>
      <c r="G202" s="88"/>
      <c r="H202" s="12"/>
      <c r="I202" s="122"/>
      <c r="J202" s="122"/>
      <c r="K202" s="12"/>
      <c r="L202" s="12"/>
      <c r="M202" s="88"/>
      <c r="N202" s="12"/>
      <c r="O202" s="197"/>
      <c r="P202" s="197"/>
      <c r="Q202" s="197"/>
    </row>
    <row r="203" spans="2:17" ht="12.75">
      <c r="B203" s="12"/>
      <c r="C203" s="122"/>
      <c r="D203" s="122"/>
      <c r="E203" s="12"/>
      <c r="F203" s="12"/>
      <c r="G203" s="88"/>
      <c r="H203" s="12"/>
      <c r="I203" s="122"/>
      <c r="J203" s="122"/>
      <c r="K203" s="12"/>
      <c r="L203" s="12"/>
      <c r="M203" s="88"/>
      <c r="N203" s="12"/>
      <c r="O203" s="197"/>
      <c r="P203" s="197"/>
      <c r="Q203" s="197"/>
    </row>
    <row r="204" spans="2:17" ht="12.75">
      <c r="B204" s="12"/>
      <c r="C204" s="122"/>
      <c r="D204" s="122"/>
      <c r="E204" s="12"/>
      <c r="F204" s="12"/>
      <c r="G204" s="88"/>
      <c r="H204" s="12"/>
      <c r="I204" s="122"/>
      <c r="J204" s="122"/>
      <c r="K204" s="12"/>
      <c r="L204" s="12"/>
      <c r="M204" s="88"/>
      <c r="N204" s="12"/>
      <c r="O204" s="197"/>
      <c r="P204" s="197"/>
      <c r="Q204" s="197"/>
    </row>
    <row r="205" spans="2:17" ht="12.75">
      <c r="B205" s="12"/>
      <c r="C205" s="122"/>
      <c r="D205" s="122"/>
      <c r="E205" s="12"/>
      <c r="F205" s="12"/>
      <c r="G205" s="88"/>
      <c r="H205" s="12"/>
      <c r="I205" s="122"/>
      <c r="J205" s="122"/>
      <c r="K205" s="12"/>
      <c r="L205" s="12"/>
      <c r="M205" s="88"/>
      <c r="N205" s="12"/>
      <c r="O205" s="197"/>
      <c r="P205" s="197"/>
      <c r="Q205" s="197"/>
    </row>
    <row r="206" spans="2:17" ht="12.75">
      <c r="B206" s="12"/>
      <c r="C206" s="122"/>
      <c r="D206" s="122"/>
      <c r="E206" s="12"/>
      <c r="F206" s="12"/>
      <c r="G206" s="88"/>
      <c r="H206" s="12"/>
      <c r="I206" s="122"/>
      <c r="J206" s="122"/>
      <c r="K206" s="12"/>
      <c r="L206" s="12"/>
      <c r="M206" s="88"/>
      <c r="N206" s="12"/>
      <c r="O206" s="197"/>
      <c r="P206" s="197"/>
      <c r="Q206" s="197"/>
    </row>
    <row r="207" spans="2:17" ht="12.75">
      <c r="B207" s="12"/>
      <c r="C207" s="122"/>
      <c r="D207" s="122"/>
      <c r="E207" s="12"/>
      <c r="F207" s="12"/>
      <c r="G207" s="88"/>
      <c r="H207" s="12"/>
      <c r="I207" s="122"/>
      <c r="J207" s="122"/>
      <c r="K207" s="12"/>
      <c r="L207" s="12"/>
      <c r="M207" s="88"/>
      <c r="N207" s="12"/>
      <c r="O207" s="197"/>
      <c r="P207" s="197"/>
      <c r="Q207" s="197"/>
    </row>
    <row r="208" spans="2:17" ht="12.75">
      <c r="B208" s="12"/>
      <c r="C208" s="122"/>
      <c r="D208" s="122"/>
      <c r="E208" s="12"/>
      <c r="F208" s="12"/>
      <c r="G208" s="88"/>
      <c r="H208" s="12"/>
      <c r="I208" s="122"/>
      <c r="J208" s="122"/>
      <c r="K208" s="12"/>
      <c r="L208" s="12"/>
      <c r="M208" s="88"/>
      <c r="N208" s="12"/>
      <c r="O208" s="197"/>
      <c r="P208" s="197"/>
      <c r="Q208" s="197"/>
    </row>
    <row r="209" spans="2:17" ht="12.75">
      <c r="B209" s="12"/>
      <c r="C209" s="122"/>
      <c r="D209" s="122"/>
      <c r="E209" s="12"/>
      <c r="F209" s="12"/>
      <c r="G209" s="88"/>
      <c r="H209" s="12"/>
      <c r="I209" s="122"/>
      <c r="J209" s="122"/>
      <c r="K209" s="12"/>
      <c r="L209" s="12"/>
      <c r="M209" s="88"/>
      <c r="N209" s="12"/>
      <c r="O209" s="197"/>
      <c r="P209" s="197"/>
      <c r="Q209" s="197"/>
    </row>
    <row r="210" spans="2:17" ht="12.75">
      <c r="B210" s="12"/>
      <c r="C210" s="122"/>
      <c r="D210" s="122"/>
      <c r="E210" s="12"/>
      <c r="F210" s="12"/>
      <c r="G210" s="88"/>
      <c r="H210" s="12"/>
      <c r="I210" s="122"/>
      <c r="J210" s="122"/>
      <c r="K210" s="12"/>
      <c r="L210" s="12"/>
      <c r="M210" s="88"/>
      <c r="N210" s="12"/>
      <c r="O210" s="197"/>
      <c r="P210" s="197"/>
      <c r="Q210" s="197"/>
    </row>
    <row r="211" spans="2:17" ht="12.75">
      <c r="B211" s="12"/>
      <c r="C211" s="122"/>
      <c r="D211" s="122"/>
      <c r="E211" s="12"/>
      <c r="F211" s="12"/>
      <c r="G211" s="88"/>
      <c r="H211" s="12"/>
      <c r="I211" s="122"/>
      <c r="J211" s="122"/>
      <c r="K211" s="12"/>
      <c r="L211" s="12"/>
      <c r="M211" s="88"/>
      <c r="N211" s="12"/>
      <c r="O211" s="197"/>
      <c r="P211" s="197"/>
      <c r="Q211" s="197"/>
    </row>
    <row r="212" spans="2:17" ht="12.75">
      <c r="B212" s="12"/>
      <c r="C212" s="122"/>
      <c r="D212" s="122"/>
      <c r="E212" s="12"/>
      <c r="F212" s="12"/>
      <c r="G212" s="88"/>
      <c r="H212" s="12"/>
      <c r="I212" s="122"/>
      <c r="J212" s="122"/>
      <c r="K212" s="12"/>
      <c r="L212" s="12"/>
      <c r="M212" s="88"/>
      <c r="N212" s="12"/>
      <c r="O212" s="197"/>
      <c r="P212" s="197"/>
      <c r="Q212" s="197"/>
    </row>
    <row r="213" spans="2:17" ht="12.75">
      <c r="B213" s="12"/>
      <c r="C213" s="122"/>
      <c r="D213" s="122"/>
      <c r="E213" s="12"/>
      <c r="F213" s="12"/>
      <c r="G213" s="88"/>
      <c r="H213" s="12"/>
      <c r="I213" s="122"/>
      <c r="J213" s="122"/>
      <c r="K213" s="12"/>
      <c r="L213" s="12"/>
      <c r="M213" s="88"/>
      <c r="N213" s="12"/>
      <c r="O213" s="197"/>
      <c r="P213" s="197"/>
      <c r="Q213" s="197"/>
    </row>
    <row r="214" spans="2:17" ht="12.75">
      <c r="B214" s="12"/>
      <c r="C214" s="122"/>
      <c r="D214" s="122"/>
      <c r="E214" s="12"/>
      <c r="F214" s="12"/>
      <c r="G214" s="88"/>
      <c r="H214" s="12"/>
      <c r="I214" s="122"/>
      <c r="J214" s="122"/>
      <c r="K214" s="12"/>
      <c r="L214" s="12"/>
      <c r="M214" s="88"/>
      <c r="N214" s="12"/>
      <c r="O214" s="197"/>
      <c r="P214" s="197"/>
      <c r="Q214" s="197"/>
    </row>
    <row r="215" spans="2:17" ht="12.75">
      <c r="B215" s="12"/>
      <c r="C215" s="122"/>
      <c r="D215" s="122"/>
      <c r="E215" s="12"/>
      <c r="F215" s="12"/>
      <c r="G215" s="88"/>
      <c r="H215" s="12"/>
      <c r="I215" s="122"/>
      <c r="J215" s="122"/>
      <c r="K215" s="12"/>
      <c r="L215" s="12"/>
      <c r="M215" s="88"/>
      <c r="N215" s="12"/>
      <c r="O215" s="197"/>
      <c r="P215" s="197"/>
      <c r="Q215" s="197"/>
    </row>
    <row r="216" spans="2:17" ht="12.75">
      <c r="B216" s="12"/>
      <c r="C216" s="122"/>
      <c r="D216" s="122"/>
      <c r="E216" s="12"/>
      <c r="F216" s="12"/>
      <c r="G216" s="88"/>
      <c r="H216" s="12"/>
      <c r="I216" s="122"/>
      <c r="J216" s="122"/>
      <c r="K216" s="12"/>
      <c r="L216" s="12"/>
      <c r="M216" s="88"/>
      <c r="N216" s="12"/>
      <c r="O216" s="197"/>
      <c r="P216" s="197"/>
      <c r="Q216" s="197"/>
    </row>
    <row r="217" spans="2:17" ht="12.75">
      <c r="B217" s="12"/>
      <c r="C217" s="122"/>
      <c r="D217" s="122"/>
      <c r="E217" s="12"/>
      <c r="F217" s="12"/>
      <c r="G217" s="88"/>
      <c r="H217" s="12"/>
      <c r="I217" s="122"/>
      <c r="J217" s="122"/>
      <c r="K217" s="12"/>
      <c r="L217" s="12"/>
      <c r="M217" s="88"/>
      <c r="N217" s="12"/>
      <c r="O217" s="197"/>
      <c r="P217" s="197"/>
      <c r="Q217" s="197"/>
    </row>
    <row r="218" spans="2:17" ht="12.75">
      <c r="B218" s="12"/>
      <c r="C218" s="122"/>
      <c r="D218" s="122"/>
      <c r="E218" s="12"/>
      <c r="F218" s="12"/>
      <c r="G218" s="88"/>
      <c r="H218" s="12"/>
      <c r="I218" s="122"/>
      <c r="J218" s="122"/>
      <c r="K218" s="12"/>
      <c r="L218" s="12"/>
      <c r="M218" s="88"/>
      <c r="N218" s="12"/>
      <c r="O218" s="197"/>
      <c r="P218" s="197"/>
      <c r="Q218" s="197"/>
    </row>
    <row r="219" spans="2:17" ht="12.75">
      <c r="B219" s="12"/>
      <c r="C219" s="122"/>
      <c r="D219" s="122"/>
      <c r="E219" s="12"/>
      <c r="F219" s="12"/>
      <c r="G219" s="88"/>
      <c r="H219" s="12"/>
      <c r="I219" s="122"/>
      <c r="J219" s="122"/>
      <c r="K219" s="12"/>
      <c r="L219" s="12"/>
      <c r="M219" s="88"/>
      <c r="N219" s="12"/>
      <c r="O219" s="197"/>
      <c r="P219" s="197"/>
      <c r="Q219" s="197"/>
    </row>
    <row r="220" spans="2:17" ht="12.75">
      <c r="B220" s="12"/>
      <c r="C220" s="122"/>
      <c r="D220" s="122"/>
      <c r="E220" s="12"/>
      <c r="F220" s="12"/>
      <c r="G220" s="88"/>
      <c r="H220" s="12"/>
      <c r="I220" s="122"/>
      <c r="J220" s="122"/>
      <c r="K220" s="12"/>
      <c r="L220" s="12"/>
      <c r="M220" s="88"/>
      <c r="N220" s="12"/>
      <c r="O220" s="197"/>
      <c r="P220" s="197"/>
      <c r="Q220" s="197"/>
    </row>
    <row r="221" spans="2:17" ht="12.75">
      <c r="B221" s="12"/>
      <c r="C221" s="122"/>
      <c r="D221" s="122"/>
      <c r="E221" s="12"/>
      <c r="F221" s="12"/>
      <c r="G221" s="88"/>
      <c r="H221" s="12"/>
      <c r="I221" s="122"/>
      <c r="J221" s="122"/>
      <c r="K221" s="12"/>
      <c r="L221" s="12"/>
      <c r="M221" s="88"/>
      <c r="N221" s="12"/>
      <c r="O221" s="197"/>
      <c r="P221" s="197"/>
      <c r="Q221" s="197"/>
    </row>
    <row r="222" spans="2:17" ht="12.75">
      <c r="B222" s="12"/>
      <c r="C222" s="122"/>
      <c r="D222" s="122"/>
      <c r="E222" s="12"/>
      <c r="F222" s="12"/>
      <c r="G222" s="88"/>
      <c r="H222" s="12"/>
      <c r="I222" s="122"/>
      <c r="J222" s="122"/>
      <c r="K222" s="12"/>
      <c r="L222" s="12"/>
      <c r="M222" s="88"/>
      <c r="N222" s="12"/>
      <c r="O222" s="197"/>
      <c r="P222" s="197"/>
      <c r="Q222" s="197"/>
    </row>
    <row r="223" spans="2:17" ht="12.75">
      <c r="B223" s="12"/>
      <c r="C223" s="122"/>
      <c r="D223" s="122"/>
      <c r="E223" s="12"/>
      <c r="F223" s="12"/>
      <c r="G223" s="88"/>
      <c r="H223" s="12"/>
      <c r="I223" s="122"/>
      <c r="J223" s="122"/>
      <c r="K223" s="12"/>
      <c r="L223" s="12"/>
      <c r="M223" s="88"/>
      <c r="N223" s="12"/>
      <c r="O223" s="197"/>
      <c r="P223" s="197"/>
      <c r="Q223" s="197"/>
    </row>
    <row r="224" spans="2:17" ht="12.75">
      <c r="B224" s="12"/>
      <c r="C224" s="122"/>
      <c r="D224" s="122"/>
      <c r="E224" s="12"/>
      <c r="F224" s="12"/>
      <c r="G224" s="88"/>
      <c r="H224" s="12"/>
      <c r="I224" s="122"/>
      <c r="J224" s="122"/>
      <c r="K224" s="12"/>
      <c r="L224" s="12"/>
      <c r="M224" s="88"/>
      <c r="N224" s="12"/>
      <c r="O224" s="197"/>
      <c r="P224" s="197"/>
      <c r="Q224" s="197"/>
    </row>
    <row r="225" spans="2:17" ht="12.75">
      <c r="B225" s="12"/>
      <c r="C225" s="122"/>
      <c r="D225" s="122"/>
      <c r="E225" s="12"/>
      <c r="F225" s="12"/>
      <c r="G225" s="88"/>
      <c r="H225" s="12"/>
      <c r="I225" s="122"/>
      <c r="J225" s="122"/>
      <c r="K225" s="12"/>
      <c r="L225" s="12"/>
      <c r="M225" s="88"/>
      <c r="N225" s="12"/>
      <c r="O225" s="197"/>
      <c r="P225" s="197"/>
      <c r="Q225" s="197"/>
    </row>
    <row r="226" spans="2:17" ht="12.75">
      <c r="B226" s="12"/>
      <c r="C226" s="122"/>
      <c r="D226" s="122"/>
      <c r="E226" s="12"/>
      <c r="F226" s="12"/>
      <c r="G226" s="88"/>
      <c r="H226" s="12"/>
      <c r="I226" s="122"/>
      <c r="J226" s="122"/>
      <c r="K226" s="12"/>
      <c r="L226" s="12"/>
      <c r="M226" s="88"/>
      <c r="N226" s="12"/>
      <c r="O226" s="197"/>
      <c r="P226" s="197"/>
      <c r="Q226" s="197"/>
    </row>
    <row r="227" spans="2:17" ht="12.75">
      <c r="B227" s="12"/>
      <c r="C227" s="122"/>
      <c r="D227" s="122"/>
      <c r="E227" s="12"/>
      <c r="F227" s="12"/>
      <c r="G227" s="88"/>
      <c r="H227" s="12"/>
      <c r="I227" s="122"/>
      <c r="J227" s="122"/>
      <c r="K227" s="12"/>
      <c r="L227" s="12"/>
      <c r="M227" s="88"/>
      <c r="N227" s="12"/>
      <c r="O227" s="197"/>
      <c r="P227" s="197"/>
      <c r="Q227" s="197"/>
    </row>
    <row r="228" spans="2:17" ht="12.75">
      <c r="B228" s="12"/>
      <c r="C228" s="122"/>
      <c r="D228" s="122"/>
      <c r="E228" s="12"/>
      <c r="F228" s="12"/>
      <c r="G228" s="88"/>
      <c r="H228" s="12"/>
      <c r="I228" s="122"/>
      <c r="J228" s="122"/>
      <c r="K228" s="12"/>
      <c r="L228" s="12"/>
      <c r="M228" s="88"/>
      <c r="N228" s="12"/>
      <c r="O228" s="197"/>
      <c r="P228" s="197"/>
      <c r="Q228" s="197"/>
    </row>
    <row r="229" spans="2:17" ht="12.75">
      <c r="B229" s="12"/>
      <c r="C229" s="122"/>
      <c r="D229" s="122"/>
      <c r="E229" s="12"/>
      <c r="F229" s="12"/>
      <c r="G229" s="88"/>
      <c r="H229" s="12"/>
      <c r="I229" s="122"/>
      <c r="J229" s="122"/>
      <c r="K229" s="12"/>
      <c r="L229" s="12"/>
      <c r="M229" s="88"/>
      <c r="N229" s="12"/>
      <c r="O229" s="197"/>
      <c r="P229" s="197"/>
      <c r="Q229" s="197"/>
    </row>
    <row r="230" spans="2:17" ht="12.75">
      <c r="B230" s="12"/>
      <c r="C230" s="122"/>
      <c r="D230" s="122"/>
      <c r="E230" s="12"/>
      <c r="F230" s="12"/>
      <c r="G230" s="88"/>
      <c r="H230" s="12"/>
      <c r="I230" s="122"/>
      <c r="J230" s="122"/>
      <c r="K230" s="12"/>
      <c r="L230" s="12"/>
      <c r="M230" s="88"/>
      <c r="N230" s="12"/>
      <c r="O230" s="197"/>
      <c r="P230" s="197"/>
      <c r="Q230" s="197"/>
    </row>
    <row r="231" spans="2:17" ht="12.75">
      <c r="B231" s="12"/>
      <c r="C231" s="122"/>
      <c r="D231" s="122"/>
      <c r="E231" s="12"/>
      <c r="F231" s="12"/>
      <c r="G231" s="88"/>
      <c r="H231" s="12"/>
      <c r="I231" s="122"/>
      <c r="J231" s="122"/>
      <c r="K231" s="12"/>
      <c r="L231" s="12"/>
      <c r="M231" s="88"/>
      <c r="N231" s="12"/>
      <c r="O231" s="197"/>
      <c r="P231" s="197"/>
      <c r="Q231" s="197"/>
    </row>
    <row r="232" spans="2:17" ht="12.75">
      <c r="B232" s="12"/>
      <c r="C232" s="122"/>
      <c r="D232" s="122"/>
      <c r="E232" s="12"/>
      <c r="F232" s="12"/>
      <c r="G232" s="88"/>
      <c r="H232" s="12"/>
      <c r="I232" s="122"/>
      <c r="J232" s="122"/>
      <c r="K232" s="12"/>
      <c r="L232" s="12"/>
      <c r="M232" s="88"/>
      <c r="N232" s="12"/>
      <c r="O232" s="197"/>
      <c r="P232" s="197"/>
      <c r="Q232" s="197"/>
    </row>
    <row r="233" spans="2:17" ht="12.75">
      <c r="B233" s="12"/>
      <c r="C233" s="122"/>
      <c r="D233" s="122"/>
      <c r="E233" s="12"/>
      <c r="F233" s="12"/>
      <c r="G233" s="88"/>
      <c r="H233" s="12"/>
      <c r="I233" s="122"/>
      <c r="J233" s="122"/>
      <c r="K233" s="12"/>
      <c r="L233" s="12"/>
      <c r="M233" s="88"/>
      <c r="N233" s="12"/>
      <c r="O233" s="197"/>
      <c r="P233" s="197"/>
      <c r="Q233" s="197"/>
    </row>
    <row r="234" spans="2:17" ht="12.75">
      <c r="B234" s="12"/>
      <c r="C234" s="122"/>
      <c r="D234" s="122"/>
      <c r="E234" s="12"/>
      <c r="F234" s="12"/>
      <c r="G234" s="88"/>
      <c r="H234" s="12"/>
      <c r="I234" s="122"/>
      <c r="J234" s="122"/>
      <c r="K234" s="12"/>
      <c r="L234" s="12"/>
      <c r="M234" s="88"/>
      <c r="N234" s="12"/>
      <c r="O234" s="197"/>
      <c r="P234" s="197"/>
      <c r="Q234" s="197"/>
    </row>
    <row r="235" spans="2:17" ht="12.75">
      <c r="B235" s="12"/>
      <c r="C235" s="122"/>
      <c r="D235" s="122"/>
      <c r="E235" s="12"/>
      <c r="F235" s="12"/>
      <c r="G235" s="88"/>
      <c r="H235" s="12"/>
      <c r="I235" s="122"/>
      <c r="J235" s="122"/>
      <c r="K235" s="12"/>
      <c r="L235" s="12"/>
      <c r="M235" s="88"/>
      <c r="N235" s="12"/>
      <c r="O235" s="197"/>
      <c r="P235" s="197"/>
      <c r="Q235" s="197"/>
    </row>
    <row r="236" spans="2:17" ht="12.75">
      <c r="B236" s="12"/>
      <c r="C236" s="122"/>
      <c r="D236" s="122"/>
      <c r="E236" s="12"/>
      <c r="F236" s="12"/>
      <c r="G236" s="88"/>
      <c r="H236" s="12"/>
      <c r="I236" s="122"/>
      <c r="J236" s="122"/>
      <c r="K236" s="12"/>
      <c r="L236" s="12"/>
      <c r="M236" s="88"/>
      <c r="N236" s="12"/>
      <c r="O236" s="197"/>
      <c r="P236" s="197"/>
      <c r="Q236" s="197"/>
    </row>
    <row r="237" spans="2:17" ht="12.75">
      <c r="B237" s="12"/>
      <c r="C237" s="122"/>
      <c r="D237" s="122"/>
      <c r="E237" s="12"/>
      <c r="F237" s="12"/>
      <c r="G237" s="88"/>
      <c r="H237" s="12"/>
      <c r="I237" s="122"/>
      <c r="J237" s="122"/>
      <c r="K237" s="12"/>
      <c r="L237" s="12"/>
      <c r="M237" s="88"/>
      <c r="N237" s="12"/>
      <c r="O237" s="197"/>
      <c r="P237" s="197"/>
      <c r="Q237" s="197"/>
    </row>
    <row r="238" spans="2:17" ht="12.75">
      <c r="B238" s="12"/>
      <c r="C238" s="122"/>
      <c r="D238" s="122"/>
      <c r="E238" s="12"/>
      <c r="F238" s="12"/>
      <c r="G238" s="88"/>
      <c r="H238" s="12"/>
      <c r="I238" s="122"/>
      <c r="J238" s="122"/>
      <c r="K238" s="12"/>
      <c r="L238" s="12"/>
      <c r="M238" s="88"/>
      <c r="N238" s="12"/>
      <c r="O238" s="197"/>
      <c r="P238" s="197"/>
      <c r="Q238" s="197"/>
    </row>
    <row r="239" spans="2:17" ht="12.75">
      <c r="B239" s="12"/>
      <c r="C239" s="122"/>
      <c r="D239" s="122"/>
      <c r="E239" s="12"/>
      <c r="F239" s="12"/>
      <c r="G239" s="88"/>
      <c r="H239" s="12"/>
      <c r="I239" s="122"/>
      <c r="J239" s="122"/>
      <c r="K239" s="12"/>
      <c r="L239" s="12"/>
      <c r="M239" s="88"/>
      <c r="N239" s="12"/>
      <c r="O239" s="197"/>
      <c r="P239" s="197"/>
      <c r="Q239" s="197"/>
    </row>
    <row r="240" spans="2:17" ht="12.75">
      <c r="B240" s="12"/>
      <c r="C240" s="122"/>
      <c r="D240" s="122"/>
      <c r="E240" s="12"/>
      <c r="F240" s="12"/>
      <c r="G240" s="88"/>
      <c r="H240" s="12"/>
      <c r="I240" s="122"/>
      <c r="J240" s="122"/>
      <c r="K240" s="12"/>
      <c r="L240" s="12"/>
      <c r="M240" s="88"/>
      <c r="N240" s="12"/>
      <c r="O240" s="197"/>
      <c r="P240" s="197"/>
      <c r="Q240" s="197"/>
    </row>
    <row r="241" spans="2:17" ht="12.75">
      <c r="B241" s="12"/>
      <c r="C241" s="122"/>
      <c r="D241" s="122"/>
      <c r="E241" s="12"/>
      <c r="F241" s="12"/>
      <c r="G241" s="88"/>
      <c r="H241" s="12"/>
      <c r="I241" s="122"/>
      <c r="J241" s="122"/>
      <c r="K241" s="12"/>
      <c r="L241" s="12"/>
      <c r="M241" s="88"/>
      <c r="N241" s="12"/>
      <c r="O241" s="197"/>
      <c r="P241" s="197"/>
      <c r="Q241" s="197"/>
    </row>
    <row r="242" spans="2:17" ht="12.75">
      <c r="B242" s="12"/>
      <c r="C242" s="122"/>
      <c r="D242" s="122"/>
      <c r="E242" s="12"/>
      <c r="F242" s="12"/>
      <c r="G242" s="88"/>
      <c r="H242" s="12"/>
      <c r="I242" s="122"/>
      <c r="J242" s="122"/>
      <c r="K242" s="12"/>
      <c r="L242" s="12"/>
      <c r="M242" s="88"/>
      <c r="N242" s="12"/>
      <c r="O242" s="197"/>
      <c r="P242" s="197"/>
      <c r="Q242" s="197"/>
    </row>
    <row r="243" spans="2:17" ht="12.75">
      <c r="B243" s="12"/>
      <c r="C243" s="122"/>
      <c r="D243" s="122"/>
      <c r="E243" s="12"/>
      <c r="F243" s="12"/>
      <c r="G243" s="88"/>
      <c r="H243" s="12"/>
      <c r="I243" s="122"/>
      <c r="J243" s="122"/>
      <c r="K243" s="12"/>
      <c r="L243" s="12"/>
      <c r="M243" s="88"/>
      <c r="N243" s="12"/>
      <c r="O243" s="197"/>
      <c r="P243" s="197"/>
      <c r="Q243" s="197"/>
    </row>
  </sheetData>
  <sheetProtection/>
  <mergeCells count="3">
    <mergeCell ref="B5:G5"/>
    <mergeCell ref="H5:M5"/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7"/>
  <sheetViews>
    <sheetView workbookViewId="0" topLeftCell="A1">
      <selection activeCell="N23" sqref="N23"/>
    </sheetView>
  </sheetViews>
  <sheetFormatPr defaultColWidth="9.00390625" defaultRowHeight="12.75" outlineLevelRow="1"/>
  <cols>
    <col min="1" max="1" width="63.25390625" style="225" bestFit="1" customWidth="1"/>
    <col min="2" max="2" width="12.75390625" style="25" bestFit="1" customWidth="1"/>
    <col min="3" max="4" width="12.375" style="131" bestFit="1" customWidth="1"/>
    <col min="5" max="5" width="13.375" style="25" bestFit="1" customWidth="1"/>
    <col min="6" max="6" width="14.375" style="25" bestFit="1" customWidth="1"/>
    <col min="7" max="7" width="10.75390625" style="100" bestFit="1" customWidth="1"/>
    <col min="8" max="8" width="12.75390625" style="25" bestFit="1" customWidth="1"/>
    <col min="9" max="10" width="12.375" style="131" bestFit="1" customWidth="1"/>
    <col min="11" max="12" width="14.375" style="25" bestFit="1" customWidth="1"/>
    <col min="13" max="13" width="10.75390625" style="100" bestFit="1" customWidth="1"/>
    <col min="14" max="14" width="16.125" style="25" bestFit="1" customWidth="1"/>
    <col min="15" max="16384" width="9.125" style="225" customWidth="1"/>
  </cols>
  <sheetData>
    <row r="2" spans="1:19" ht="18.75">
      <c r="A2" s="254" t="s">
        <v>210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197"/>
      <c r="P2" s="197"/>
      <c r="Q2" s="197"/>
      <c r="R2" s="197"/>
      <c r="S2" s="197"/>
    </row>
    <row r="3" ht="12.75">
      <c r="A3" s="67"/>
    </row>
    <row r="4" spans="2:14" s="204" customFormat="1" ht="12.75">
      <c r="B4" s="248"/>
      <c r="C4" s="109"/>
      <c r="D4" s="109"/>
      <c r="E4" s="248"/>
      <c r="F4" s="248"/>
      <c r="G4" s="92"/>
      <c r="H4" s="248"/>
      <c r="I4" s="109"/>
      <c r="J4" s="109"/>
      <c r="K4" s="248"/>
      <c r="L4" s="248"/>
      <c r="M4" s="92"/>
      <c r="N4" s="204" t="e">
        <f>VALVAL</f>
        <v>#REF!</v>
      </c>
    </row>
    <row r="5" spans="1:14" s="103" customFormat="1" ht="12.75">
      <c r="A5" s="142"/>
      <c r="B5" s="262">
        <v>45291</v>
      </c>
      <c r="C5" s="263"/>
      <c r="D5" s="263"/>
      <c r="E5" s="263"/>
      <c r="F5" s="263"/>
      <c r="G5" s="264"/>
      <c r="H5" s="262">
        <v>45412</v>
      </c>
      <c r="I5" s="263"/>
      <c r="J5" s="263"/>
      <c r="K5" s="263"/>
      <c r="L5" s="263"/>
      <c r="M5" s="264"/>
      <c r="N5" s="157"/>
    </row>
    <row r="6" spans="1:14" s="220" customFormat="1" ht="12.75">
      <c r="A6" s="166"/>
      <c r="B6" s="58" t="s">
        <v>5</v>
      </c>
      <c r="C6" s="176" t="s">
        <v>173</v>
      </c>
      <c r="D6" s="176" t="s">
        <v>201</v>
      </c>
      <c r="E6" s="58" t="s">
        <v>161</v>
      </c>
      <c r="F6" s="58" t="s">
        <v>164</v>
      </c>
      <c r="G6" s="138" t="s">
        <v>185</v>
      </c>
      <c r="H6" s="58" t="s">
        <v>5</v>
      </c>
      <c r="I6" s="176" t="s">
        <v>173</v>
      </c>
      <c r="J6" s="176" t="s">
        <v>201</v>
      </c>
      <c r="K6" s="58" t="s">
        <v>161</v>
      </c>
      <c r="L6" s="58" t="s">
        <v>164</v>
      </c>
      <c r="M6" s="138" t="s">
        <v>185</v>
      </c>
      <c r="N6" s="58" t="s">
        <v>62</v>
      </c>
    </row>
    <row r="7" spans="1:14" s="200" customFormat="1" ht="15">
      <c r="A7" s="181" t="s">
        <v>147</v>
      </c>
      <c r="B7" s="212"/>
      <c r="C7" s="65"/>
      <c r="D7" s="65"/>
      <c r="E7" s="212">
        <f>SUM(E8:E24)</f>
        <v>145.31745543966002</v>
      </c>
      <c r="F7" s="212">
        <f>SUM(F8:F24)</f>
        <v>5519.505719494401</v>
      </c>
      <c r="G7" s="55">
        <f>SUM(G8:G24)</f>
        <v>0.9999999999999999</v>
      </c>
      <c r="H7" s="212"/>
      <c r="I7" s="65"/>
      <c r="J7" s="65"/>
      <c r="K7" s="212">
        <f>SUM(K8:K24)</f>
        <v>151.51510283671004</v>
      </c>
      <c r="L7" s="212">
        <f>SUM(L8:L24)</f>
        <v>6010.42231140949</v>
      </c>
      <c r="M7" s="55">
        <f>SUM(M8:M24)</f>
        <v>1.0000010000000001</v>
      </c>
      <c r="N7" s="212" t="e">
        <f>SUM(N8:N24)</f>
        <v>#REF!</v>
      </c>
    </row>
    <row r="8" spans="1:14" s="221" customFormat="1" ht="12.75">
      <c r="A8" s="3" t="s">
        <v>23</v>
      </c>
      <c r="B8" s="89">
        <v>0.01837237848</v>
      </c>
      <c r="C8" s="202">
        <v>1.276599</v>
      </c>
      <c r="D8" s="202">
        <v>48.4883</v>
      </c>
      <c r="E8" s="89">
        <v>0.02345416297</v>
      </c>
      <c r="F8" s="89">
        <v>0.89084539945</v>
      </c>
      <c r="G8" s="178">
        <v>0.000161</v>
      </c>
      <c r="H8" s="89">
        <v>0.15097032724</v>
      </c>
      <c r="I8" s="202">
        <v>1.253199</v>
      </c>
      <c r="J8" s="202">
        <v>49.7129</v>
      </c>
      <c r="K8" s="89">
        <v>0.18919586126</v>
      </c>
      <c r="L8" s="89">
        <v>7.50517278105</v>
      </c>
      <c r="M8" s="178">
        <v>0.001249</v>
      </c>
      <c r="N8" s="89">
        <v>0.001087</v>
      </c>
    </row>
    <row r="9" spans="1:17" ht="12.75">
      <c r="A9" s="107" t="s">
        <v>115</v>
      </c>
      <c r="B9" s="47">
        <v>38.08459295857</v>
      </c>
      <c r="C9" s="155">
        <v>1</v>
      </c>
      <c r="D9" s="155">
        <v>37.9824</v>
      </c>
      <c r="E9" s="47">
        <v>38.08459295857</v>
      </c>
      <c r="F9" s="47">
        <v>1446.54424358959</v>
      </c>
      <c r="G9" s="124">
        <v>0.262079</v>
      </c>
      <c r="H9" s="47">
        <v>39.69066925979</v>
      </c>
      <c r="I9" s="155">
        <v>1</v>
      </c>
      <c r="J9" s="155">
        <v>39.6688</v>
      </c>
      <c r="K9" s="47">
        <v>39.69066925979</v>
      </c>
      <c r="L9" s="47">
        <v>1574.48122073278</v>
      </c>
      <c r="M9" s="124">
        <v>0.261959</v>
      </c>
      <c r="N9" s="47">
        <v>-0.00012</v>
      </c>
      <c r="O9" s="197"/>
      <c r="P9" s="197"/>
      <c r="Q9" s="197"/>
    </row>
    <row r="10" spans="1:17" ht="12.75">
      <c r="A10" s="107" t="s">
        <v>2</v>
      </c>
      <c r="B10" s="47">
        <v>42.25828865014</v>
      </c>
      <c r="C10" s="155">
        <v>1.111249</v>
      </c>
      <c r="D10" s="155">
        <v>42.2079</v>
      </c>
      <c r="E10" s="47">
        <v>46.95947653423</v>
      </c>
      <c r="F10" s="47">
        <v>1783.63362151625</v>
      </c>
      <c r="G10" s="124">
        <v>0.323151</v>
      </c>
      <c r="H10" s="47">
        <v>47.39083067398</v>
      </c>
      <c r="I10" s="155">
        <v>1.0713</v>
      </c>
      <c r="J10" s="155">
        <v>42.4972</v>
      </c>
      <c r="K10" s="47">
        <v>50.76981429536</v>
      </c>
      <c r="L10" s="47">
        <v>2013.97760931829</v>
      </c>
      <c r="M10" s="124">
        <v>0.335081</v>
      </c>
      <c r="N10" s="47">
        <v>0.01193</v>
      </c>
      <c r="O10" s="197"/>
      <c r="P10" s="197"/>
      <c r="Q10" s="197"/>
    </row>
    <row r="11" spans="1:17" ht="12.75">
      <c r="A11" s="107" t="s">
        <v>155</v>
      </c>
      <c r="B11" s="47">
        <v>4.35</v>
      </c>
      <c r="C11" s="155">
        <v>0.756145</v>
      </c>
      <c r="D11" s="155">
        <v>28.7202</v>
      </c>
      <c r="E11" s="47">
        <v>3.28923053835</v>
      </c>
      <c r="F11" s="47">
        <v>124.93287</v>
      </c>
      <c r="G11" s="124">
        <v>0.022635</v>
      </c>
      <c r="H11" s="47">
        <v>6.35</v>
      </c>
      <c r="I11" s="155">
        <v>0.732493</v>
      </c>
      <c r="J11" s="155">
        <v>29.0571</v>
      </c>
      <c r="K11" s="47">
        <v>4.65132761767</v>
      </c>
      <c r="L11" s="47">
        <v>184.512585</v>
      </c>
      <c r="M11" s="124">
        <v>0.030699</v>
      </c>
      <c r="N11" s="47">
        <v>0.008064</v>
      </c>
      <c r="O11" s="197"/>
      <c r="P11" s="197"/>
      <c r="Q11" s="197"/>
    </row>
    <row r="12" spans="1:17" ht="12.75">
      <c r="A12" s="107" t="s">
        <v>13</v>
      </c>
      <c r="B12" s="47">
        <v>12.2808774</v>
      </c>
      <c r="C12" s="155">
        <v>1.34167</v>
      </c>
      <c r="D12" s="155">
        <v>50.95983</v>
      </c>
      <c r="E12" s="47">
        <v>16.47687941141</v>
      </c>
      <c r="F12" s="47">
        <v>625.83142455485</v>
      </c>
      <c r="G12" s="124">
        <v>0.113385</v>
      </c>
      <c r="H12" s="47">
        <v>12.242422401</v>
      </c>
      <c r="I12" s="155">
        <v>1.317929</v>
      </c>
      <c r="J12" s="155">
        <v>52.280677</v>
      </c>
      <c r="K12" s="47">
        <v>16.13464816792</v>
      </c>
      <c r="L12" s="47">
        <v>640.04213124425</v>
      </c>
      <c r="M12" s="124">
        <v>0.106489</v>
      </c>
      <c r="N12" s="47">
        <v>-0.006897</v>
      </c>
      <c r="O12" s="197"/>
      <c r="P12" s="197"/>
      <c r="Q12" s="197"/>
    </row>
    <row r="13" spans="1:17" ht="12.75">
      <c r="A13" s="107" t="s">
        <v>14</v>
      </c>
      <c r="B13" s="47">
        <v>1501.73105844353</v>
      </c>
      <c r="C13" s="155">
        <v>0.026328</v>
      </c>
      <c r="D13" s="155">
        <v>1</v>
      </c>
      <c r="E13" s="47">
        <v>39.53755050871</v>
      </c>
      <c r="F13" s="47">
        <v>1501.73105844353</v>
      </c>
      <c r="G13" s="124">
        <v>0.272077</v>
      </c>
      <c r="H13" s="47">
        <v>1556.0464963748</v>
      </c>
      <c r="I13" s="155">
        <v>0.025209</v>
      </c>
      <c r="J13" s="155">
        <v>1</v>
      </c>
      <c r="K13" s="47">
        <v>39.22595330269</v>
      </c>
      <c r="L13" s="47">
        <v>1556.0464963748</v>
      </c>
      <c r="M13" s="124">
        <v>0.258891</v>
      </c>
      <c r="N13" s="47">
        <v>-0.013186</v>
      </c>
      <c r="O13" s="197"/>
      <c r="P13" s="197"/>
      <c r="Q13" s="197"/>
    </row>
    <row r="14" spans="1:17" ht="12.75">
      <c r="A14" s="107" t="s">
        <v>100</v>
      </c>
      <c r="B14" s="47">
        <v>133.369163942</v>
      </c>
      <c r="C14" s="155">
        <v>0.007095</v>
      </c>
      <c r="D14" s="155">
        <v>0.26949</v>
      </c>
      <c r="E14" s="47">
        <v>0.94627132542</v>
      </c>
      <c r="F14" s="47">
        <v>35.94165599073</v>
      </c>
      <c r="G14" s="124">
        <v>0.006512</v>
      </c>
      <c r="H14" s="47">
        <v>133.369163942</v>
      </c>
      <c r="I14" s="155">
        <v>0.006399</v>
      </c>
      <c r="J14" s="155">
        <v>0.25386</v>
      </c>
      <c r="K14" s="47">
        <v>0.85349433202</v>
      </c>
      <c r="L14" s="47">
        <v>33.85709595832</v>
      </c>
      <c r="M14" s="124">
        <v>0.005633</v>
      </c>
      <c r="N14" s="47">
        <v>-0.000879</v>
      </c>
      <c r="O14" s="197"/>
      <c r="P14" s="197"/>
      <c r="Q14" s="197"/>
    </row>
    <row r="15" spans="2:17" ht="12.75">
      <c r="B15" s="12"/>
      <c r="C15" s="122"/>
      <c r="D15" s="122"/>
      <c r="E15" s="12"/>
      <c r="F15" s="12"/>
      <c r="G15" s="88"/>
      <c r="H15" s="12"/>
      <c r="I15" s="122"/>
      <c r="J15" s="122"/>
      <c r="K15" s="12"/>
      <c r="L15" s="12"/>
      <c r="M15" s="88"/>
      <c r="N15" s="12"/>
      <c r="O15" s="197"/>
      <c r="P15" s="197"/>
      <c r="Q15" s="197"/>
    </row>
    <row r="16" spans="2:17" ht="12.75">
      <c r="B16" s="12"/>
      <c r="C16" s="122"/>
      <c r="D16" s="122"/>
      <c r="E16" s="12"/>
      <c r="F16" s="12"/>
      <c r="G16" s="88"/>
      <c r="H16" s="12"/>
      <c r="I16" s="122"/>
      <c r="J16" s="122"/>
      <c r="K16" s="12"/>
      <c r="L16" s="12"/>
      <c r="M16" s="88"/>
      <c r="N16" s="12"/>
      <c r="O16" s="197"/>
      <c r="P16" s="197"/>
      <c r="Q16" s="197"/>
    </row>
    <row r="17" spans="2:17" ht="12.75">
      <c r="B17" s="12"/>
      <c r="C17" s="122"/>
      <c r="D17" s="122"/>
      <c r="E17" s="12"/>
      <c r="F17" s="12"/>
      <c r="G17" s="88"/>
      <c r="H17" s="12"/>
      <c r="I17" s="122"/>
      <c r="J17" s="122"/>
      <c r="K17" s="12"/>
      <c r="L17" s="12"/>
      <c r="M17" s="88"/>
      <c r="N17" s="12"/>
      <c r="O17" s="197"/>
      <c r="P17" s="197"/>
      <c r="Q17" s="197"/>
    </row>
    <row r="18" spans="2:17" ht="12.75">
      <c r="B18" s="12"/>
      <c r="C18" s="122"/>
      <c r="D18" s="122"/>
      <c r="E18" s="12"/>
      <c r="F18" s="12"/>
      <c r="G18" s="88"/>
      <c r="H18" s="12"/>
      <c r="I18" s="122"/>
      <c r="J18" s="122"/>
      <c r="K18" s="12"/>
      <c r="L18" s="12"/>
      <c r="M18" s="88"/>
      <c r="N18" s="12"/>
      <c r="O18" s="197"/>
      <c r="P18" s="197"/>
      <c r="Q18" s="197"/>
    </row>
    <row r="19" spans="2:17" ht="12.75">
      <c r="B19" s="12"/>
      <c r="C19" s="122"/>
      <c r="D19" s="122"/>
      <c r="E19" s="12"/>
      <c r="F19" s="12"/>
      <c r="G19" s="88"/>
      <c r="H19" s="12"/>
      <c r="I19" s="122"/>
      <c r="J19" s="122"/>
      <c r="K19" s="12"/>
      <c r="L19" s="12"/>
      <c r="M19" s="88"/>
      <c r="N19" s="12"/>
      <c r="O19" s="197"/>
      <c r="P19" s="197"/>
      <c r="Q19" s="197"/>
    </row>
    <row r="20" spans="2:17" ht="12.75">
      <c r="B20" s="12"/>
      <c r="C20" s="122"/>
      <c r="D20" s="122"/>
      <c r="E20" s="12"/>
      <c r="F20" s="12"/>
      <c r="G20" s="88"/>
      <c r="H20" s="12"/>
      <c r="I20" s="122"/>
      <c r="J20" s="122"/>
      <c r="K20" s="12"/>
      <c r="L20" s="12"/>
      <c r="M20" s="88"/>
      <c r="N20" s="12"/>
      <c r="O20" s="197"/>
      <c r="P20" s="197"/>
      <c r="Q20" s="197"/>
    </row>
    <row r="21" spans="2:17" ht="12.75">
      <c r="B21" s="12"/>
      <c r="C21" s="122"/>
      <c r="D21" s="122"/>
      <c r="E21" s="12"/>
      <c r="F21" s="12"/>
      <c r="G21" s="88"/>
      <c r="H21" s="12"/>
      <c r="I21" s="122"/>
      <c r="J21" s="122"/>
      <c r="K21" s="12"/>
      <c r="L21" s="12"/>
      <c r="M21" s="88"/>
      <c r="N21" s="12"/>
      <c r="O21" s="197"/>
      <c r="P21" s="197"/>
      <c r="Q21" s="197"/>
    </row>
    <row r="22" spans="2:17" ht="12.75">
      <c r="B22" s="12"/>
      <c r="C22" s="122"/>
      <c r="D22" s="122"/>
      <c r="E22" s="12"/>
      <c r="F22" s="12"/>
      <c r="G22" s="88"/>
      <c r="H22" s="12"/>
      <c r="I22" s="122"/>
      <c r="J22" s="122"/>
      <c r="K22" s="12"/>
      <c r="L22" s="12"/>
      <c r="M22" s="88"/>
      <c r="N22" s="12"/>
      <c r="O22" s="197"/>
      <c r="P22" s="197"/>
      <c r="Q22" s="197"/>
    </row>
    <row r="23" spans="2:17" ht="12.75">
      <c r="B23" s="12"/>
      <c r="C23" s="122"/>
      <c r="D23" s="122"/>
      <c r="E23" s="12"/>
      <c r="F23" s="12"/>
      <c r="G23" s="88"/>
      <c r="H23" s="12"/>
      <c r="I23" s="122"/>
      <c r="J23" s="122"/>
      <c r="K23" s="12"/>
      <c r="L23" s="12"/>
      <c r="M23" s="88"/>
      <c r="N23" s="204" t="e">
        <f>VALVAL</f>
        <v>#REF!</v>
      </c>
      <c r="O23" s="197"/>
      <c r="P23" s="197"/>
      <c r="Q23" s="197"/>
    </row>
    <row r="24" spans="1:19" ht="12.75">
      <c r="A24" s="142"/>
      <c r="B24" s="259">
        <v>45291</v>
      </c>
      <c r="C24" s="260"/>
      <c r="D24" s="260"/>
      <c r="E24" s="260"/>
      <c r="F24" s="260"/>
      <c r="G24" s="261"/>
      <c r="H24" s="259">
        <v>45412</v>
      </c>
      <c r="I24" s="260"/>
      <c r="J24" s="260"/>
      <c r="K24" s="260"/>
      <c r="L24" s="260"/>
      <c r="M24" s="261"/>
      <c r="N24" s="157"/>
      <c r="O24" s="103"/>
      <c r="P24" s="103"/>
      <c r="Q24" s="103"/>
      <c r="R24" s="103"/>
      <c r="S24" s="103"/>
    </row>
    <row r="25" spans="1:17" s="87" customFormat="1" ht="12.75">
      <c r="A25" s="20"/>
      <c r="B25" s="154" t="s">
        <v>5</v>
      </c>
      <c r="C25" s="6" t="s">
        <v>173</v>
      </c>
      <c r="D25" s="6" t="s">
        <v>201</v>
      </c>
      <c r="E25" s="154" t="s">
        <v>161</v>
      </c>
      <c r="F25" s="154" t="s">
        <v>164</v>
      </c>
      <c r="G25" s="245" t="s">
        <v>185</v>
      </c>
      <c r="H25" s="154" t="s">
        <v>5</v>
      </c>
      <c r="I25" s="6" t="s">
        <v>173</v>
      </c>
      <c r="J25" s="6" t="s">
        <v>201</v>
      </c>
      <c r="K25" s="154" t="s">
        <v>161</v>
      </c>
      <c r="L25" s="154" t="s">
        <v>164</v>
      </c>
      <c r="M25" s="245" t="s">
        <v>185</v>
      </c>
      <c r="N25" s="154" t="s">
        <v>62</v>
      </c>
      <c r="O25" s="78"/>
      <c r="P25" s="78"/>
      <c r="Q25" s="78"/>
    </row>
    <row r="26" spans="1:17" s="51" customFormat="1" ht="15">
      <c r="A26" s="60" t="s">
        <v>147</v>
      </c>
      <c r="B26" s="117">
        <f aca="true" t="shared" si="0" ref="B26:N26">B$27+B$35</f>
        <v>1732.09235377272</v>
      </c>
      <c r="C26" s="223">
        <f t="shared" si="0"/>
        <v>8.998332999999999</v>
      </c>
      <c r="D26" s="223">
        <f t="shared" si="0"/>
        <v>341.77824999999996</v>
      </c>
      <c r="E26" s="117">
        <f t="shared" si="0"/>
        <v>145.31745543966002</v>
      </c>
      <c r="F26" s="117">
        <f t="shared" si="0"/>
        <v>5519.505719494399</v>
      </c>
      <c r="G26" s="196">
        <f t="shared" si="0"/>
        <v>0.9999989999999999</v>
      </c>
      <c r="H26" s="117">
        <f t="shared" si="0"/>
        <v>1795.2405529788098</v>
      </c>
      <c r="I26" s="223">
        <f t="shared" si="0"/>
        <v>8.820967</v>
      </c>
      <c r="J26" s="223">
        <f t="shared" si="0"/>
        <v>349.91721399999994</v>
      </c>
      <c r="K26" s="117">
        <f t="shared" si="0"/>
        <v>151.51510283670999</v>
      </c>
      <c r="L26" s="117">
        <f t="shared" si="0"/>
        <v>6010.422311409491</v>
      </c>
      <c r="M26" s="196">
        <f t="shared" si="0"/>
        <v>1</v>
      </c>
      <c r="N26" s="117">
        <f t="shared" si="0"/>
        <v>0</v>
      </c>
      <c r="O26" s="38"/>
      <c r="P26" s="38"/>
      <c r="Q26" s="38"/>
    </row>
    <row r="27" spans="1:17" s="180" customFormat="1" ht="15">
      <c r="A27" s="56" t="s">
        <v>64</v>
      </c>
      <c r="B27" s="125">
        <f aca="true" t="shared" si="1" ref="B27:N27">SUM(B$28:B$34)</f>
        <v>1670.9519288894599</v>
      </c>
      <c r="C27" s="229">
        <f t="shared" si="1"/>
        <v>5.519086</v>
      </c>
      <c r="D27" s="229">
        <f t="shared" si="1"/>
        <v>209.62812</v>
      </c>
      <c r="E27" s="125">
        <f t="shared" si="1"/>
        <v>136.59196737241</v>
      </c>
      <c r="F27" s="125">
        <f t="shared" si="1"/>
        <v>5188.09074152743</v>
      </c>
      <c r="G27" s="219">
        <f t="shared" si="1"/>
        <v>0.9399549999999999</v>
      </c>
      <c r="H27" s="125">
        <f t="shared" si="1"/>
        <v>1733.9824938739998</v>
      </c>
      <c r="I27" s="229">
        <f t="shared" si="1"/>
        <v>5.406529000000001</v>
      </c>
      <c r="J27" s="229">
        <f t="shared" si="1"/>
        <v>214.47053699999998</v>
      </c>
      <c r="K27" s="125">
        <f t="shared" si="1"/>
        <v>143.67824651477</v>
      </c>
      <c r="L27" s="125">
        <f t="shared" si="1"/>
        <v>5699.543625345471</v>
      </c>
      <c r="M27" s="219">
        <f t="shared" si="1"/>
        <v>0.948277</v>
      </c>
      <c r="N27" s="125">
        <f t="shared" si="1"/>
        <v>0.008320999999999999</v>
      </c>
      <c r="O27" s="175"/>
      <c r="P27" s="175"/>
      <c r="Q27" s="175"/>
    </row>
    <row r="28" spans="1:17" s="90" customFormat="1" ht="12.75" outlineLevel="1">
      <c r="A28" s="114" t="s">
        <v>23</v>
      </c>
      <c r="B28" s="228">
        <v>0.01837237848</v>
      </c>
      <c r="C28" s="83">
        <v>1.276599</v>
      </c>
      <c r="D28" s="83">
        <v>48.4883</v>
      </c>
      <c r="E28" s="228">
        <v>0.02345416297</v>
      </c>
      <c r="F28" s="228">
        <v>0.89084539945</v>
      </c>
      <c r="G28" s="75">
        <v>0.000161</v>
      </c>
      <c r="H28" s="228">
        <v>0.15097032724</v>
      </c>
      <c r="I28" s="83">
        <v>1.253199</v>
      </c>
      <c r="J28" s="83">
        <v>49.7129</v>
      </c>
      <c r="K28" s="228">
        <v>0.18919586126</v>
      </c>
      <c r="L28" s="228">
        <v>7.50517278105</v>
      </c>
      <c r="M28" s="75">
        <v>0.001249</v>
      </c>
      <c r="N28" s="228">
        <v>0.001087</v>
      </c>
      <c r="O28" s="80"/>
      <c r="P28" s="80"/>
      <c r="Q28" s="80"/>
    </row>
    <row r="29" spans="1:17" ht="12.75" outlineLevel="1">
      <c r="A29" s="73" t="s">
        <v>115</v>
      </c>
      <c r="B29" s="47">
        <v>34.63603331798</v>
      </c>
      <c r="C29" s="155">
        <v>1</v>
      </c>
      <c r="D29" s="155">
        <v>37.9824</v>
      </c>
      <c r="E29" s="47">
        <v>34.63603331798</v>
      </c>
      <c r="F29" s="47">
        <v>1315.55967189683</v>
      </c>
      <c r="G29" s="124">
        <v>0.238347</v>
      </c>
      <c r="H29" s="47">
        <v>36.30317300276</v>
      </c>
      <c r="I29" s="155">
        <v>1</v>
      </c>
      <c r="J29" s="155">
        <v>39.6688</v>
      </c>
      <c r="K29" s="47">
        <v>36.30317300276</v>
      </c>
      <c r="L29" s="47">
        <v>1440.1033092119</v>
      </c>
      <c r="M29" s="124">
        <v>0.239601</v>
      </c>
      <c r="N29" s="47">
        <v>0.001254</v>
      </c>
      <c r="O29" s="197"/>
      <c r="P29" s="197"/>
      <c r="Q29" s="197"/>
    </row>
    <row r="30" spans="1:17" ht="12.75" outlineLevel="1">
      <c r="A30" s="73" t="s">
        <v>2</v>
      </c>
      <c r="B30" s="47">
        <v>40.81850766274</v>
      </c>
      <c r="C30" s="155">
        <v>1.111249</v>
      </c>
      <c r="D30" s="155">
        <v>42.2079</v>
      </c>
      <c r="E30" s="47">
        <v>45.35952150404</v>
      </c>
      <c r="F30" s="47">
        <v>1722.86348957817</v>
      </c>
      <c r="G30" s="124">
        <v>0.312141</v>
      </c>
      <c r="H30" s="47">
        <v>46.15614731036</v>
      </c>
      <c r="I30" s="155">
        <v>1.0713</v>
      </c>
      <c r="J30" s="155">
        <v>42.4972</v>
      </c>
      <c r="K30" s="47">
        <v>49.44709755473</v>
      </c>
      <c r="L30" s="47">
        <v>1961.50702347785</v>
      </c>
      <c r="M30" s="124">
        <v>0.326351</v>
      </c>
      <c r="N30" s="47">
        <v>0.01421</v>
      </c>
      <c r="O30" s="197"/>
      <c r="P30" s="197"/>
      <c r="Q30" s="197"/>
    </row>
    <row r="31" spans="1:17" ht="12.75" outlineLevel="1">
      <c r="A31" s="73" t="s">
        <v>155</v>
      </c>
      <c r="B31" s="47">
        <v>4.35</v>
      </c>
      <c r="C31" s="155">
        <v>0.756145</v>
      </c>
      <c r="D31" s="155">
        <v>28.7202</v>
      </c>
      <c r="E31" s="47">
        <v>3.28923053835</v>
      </c>
      <c r="F31" s="47">
        <v>124.93287</v>
      </c>
      <c r="G31" s="124">
        <v>0.022635</v>
      </c>
      <c r="H31" s="47">
        <v>6.35</v>
      </c>
      <c r="I31" s="155">
        <v>0.732493</v>
      </c>
      <c r="J31" s="155">
        <v>29.0571</v>
      </c>
      <c r="K31" s="47">
        <v>4.65132761767</v>
      </c>
      <c r="L31" s="47">
        <v>184.512585</v>
      </c>
      <c r="M31" s="124">
        <v>0.030699</v>
      </c>
      <c r="N31" s="47">
        <v>0.008064</v>
      </c>
      <c r="O31" s="197"/>
      <c r="P31" s="197"/>
      <c r="Q31" s="197"/>
    </row>
    <row r="32" spans="1:17" ht="12.75" outlineLevel="1">
      <c r="A32" s="73" t="s">
        <v>13</v>
      </c>
      <c r="B32" s="47">
        <v>10.611372318</v>
      </c>
      <c r="C32" s="155">
        <v>1.34167</v>
      </c>
      <c r="D32" s="155">
        <v>50.95983</v>
      </c>
      <c r="E32" s="47">
        <v>14.23695525804</v>
      </c>
      <c r="F32" s="47">
        <v>540.75372939199</v>
      </c>
      <c r="G32" s="124">
        <v>0.097971</v>
      </c>
      <c r="H32" s="47">
        <v>10.928198152</v>
      </c>
      <c r="I32" s="155">
        <v>1.317929</v>
      </c>
      <c r="J32" s="155">
        <v>52.280677</v>
      </c>
      <c r="K32" s="47">
        <v>14.40259341791</v>
      </c>
      <c r="L32" s="47">
        <v>571.33359777671</v>
      </c>
      <c r="M32" s="124">
        <v>0.095057</v>
      </c>
      <c r="N32" s="47">
        <v>-0.002914</v>
      </c>
      <c r="O32" s="197"/>
      <c r="P32" s="197"/>
      <c r="Q32" s="197"/>
    </row>
    <row r="33" spans="1:17" ht="12.75" outlineLevel="1">
      <c r="A33" s="73" t="s">
        <v>14</v>
      </c>
      <c r="B33" s="47">
        <v>1447.14847927026</v>
      </c>
      <c r="C33" s="155">
        <v>0.026328</v>
      </c>
      <c r="D33" s="155">
        <v>1</v>
      </c>
      <c r="E33" s="47">
        <v>38.10050126561</v>
      </c>
      <c r="F33" s="47">
        <v>1447.14847927026</v>
      </c>
      <c r="G33" s="124">
        <v>0.262188</v>
      </c>
      <c r="H33" s="47">
        <v>1500.72484113964</v>
      </c>
      <c r="I33" s="155">
        <v>0.025209</v>
      </c>
      <c r="J33" s="155">
        <v>1</v>
      </c>
      <c r="K33" s="47">
        <v>37.83136472842</v>
      </c>
      <c r="L33" s="47">
        <v>1500.72484113964</v>
      </c>
      <c r="M33" s="124">
        <v>0.249687</v>
      </c>
      <c r="N33" s="47">
        <v>-0.012501</v>
      </c>
      <c r="O33" s="197"/>
      <c r="P33" s="197"/>
      <c r="Q33" s="197"/>
    </row>
    <row r="34" spans="1:17" ht="12.75" outlineLevel="1">
      <c r="A34" s="73" t="s">
        <v>100</v>
      </c>
      <c r="B34" s="47">
        <v>133.369163942</v>
      </c>
      <c r="C34" s="155">
        <v>0.007095</v>
      </c>
      <c r="D34" s="155">
        <v>0.26949</v>
      </c>
      <c r="E34" s="47">
        <v>0.94627132542</v>
      </c>
      <c r="F34" s="47">
        <v>35.94165599073</v>
      </c>
      <c r="G34" s="124">
        <v>0.006512</v>
      </c>
      <c r="H34" s="47">
        <v>133.369163942</v>
      </c>
      <c r="I34" s="155">
        <v>0.006399</v>
      </c>
      <c r="J34" s="155">
        <v>0.25386</v>
      </c>
      <c r="K34" s="47">
        <v>0.85349433202</v>
      </c>
      <c r="L34" s="47">
        <v>33.85709595832</v>
      </c>
      <c r="M34" s="124">
        <v>0.005633</v>
      </c>
      <c r="N34" s="47">
        <v>-0.000879</v>
      </c>
      <c r="O34" s="197"/>
      <c r="P34" s="197"/>
      <c r="Q34" s="197"/>
    </row>
    <row r="35" spans="1:17" ht="15">
      <c r="A35" s="66" t="s">
        <v>12</v>
      </c>
      <c r="B35" s="7">
        <f aca="true" t="shared" si="2" ref="B35:N35">SUM(B$36:B$39)</f>
        <v>61.140424883259996</v>
      </c>
      <c r="C35" s="115">
        <f t="shared" si="2"/>
        <v>3.4792469999999995</v>
      </c>
      <c r="D35" s="115">
        <f t="shared" si="2"/>
        <v>132.15013</v>
      </c>
      <c r="E35" s="7">
        <f t="shared" si="2"/>
        <v>8.725488067250001</v>
      </c>
      <c r="F35" s="7">
        <f t="shared" si="2"/>
        <v>331.41497796697</v>
      </c>
      <c r="G35" s="85">
        <f t="shared" si="2"/>
        <v>0.06004400000000001</v>
      </c>
      <c r="H35" s="7">
        <f t="shared" si="2"/>
        <v>61.25805910481</v>
      </c>
      <c r="I35" s="115">
        <f t="shared" si="2"/>
        <v>3.4144379999999996</v>
      </c>
      <c r="J35" s="115">
        <f t="shared" si="2"/>
        <v>135.446677</v>
      </c>
      <c r="K35" s="7">
        <f t="shared" si="2"/>
        <v>7.83685632194</v>
      </c>
      <c r="L35" s="7">
        <f t="shared" si="2"/>
        <v>310.87868606402</v>
      </c>
      <c r="M35" s="85">
        <f t="shared" si="2"/>
        <v>0.05172299999999999</v>
      </c>
      <c r="N35" s="7">
        <f t="shared" si="2"/>
        <v>-0.008321</v>
      </c>
      <c r="O35" s="197"/>
      <c r="P35" s="197"/>
      <c r="Q35" s="197"/>
    </row>
    <row r="36" spans="1:17" ht="12.75" outlineLevel="1">
      <c r="A36" s="73" t="s">
        <v>115</v>
      </c>
      <c r="B36" s="47">
        <v>3.44855964059</v>
      </c>
      <c r="C36" s="155">
        <v>1</v>
      </c>
      <c r="D36" s="155">
        <v>37.9824</v>
      </c>
      <c r="E36" s="47">
        <v>3.44855964059</v>
      </c>
      <c r="F36" s="47">
        <v>130.98457169276</v>
      </c>
      <c r="G36" s="124">
        <v>0.023731</v>
      </c>
      <c r="H36" s="47">
        <v>3.38749625703</v>
      </c>
      <c r="I36" s="155">
        <v>1</v>
      </c>
      <c r="J36" s="155">
        <v>39.6688</v>
      </c>
      <c r="K36" s="47">
        <v>3.38749625703</v>
      </c>
      <c r="L36" s="47">
        <v>134.37791152088</v>
      </c>
      <c r="M36" s="124">
        <v>0.022357</v>
      </c>
      <c r="N36" s="47">
        <v>-0.001374</v>
      </c>
      <c r="O36" s="197"/>
      <c r="P36" s="197"/>
      <c r="Q36" s="197"/>
    </row>
    <row r="37" spans="1:17" ht="12.75" outlineLevel="1">
      <c r="A37" s="73" t="s">
        <v>2</v>
      </c>
      <c r="B37" s="47">
        <v>1.4397809874</v>
      </c>
      <c r="C37" s="155">
        <v>1.111249</v>
      </c>
      <c r="D37" s="155">
        <v>42.2079</v>
      </c>
      <c r="E37" s="47">
        <v>1.59995503019</v>
      </c>
      <c r="F37" s="47">
        <v>60.77013193808</v>
      </c>
      <c r="G37" s="124">
        <v>0.01101</v>
      </c>
      <c r="H37" s="47">
        <v>1.23468336362</v>
      </c>
      <c r="I37" s="155">
        <v>1.0713</v>
      </c>
      <c r="J37" s="155">
        <v>42.4972</v>
      </c>
      <c r="K37" s="47">
        <v>1.32271674063</v>
      </c>
      <c r="L37" s="47">
        <v>52.47058584044</v>
      </c>
      <c r="M37" s="124">
        <v>0.00873</v>
      </c>
      <c r="N37" s="47">
        <v>-0.00228</v>
      </c>
      <c r="O37" s="197"/>
      <c r="P37" s="197"/>
      <c r="Q37" s="197"/>
    </row>
    <row r="38" spans="1:17" ht="12.75" outlineLevel="1">
      <c r="A38" s="73" t="s">
        <v>13</v>
      </c>
      <c r="B38" s="47">
        <v>1.669505082</v>
      </c>
      <c r="C38" s="155">
        <v>1.34167</v>
      </c>
      <c r="D38" s="155">
        <v>50.95983</v>
      </c>
      <c r="E38" s="47">
        <v>2.23992415337</v>
      </c>
      <c r="F38" s="47">
        <v>85.07769516286</v>
      </c>
      <c r="G38" s="124">
        <v>0.015414</v>
      </c>
      <c r="H38" s="47">
        <v>1.314224249</v>
      </c>
      <c r="I38" s="155">
        <v>1.317929</v>
      </c>
      <c r="J38" s="155">
        <v>52.280677</v>
      </c>
      <c r="K38" s="47">
        <v>1.73205475001</v>
      </c>
      <c r="L38" s="47">
        <v>68.70853346754</v>
      </c>
      <c r="M38" s="124">
        <v>0.011432</v>
      </c>
      <c r="N38" s="47">
        <v>-0.003982</v>
      </c>
      <c r="O38" s="197"/>
      <c r="P38" s="197"/>
      <c r="Q38" s="197"/>
    </row>
    <row r="39" spans="1:17" ht="12.75" outlineLevel="1">
      <c r="A39" s="73" t="s">
        <v>14</v>
      </c>
      <c r="B39" s="47">
        <v>54.58257917327</v>
      </c>
      <c r="C39" s="155">
        <v>0.026328</v>
      </c>
      <c r="D39" s="155">
        <v>1</v>
      </c>
      <c r="E39" s="47">
        <v>1.4370492431</v>
      </c>
      <c r="F39" s="47">
        <v>54.58257917327</v>
      </c>
      <c r="G39" s="124">
        <v>0.009889</v>
      </c>
      <c r="H39" s="47">
        <v>55.32165523516</v>
      </c>
      <c r="I39" s="155">
        <v>0.025209</v>
      </c>
      <c r="J39" s="155">
        <v>1</v>
      </c>
      <c r="K39" s="47">
        <v>1.39458857427</v>
      </c>
      <c r="L39" s="47">
        <v>55.32165523516</v>
      </c>
      <c r="M39" s="124">
        <v>0.009204</v>
      </c>
      <c r="N39" s="47">
        <v>-0.000685</v>
      </c>
      <c r="O39" s="197"/>
      <c r="P39" s="197"/>
      <c r="Q39" s="197"/>
    </row>
    <row r="40" spans="2:17" ht="12.75">
      <c r="B40" s="12"/>
      <c r="C40" s="122"/>
      <c r="D40" s="122"/>
      <c r="E40" s="12"/>
      <c r="F40" s="12"/>
      <c r="G40" s="88"/>
      <c r="H40" s="12"/>
      <c r="I40" s="122"/>
      <c r="J40" s="122"/>
      <c r="K40" s="12"/>
      <c r="L40" s="12"/>
      <c r="M40" s="88"/>
      <c r="N40" s="12"/>
      <c r="O40" s="197"/>
      <c r="P40" s="197"/>
      <c r="Q40" s="197"/>
    </row>
    <row r="41" spans="2:17" ht="12.75">
      <c r="B41" s="12"/>
      <c r="C41" s="122"/>
      <c r="D41" s="122"/>
      <c r="E41" s="12"/>
      <c r="F41" s="12"/>
      <c r="G41" s="88"/>
      <c r="H41" s="12"/>
      <c r="I41" s="122"/>
      <c r="J41" s="122"/>
      <c r="K41" s="12"/>
      <c r="L41" s="12"/>
      <c r="M41" s="88"/>
      <c r="N41" s="12"/>
      <c r="O41" s="197"/>
      <c r="P41" s="197"/>
      <c r="Q41" s="197"/>
    </row>
    <row r="42" spans="2:17" ht="12.75">
      <c r="B42" s="12"/>
      <c r="C42" s="122"/>
      <c r="D42" s="122"/>
      <c r="E42" s="12"/>
      <c r="F42" s="12"/>
      <c r="G42" s="88"/>
      <c r="H42" s="12"/>
      <c r="I42" s="122"/>
      <c r="J42" s="122"/>
      <c r="K42" s="12"/>
      <c r="L42" s="12"/>
      <c r="M42" s="88"/>
      <c r="N42" s="12"/>
      <c r="O42" s="197"/>
      <c r="P42" s="197"/>
      <c r="Q42" s="197"/>
    </row>
    <row r="43" spans="2:17" ht="12.75">
      <c r="B43" s="12"/>
      <c r="C43" s="122"/>
      <c r="D43" s="122"/>
      <c r="E43" s="12"/>
      <c r="F43" s="12"/>
      <c r="G43" s="88"/>
      <c r="H43" s="12"/>
      <c r="I43" s="122"/>
      <c r="J43" s="122"/>
      <c r="K43" s="12"/>
      <c r="L43" s="12"/>
      <c r="M43" s="88"/>
      <c r="N43" s="12"/>
      <c r="O43" s="197"/>
      <c r="P43" s="197"/>
      <c r="Q43" s="197"/>
    </row>
    <row r="44" spans="2:17" ht="12.75">
      <c r="B44" s="12"/>
      <c r="C44" s="122"/>
      <c r="D44" s="122"/>
      <c r="E44" s="12"/>
      <c r="F44" s="12"/>
      <c r="G44" s="88"/>
      <c r="H44" s="12"/>
      <c r="I44" s="122"/>
      <c r="J44" s="122"/>
      <c r="K44" s="12"/>
      <c r="L44" s="12"/>
      <c r="M44" s="88"/>
      <c r="N44" s="12"/>
      <c r="O44" s="197"/>
      <c r="P44" s="197"/>
      <c r="Q44" s="197"/>
    </row>
    <row r="45" spans="2:17" ht="12.75">
      <c r="B45" s="12"/>
      <c r="C45" s="122"/>
      <c r="D45" s="122"/>
      <c r="E45" s="12"/>
      <c r="F45" s="12"/>
      <c r="G45" s="88"/>
      <c r="H45" s="12"/>
      <c r="I45" s="122"/>
      <c r="J45" s="122"/>
      <c r="K45" s="12"/>
      <c r="L45" s="12"/>
      <c r="M45" s="88"/>
      <c r="N45" s="12"/>
      <c r="O45" s="197"/>
      <c r="P45" s="197"/>
      <c r="Q45" s="197"/>
    </row>
    <row r="46" spans="2:17" ht="12.75">
      <c r="B46" s="12"/>
      <c r="C46" s="122"/>
      <c r="D46" s="122"/>
      <c r="E46" s="12"/>
      <c r="F46" s="12"/>
      <c r="G46" s="88"/>
      <c r="H46" s="12"/>
      <c r="I46" s="122"/>
      <c r="J46" s="122"/>
      <c r="K46" s="12"/>
      <c r="L46" s="12"/>
      <c r="M46" s="88"/>
      <c r="N46" s="12"/>
      <c r="O46" s="197"/>
      <c r="P46" s="197"/>
      <c r="Q46" s="197"/>
    </row>
    <row r="47" spans="2:17" ht="12.75">
      <c r="B47" s="12"/>
      <c r="C47" s="122"/>
      <c r="D47" s="122"/>
      <c r="E47" s="12"/>
      <c r="F47" s="12"/>
      <c r="G47" s="88"/>
      <c r="H47" s="12"/>
      <c r="I47" s="122"/>
      <c r="J47" s="122"/>
      <c r="K47" s="12"/>
      <c r="L47" s="12"/>
      <c r="M47" s="88"/>
      <c r="N47" s="12"/>
      <c r="O47" s="197"/>
      <c r="P47" s="197"/>
      <c r="Q47" s="197"/>
    </row>
    <row r="48" spans="2:17" ht="12.75">
      <c r="B48" s="12"/>
      <c r="C48" s="122"/>
      <c r="D48" s="122"/>
      <c r="E48" s="12"/>
      <c r="F48" s="12"/>
      <c r="G48" s="88"/>
      <c r="H48" s="12"/>
      <c r="I48" s="122"/>
      <c r="J48" s="122"/>
      <c r="K48" s="12"/>
      <c r="L48" s="12"/>
      <c r="M48" s="88"/>
      <c r="N48" s="12"/>
      <c r="O48" s="197"/>
      <c r="P48" s="197"/>
      <c r="Q48" s="197"/>
    </row>
    <row r="49" spans="2:17" ht="12.75">
      <c r="B49" s="12"/>
      <c r="C49" s="122"/>
      <c r="D49" s="122"/>
      <c r="E49" s="12"/>
      <c r="F49" s="12"/>
      <c r="G49" s="88"/>
      <c r="H49" s="12"/>
      <c r="I49" s="122"/>
      <c r="J49" s="122"/>
      <c r="K49" s="12"/>
      <c r="L49" s="12"/>
      <c r="M49" s="88"/>
      <c r="N49" s="12"/>
      <c r="O49" s="197"/>
      <c r="P49" s="197"/>
      <c r="Q49" s="197"/>
    </row>
    <row r="50" spans="2:17" ht="12.75">
      <c r="B50" s="12"/>
      <c r="C50" s="122"/>
      <c r="D50" s="122"/>
      <c r="E50" s="12"/>
      <c r="F50" s="12"/>
      <c r="G50" s="88"/>
      <c r="H50" s="12"/>
      <c r="I50" s="122"/>
      <c r="J50" s="122"/>
      <c r="K50" s="12"/>
      <c r="L50" s="12"/>
      <c r="M50" s="88"/>
      <c r="N50" s="12"/>
      <c r="O50" s="197"/>
      <c r="P50" s="197"/>
      <c r="Q50" s="197"/>
    </row>
    <row r="51" spans="2:17" ht="12.75">
      <c r="B51" s="12"/>
      <c r="C51" s="122"/>
      <c r="D51" s="122"/>
      <c r="E51" s="12"/>
      <c r="F51" s="12"/>
      <c r="G51" s="88"/>
      <c r="H51" s="12"/>
      <c r="I51" s="122"/>
      <c r="J51" s="122"/>
      <c r="K51" s="12"/>
      <c r="L51" s="12"/>
      <c r="M51" s="88"/>
      <c r="N51" s="12"/>
      <c r="O51" s="197"/>
      <c r="P51" s="197"/>
      <c r="Q51" s="197"/>
    </row>
    <row r="52" spans="2:17" ht="12.75">
      <c r="B52" s="12"/>
      <c r="C52" s="122"/>
      <c r="D52" s="122"/>
      <c r="E52" s="12"/>
      <c r="F52" s="12"/>
      <c r="G52" s="88"/>
      <c r="H52" s="12"/>
      <c r="I52" s="122"/>
      <c r="J52" s="122"/>
      <c r="K52" s="12"/>
      <c r="L52" s="12"/>
      <c r="M52" s="88"/>
      <c r="N52" s="12"/>
      <c r="O52" s="197"/>
      <c r="P52" s="197"/>
      <c r="Q52" s="197"/>
    </row>
    <row r="53" spans="2:17" ht="12.75">
      <c r="B53" s="12"/>
      <c r="C53" s="122"/>
      <c r="D53" s="122"/>
      <c r="E53" s="12"/>
      <c r="F53" s="12"/>
      <c r="G53" s="88"/>
      <c r="H53" s="12"/>
      <c r="I53" s="122"/>
      <c r="J53" s="122"/>
      <c r="K53" s="12"/>
      <c r="L53" s="12"/>
      <c r="M53" s="88"/>
      <c r="N53" s="12"/>
      <c r="O53" s="197"/>
      <c r="P53" s="197"/>
      <c r="Q53" s="197"/>
    </row>
    <row r="54" spans="2:17" ht="12.75">
      <c r="B54" s="12"/>
      <c r="C54" s="122"/>
      <c r="D54" s="122"/>
      <c r="E54" s="12"/>
      <c r="F54" s="12"/>
      <c r="G54" s="88"/>
      <c r="H54" s="12"/>
      <c r="I54" s="122"/>
      <c r="J54" s="122"/>
      <c r="K54" s="12"/>
      <c r="L54" s="12"/>
      <c r="M54" s="88"/>
      <c r="N54" s="12"/>
      <c r="O54" s="197"/>
      <c r="P54" s="197"/>
      <c r="Q54" s="197"/>
    </row>
    <row r="55" spans="2:17" ht="12.75">
      <c r="B55" s="12"/>
      <c r="C55" s="122"/>
      <c r="D55" s="122"/>
      <c r="E55" s="12"/>
      <c r="F55" s="12"/>
      <c r="G55" s="88"/>
      <c r="H55" s="12"/>
      <c r="I55" s="122"/>
      <c r="J55" s="122"/>
      <c r="K55" s="12"/>
      <c r="L55" s="12"/>
      <c r="M55" s="88"/>
      <c r="N55" s="12"/>
      <c r="O55" s="197"/>
      <c r="P55" s="197"/>
      <c r="Q55" s="197"/>
    </row>
    <row r="56" spans="2:17" ht="12.75">
      <c r="B56" s="12"/>
      <c r="C56" s="122"/>
      <c r="D56" s="122"/>
      <c r="E56" s="12"/>
      <c r="F56" s="12"/>
      <c r="G56" s="88"/>
      <c r="H56" s="12"/>
      <c r="I56" s="122"/>
      <c r="J56" s="122"/>
      <c r="K56" s="12"/>
      <c r="L56" s="12"/>
      <c r="M56" s="88"/>
      <c r="N56" s="12"/>
      <c r="O56" s="197"/>
      <c r="P56" s="197"/>
      <c r="Q56" s="197"/>
    </row>
    <row r="57" spans="2:17" ht="12.75">
      <c r="B57" s="12"/>
      <c r="C57" s="122"/>
      <c r="D57" s="122"/>
      <c r="E57" s="12"/>
      <c r="F57" s="12"/>
      <c r="G57" s="88"/>
      <c r="H57" s="12"/>
      <c r="I57" s="122"/>
      <c r="J57" s="122"/>
      <c r="K57" s="12"/>
      <c r="L57" s="12"/>
      <c r="M57" s="88"/>
      <c r="N57" s="12"/>
      <c r="O57" s="197"/>
      <c r="P57" s="197"/>
      <c r="Q57" s="197"/>
    </row>
    <row r="58" spans="2:17" ht="12.75">
      <c r="B58" s="12"/>
      <c r="C58" s="122"/>
      <c r="D58" s="122"/>
      <c r="E58" s="12"/>
      <c r="F58" s="12"/>
      <c r="G58" s="88"/>
      <c r="H58" s="12"/>
      <c r="I58" s="122"/>
      <c r="J58" s="122"/>
      <c r="K58" s="12"/>
      <c r="L58" s="12"/>
      <c r="M58" s="88"/>
      <c r="N58" s="12"/>
      <c r="O58" s="197"/>
      <c r="P58" s="197"/>
      <c r="Q58" s="197"/>
    </row>
    <row r="59" spans="2:17" ht="12.75">
      <c r="B59" s="12"/>
      <c r="C59" s="122"/>
      <c r="D59" s="122"/>
      <c r="E59" s="12"/>
      <c r="F59" s="12"/>
      <c r="G59" s="88"/>
      <c r="H59" s="12"/>
      <c r="I59" s="122"/>
      <c r="J59" s="122"/>
      <c r="K59" s="12"/>
      <c r="L59" s="12"/>
      <c r="M59" s="88"/>
      <c r="N59" s="12"/>
      <c r="O59" s="197"/>
      <c r="P59" s="197"/>
      <c r="Q59" s="197"/>
    </row>
    <row r="60" spans="2:17" ht="12.75">
      <c r="B60" s="12"/>
      <c r="C60" s="122"/>
      <c r="D60" s="122"/>
      <c r="E60" s="12"/>
      <c r="F60" s="12"/>
      <c r="G60" s="88"/>
      <c r="H60" s="12"/>
      <c r="I60" s="122"/>
      <c r="J60" s="122"/>
      <c r="K60" s="12"/>
      <c r="L60" s="12"/>
      <c r="M60" s="88"/>
      <c r="N60" s="12"/>
      <c r="O60" s="197"/>
      <c r="P60" s="197"/>
      <c r="Q60" s="197"/>
    </row>
    <row r="61" spans="2:17" ht="12.75">
      <c r="B61" s="12"/>
      <c r="C61" s="122"/>
      <c r="D61" s="122"/>
      <c r="E61" s="12"/>
      <c r="F61" s="12"/>
      <c r="G61" s="88"/>
      <c r="H61" s="12"/>
      <c r="I61" s="122"/>
      <c r="J61" s="122"/>
      <c r="K61" s="12"/>
      <c r="L61" s="12"/>
      <c r="M61" s="88"/>
      <c r="N61" s="12"/>
      <c r="O61" s="197"/>
      <c r="P61" s="197"/>
      <c r="Q61" s="197"/>
    </row>
    <row r="62" spans="2:17" ht="12.75">
      <c r="B62" s="12"/>
      <c r="C62" s="122"/>
      <c r="D62" s="122"/>
      <c r="E62" s="12"/>
      <c r="F62" s="12"/>
      <c r="G62" s="88"/>
      <c r="H62" s="12"/>
      <c r="I62" s="122"/>
      <c r="J62" s="122"/>
      <c r="K62" s="12"/>
      <c r="L62" s="12"/>
      <c r="M62" s="88"/>
      <c r="N62" s="12"/>
      <c r="O62" s="197"/>
      <c r="P62" s="197"/>
      <c r="Q62" s="197"/>
    </row>
    <row r="63" spans="2:17" ht="12.75">
      <c r="B63" s="12"/>
      <c r="C63" s="122"/>
      <c r="D63" s="122"/>
      <c r="E63" s="12"/>
      <c r="F63" s="12"/>
      <c r="G63" s="88"/>
      <c r="H63" s="12"/>
      <c r="I63" s="122"/>
      <c r="J63" s="122"/>
      <c r="K63" s="12"/>
      <c r="L63" s="12"/>
      <c r="M63" s="88"/>
      <c r="N63" s="12"/>
      <c r="O63" s="197"/>
      <c r="P63" s="197"/>
      <c r="Q63" s="197"/>
    </row>
    <row r="64" spans="2:17" ht="12.75">
      <c r="B64" s="12"/>
      <c r="C64" s="122"/>
      <c r="D64" s="122"/>
      <c r="E64" s="12"/>
      <c r="F64" s="12"/>
      <c r="G64" s="88"/>
      <c r="H64" s="12"/>
      <c r="I64" s="122"/>
      <c r="J64" s="122"/>
      <c r="K64" s="12"/>
      <c r="L64" s="12"/>
      <c r="M64" s="88"/>
      <c r="N64" s="12"/>
      <c r="O64" s="197"/>
      <c r="P64" s="197"/>
      <c r="Q64" s="197"/>
    </row>
    <row r="65" spans="2:17" ht="12.75">
      <c r="B65" s="12"/>
      <c r="C65" s="122"/>
      <c r="D65" s="122"/>
      <c r="E65" s="12"/>
      <c r="F65" s="12"/>
      <c r="G65" s="88"/>
      <c r="H65" s="12"/>
      <c r="I65" s="122"/>
      <c r="J65" s="122"/>
      <c r="K65" s="12"/>
      <c r="L65" s="12"/>
      <c r="M65" s="88"/>
      <c r="N65" s="12"/>
      <c r="O65" s="197"/>
      <c r="P65" s="197"/>
      <c r="Q65" s="197"/>
    </row>
    <row r="66" spans="2:17" ht="12.75">
      <c r="B66" s="12"/>
      <c r="C66" s="122"/>
      <c r="D66" s="122"/>
      <c r="E66" s="12"/>
      <c r="F66" s="12"/>
      <c r="G66" s="88"/>
      <c r="H66" s="12"/>
      <c r="I66" s="122"/>
      <c r="J66" s="122"/>
      <c r="K66" s="12"/>
      <c r="L66" s="12"/>
      <c r="M66" s="88"/>
      <c r="N66" s="12"/>
      <c r="O66" s="197"/>
      <c r="P66" s="197"/>
      <c r="Q66" s="197"/>
    </row>
    <row r="67" spans="2:17" ht="12.75">
      <c r="B67" s="12"/>
      <c r="C67" s="122"/>
      <c r="D67" s="122"/>
      <c r="E67" s="12"/>
      <c r="F67" s="12"/>
      <c r="G67" s="88"/>
      <c r="H67" s="12"/>
      <c r="I67" s="122"/>
      <c r="J67" s="122"/>
      <c r="K67" s="12"/>
      <c r="L67" s="12"/>
      <c r="M67" s="88"/>
      <c r="N67" s="12"/>
      <c r="O67" s="197"/>
      <c r="P67" s="197"/>
      <c r="Q67" s="197"/>
    </row>
    <row r="68" spans="2:17" ht="12.75">
      <c r="B68" s="12"/>
      <c r="C68" s="122"/>
      <c r="D68" s="122"/>
      <c r="E68" s="12"/>
      <c r="F68" s="12"/>
      <c r="G68" s="88"/>
      <c r="H68" s="12"/>
      <c r="I68" s="122"/>
      <c r="J68" s="122"/>
      <c r="K68" s="12"/>
      <c r="L68" s="12"/>
      <c r="M68" s="88"/>
      <c r="N68" s="12"/>
      <c r="O68" s="197"/>
      <c r="P68" s="197"/>
      <c r="Q68" s="197"/>
    </row>
    <row r="69" spans="2:17" ht="12.75">
      <c r="B69" s="12"/>
      <c r="C69" s="122"/>
      <c r="D69" s="122"/>
      <c r="E69" s="12"/>
      <c r="F69" s="12"/>
      <c r="G69" s="88"/>
      <c r="H69" s="12"/>
      <c r="I69" s="122"/>
      <c r="J69" s="122"/>
      <c r="K69" s="12"/>
      <c r="L69" s="12"/>
      <c r="M69" s="88"/>
      <c r="N69" s="12"/>
      <c r="O69" s="197"/>
      <c r="P69" s="197"/>
      <c r="Q69" s="197"/>
    </row>
    <row r="70" spans="2:17" ht="12.75">
      <c r="B70" s="12"/>
      <c r="C70" s="122"/>
      <c r="D70" s="122"/>
      <c r="E70" s="12"/>
      <c r="F70" s="12"/>
      <c r="G70" s="88"/>
      <c r="H70" s="12"/>
      <c r="I70" s="122"/>
      <c r="J70" s="122"/>
      <c r="K70" s="12"/>
      <c r="L70" s="12"/>
      <c r="M70" s="88"/>
      <c r="N70" s="12"/>
      <c r="O70" s="197"/>
      <c r="P70" s="197"/>
      <c r="Q70" s="197"/>
    </row>
    <row r="71" spans="2:17" ht="12.75">
      <c r="B71" s="12"/>
      <c r="C71" s="122"/>
      <c r="D71" s="122"/>
      <c r="E71" s="12"/>
      <c r="F71" s="12"/>
      <c r="G71" s="88"/>
      <c r="H71" s="12"/>
      <c r="I71" s="122"/>
      <c r="J71" s="122"/>
      <c r="K71" s="12"/>
      <c r="L71" s="12"/>
      <c r="M71" s="88"/>
      <c r="N71" s="12"/>
      <c r="O71" s="197"/>
      <c r="P71" s="197"/>
      <c r="Q71" s="197"/>
    </row>
    <row r="72" spans="2:17" ht="12.75">
      <c r="B72" s="12"/>
      <c r="C72" s="122"/>
      <c r="D72" s="122"/>
      <c r="E72" s="12"/>
      <c r="F72" s="12"/>
      <c r="G72" s="88"/>
      <c r="H72" s="12"/>
      <c r="I72" s="122"/>
      <c r="J72" s="122"/>
      <c r="K72" s="12"/>
      <c r="L72" s="12"/>
      <c r="M72" s="88"/>
      <c r="N72" s="12"/>
      <c r="O72" s="197"/>
      <c r="P72" s="197"/>
      <c r="Q72" s="197"/>
    </row>
    <row r="73" spans="2:17" ht="12.75">
      <c r="B73" s="12"/>
      <c r="C73" s="122"/>
      <c r="D73" s="122"/>
      <c r="E73" s="12"/>
      <c r="F73" s="12"/>
      <c r="G73" s="88"/>
      <c r="H73" s="12"/>
      <c r="I73" s="122"/>
      <c r="J73" s="122"/>
      <c r="K73" s="12"/>
      <c r="L73" s="12"/>
      <c r="M73" s="88"/>
      <c r="N73" s="12"/>
      <c r="O73" s="197"/>
      <c r="P73" s="197"/>
      <c r="Q73" s="197"/>
    </row>
    <row r="74" spans="2:17" ht="12.75">
      <c r="B74" s="12"/>
      <c r="C74" s="122"/>
      <c r="D74" s="122"/>
      <c r="E74" s="12"/>
      <c r="F74" s="12"/>
      <c r="G74" s="88"/>
      <c r="H74" s="12"/>
      <c r="I74" s="122"/>
      <c r="J74" s="122"/>
      <c r="K74" s="12"/>
      <c r="L74" s="12"/>
      <c r="M74" s="88"/>
      <c r="N74" s="12"/>
      <c r="O74" s="197"/>
      <c r="P74" s="197"/>
      <c r="Q74" s="197"/>
    </row>
    <row r="75" spans="2:17" ht="12.75">
      <c r="B75" s="12"/>
      <c r="C75" s="122"/>
      <c r="D75" s="122"/>
      <c r="E75" s="12"/>
      <c r="F75" s="12"/>
      <c r="G75" s="88"/>
      <c r="H75" s="12"/>
      <c r="I75" s="122"/>
      <c r="J75" s="122"/>
      <c r="K75" s="12"/>
      <c r="L75" s="12"/>
      <c r="M75" s="88"/>
      <c r="N75" s="12"/>
      <c r="O75" s="197"/>
      <c r="P75" s="197"/>
      <c r="Q75" s="197"/>
    </row>
    <row r="76" spans="2:17" ht="12.75">
      <c r="B76" s="12"/>
      <c r="C76" s="122"/>
      <c r="D76" s="122"/>
      <c r="E76" s="12"/>
      <c r="F76" s="12"/>
      <c r="G76" s="88"/>
      <c r="H76" s="12"/>
      <c r="I76" s="122"/>
      <c r="J76" s="122"/>
      <c r="K76" s="12"/>
      <c r="L76" s="12"/>
      <c r="M76" s="88"/>
      <c r="N76" s="12"/>
      <c r="O76" s="197"/>
      <c r="P76" s="197"/>
      <c r="Q76" s="197"/>
    </row>
    <row r="77" spans="2:17" ht="12.75">
      <c r="B77" s="12"/>
      <c r="C77" s="122"/>
      <c r="D77" s="122"/>
      <c r="E77" s="12"/>
      <c r="F77" s="12"/>
      <c r="G77" s="88"/>
      <c r="H77" s="12"/>
      <c r="I77" s="122"/>
      <c r="J77" s="122"/>
      <c r="K77" s="12"/>
      <c r="L77" s="12"/>
      <c r="M77" s="88"/>
      <c r="N77" s="12"/>
      <c r="O77" s="197"/>
      <c r="P77" s="197"/>
      <c r="Q77" s="197"/>
    </row>
    <row r="78" spans="2:17" ht="12.75">
      <c r="B78" s="12"/>
      <c r="C78" s="122"/>
      <c r="D78" s="122"/>
      <c r="E78" s="12"/>
      <c r="F78" s="12"/>
      <c r="G78" s="88"/>
      <c r="H78" s="12"/>
      <c r="I78" s="122"/>
      <c r="J78" s="122"/>
      <c r="K78" s="12"/>
      <c r="L78" s="12"/>
      <c r="M78" s="88"/>
      <c r="N78" s="12"/>
      <c r="O78" s="197"/>
      <c r="P78" s="197"/>
      <c r="Q78" s="197"/>
    </row>
    <row r="79" spans="2:17" ht="12.75">
      <c r="B79" s="12"/>
      <c r="C79" s="122"/>
      <c r="D79" s="122"/>
      <c r="E79" s="12"/>
      <c r="F79" s="12"/>
      <c r="G79" s="88"/>
      <c r="H79" s="12"/>
      <c r="I79" s="122"/>
      <c r="J79" s="122"/>
      <c r="K79" s="12"/>
      <c r="L79" s="12"/>
      <c r="M79" s="88"/>
      <c r="N79" s="12"/>
      <c r="O79" s="197"/>
      <c r="P79" s="197"/>
      <c r="Q79" s="197"/>
    </row>
    <row r="80" spans="2:17" ht="12.75">
      <c r="B80" s="12"/>
      <c r="C80" s="122"/>
      <c r="D80" s="122"/>
      <c r="E80" s="12"/>
      <c r="F80" s="12"/>
      <c r="G80" s="88"/>
      <c r="H80" s="12"/>
      <c r="I80" s="122"/>
      <c r="J80" s="122"/>
      <c r="K80" s="12"/>
      <c r="L80" s="12"/>
      <c r="M80" s="88"/>
      <c r="N80" s="12"/>
      <c r="O80" s="197"/>
      <c r="P80" s="197"/>
      <c r="Q80" s="197"/>
    </row>
    <row r="81" spans="2:17" ht="12.75">
      <c r="B81" s="12"/>
      <c r="C81" s="122"/>
      <c r="D81" s="122"/>
      <c r="E81" s="12"/>
      <c r="F81" s="12"/>
      <c r="G81" s="88"/>
      <c r="H81" s="12"/>
      <c r="I81" s="122"/>
      <c r="J81" s="122"/>
      <c r="K81" s="12"/>
      <c r="L81" s="12"/>
      <c r="M81" s="88"/>
      <c r="N81" s="12"/>
      <c r="O81" s="197"/>
      <c r="P81" s="197"/>
      <c r="Q81" s="197"/>
    </row>
    <row r="82" spans="2:17" ht="12.75">
      <c r="B82" s="12"/>
      <c r="C82" s="122"/>
      <c r="D82" s="122"/>
      <c r="E82" s="12"/>
      <c r="F82" s="12"/>
      <c r="G82" s="88"/>
      <c r="H82" s="12"/>
      <c r="I82" s="122"/>
      <c r="J82" s="122"/>
      <c r="K82" s="12"/>
      <c r="L82" s="12"/>
      <c r="M82" s="88"/>
      <c r="N82" s="12"/>
      <c r="O82" s="197"/>
      <c r="P82" s="197"/>
      <c r="Q82" s="197"/>
    </row>
    <row r="83" spans="2:17" ht="12.75">
      <c r="B83" s="12"/>
      <c r="C83" s="122"/>
      <c r="D83" s="122"/>
      <c r="E83" s="12"/>
      <c r="F83" s="12"/>
      <c r="G83" s="88"/>
      <c r="H83" s="12"/>
      <c r="I83" s="122"/>
      <c r="J83" s="122"/>
      <c r="K83" s="12"/>
      <c r="L83" s="12"/>
      <c r="M83" s="88"/>
      <c r="N83" s="12"/>
      <c r="O83" s="197"/>
      <c r="P83" s="197"/>
      <c r="Q83" s="197"/>
    </row>
    <row r="84" spans="2:17" ht="12.75">
      <c r="B84" s="12"/>
      <c r="C84" s="122"/>
      <c r="D84" s="122"/>
      <c r="E84" s="12"/>
      <c r="F84" s="12"/>
      <c r="G84" s="88"/>
      <c r="H84" s="12"/>
      <c r="I84" s="122"/>
      <c r="J84" s="122"/>
      <c r="K84" s="12"/>
      <c r="L84" s="12"/>
      <c r="M84" s="88"/>
      <c r="N84" s="12"/>
      <c r="O84" s="197"/>
      <c r="P84" s="197"/>
      <c r="Q84" s="197"/>
    </row>
    <row r="85" spans="2:17" ht="12.75">
      <c r="B85" s="12"/>
      <c r="C85" s="122"/>
      <c r="D85" s="122"/>
      <c r="E85" s="12"/>
      <c r="F85" s="12"/>
      <c r="G85" s="88"/>
      <c r="H85" s="12"/>
      <c r="I85" s="122"/>
      <c r="J85" s="122"/>
      <c r="K85" s="12"/>
      <c r="L85" s="12"/>
      <c r="M85" s="88"/>
      <c r="N85" s="12"/>
      <c r="O85" s="197"/>
      <c r="P85" s="197"/>
      <c r="Q85" s="197"/>
    </row>
    <row r="86" spans="2:17" ht="12.75">
      <c r="B86" s="12"/>
      <c r="C86" s="122"/>
      <c r="D86" s="122"/>
      <c r="E86" s="12"/>
      <c r="F86" s="12"/>
      <c r="G86" s="88"/>
      <c r="H86" s="12"/>
      <c r="I86" s="122"/>
      <c r="J86" s="122"/>
      <c r="K86" s="12"/>
      <c r="L86" s="12"/>
      <c r="M86" s="88"/>
      <c r="N86" s="12"/>
      <c r="O86" s="197"/>
      <c r="P86" s="197"/>
      <c r="Q86" s="197"/>
    </row>
    <row r="87" spans="2:17" ht="12.75">
      <c r="B87" s="12"/>
      <c r="C87" s="122"/>
      <c r="D87" s="122"/>
      <c r="E87" s="12"/>
      <c r="F87" s="12"/>
      <c r="G87" s="88"/>
      <c r="H87" s="12"/>
      <c r="I87" s="122"/>
      <c r="J87" s="122"/>
      <c r="K87" s="12"/>
      <c r="L87" s="12"/>
      <c r="M87" s="88"/>
      <c r="N87" s="12"/>
      <c r="O87" s="197"/>
      <c r="P87" s="197"/>
      <c r="Q87" s="197"/>
    </row>
    <row r="88" spans="2:17" ht="12.75">
      <c r="B88" s="12"/>
      <c r="C88" s="122"/>
      <c r="D88" s="122"/>
      <c r="E88" s="12"/>
      <c r="F88" s="12"/>
      <c r="G88" s="88"/>
      <c r="H88" s="12"/>
      <c r="I88" s="122"/>
      <c r="J88" s="122"/>
      <c r="K88" s="12"/>
      <c r="L88" s="12"/>
      <c r="M88" s="88"/>
      <c r="N88" s="12"/>
      <c r="O88" s="197"/>
      <c r="P88" s="197"/>
      <c r="Q88" s="197"/>
    </row>
    <row r="89" spans="2:17" ht="12.75">
      <c r="B89" s="12"/>
      <c r="C89" s="122"/>
      <c r="D89" s="122"/>
      <c r="E89" s="12"/>
      <c r="F89" s="12"/>
      <c r="G89" s="88"/>
      <c r="H89" s="12"/>
      <c r="I89" s="122"/>
      <c r="J89" s="122"/>
      <c r="K89" s="12"/>
      <c r="L89" s="12"/>
      <c r="M89" s="88"/>
      <c r="N89" s="12"/>
      <c r="O89" s="197"/>
      <c r="P89" s="197"/>
      <c r="Q89" s="197"/>
    </row>
    <row r="90" spans="2:17" ht="12.75">
      <c r="B90" s="12"/>
      <c r="C90" s="122"/>
      <c r="D90" s="122"/>
      <c r="E90" s="12"/>
      <c r="F90" s="12"/>
      <c r="G90" s="88"/>
      <c r="H90" s="12"/>
      <c r="I90" s="122"/>
      <c r="J90" s="122"/>
      <c r="K90" s="12"/>
      <c r="L90" s="12"/>
      <c r="M90" s="88"/>
      <c r="N90" s="12"/>
      <c r="O90" s="197"/>
      <c r="P90" s="197"/>
      <c r="Q90" s="197"/>
    </row>
    <row r="91" spans="2:17" ht="12.75">
      <c r="B91" s="12"/>
      <c r="C91" s="122"/>
      <c r="D91" s="122"/>
      <c r="E91" s="12"/>
      <c r="F91" s="12"/>
      <c r="G91" s="88"/>
      <c r="H91" s="12"/>
      <c r="I91" s="122"/>
      <c r="J91" s="122"/>
      <c r="K91" s="12"/>
      <c r="L91" s="12"/>
      <c r="M91" s="88"/>
      <c r="N91" s="12"/>
      <c r="O91" s="197"/>
      <c r="P91" s="197"/>
      <c r="Q91" s="197"/>
    </row>
    <row r="92" spans="2:17" ht="12.75">
      <c r="B92" s="12"/>
      <c r="C92" s="122"/>
      <c r="D92" s="122"/>
      <c r="E92" s="12"/>
      <c r="F92" s="12"/>
      <c r="G92" s="88"/>
      <c r="H92" s="12"/>
      <c r="I92" s="122"/>
      <c r="J92" s="122"/>
      <c r="K92" s="12"/>
      <c r="L92" s="12"/>
      <c r="M92" s="88"/>
      <c r="N92" s="12"/>
      <c r="O92" s="197"/>
      <c r="P92" s="197"/>
      <c r="Q92" s="197"/>
    </row>
    <row r="93" spans="2:17" ht="12.75">
      <c r="B93" s="12"/>
      <c r="C93" s="122"/>
      <c r="D93" s="122"/>
      <c r="E93" s="12"/>
      <c r="F93" s="12"/>
      <c r="G93" s="88"/>
      <c r="H93" s="12"/>
      <c r="I93" s="122"/>
      <c r="J93" s="122"/>
      <c r="K93" s="12"/>
      <c r="L93" s="12"/>
      <c r="M93" s="88"/>
      <c r="N93" s="12"/>
      <c r="O93" s="197"/>
      <c r="P93" s="197"/>
      <c r="Q93" s="197"/>
    </row>
    <row r="94" spans="2:17" ht="12.75">
      <c r="B94" s="12"/>
      <c r="C94" s="122"/>
      <c r="D94" s="122"/>
      <c r="E94" s="12"/>
      <c r="F94" s="12"/>
      <c r="G94" s="88"/>
      <c r="H94" s="12"/>
      <c r="I94" s="122"/>
      <c r="J94" s="122"/>
      <c r="K94" s="12"/>
      <c r="L94" s="12"/>
      <c r="M94" s="88"/>
      <c r="N94" s="12"/>
      <c r="O94" s="197"/>
      <c r="P94" s="197"/>
      <c r="Q94" s="197"/>
    </row>
    <row r="95" spans="2:17" ht="12.75">
      <c r="B95" s="12"/>
      <c r="C95" s="122"/>
      <c r="D95" s="122"/>
      <c r="E95" s="12"/>
      <c r="F95" s="12"/>
      <c r="G95" s="88"/>
      <c r="H95" s="12"/>
      <c r="I95" s="122"/>
      <c r="J95" s="122"/>
      <c r="K95" s="12"/>
      <c r="L95" s="12"/>
      <c r="M95" s="88"/>
      <c r="N95" s="12"/>
      <c r="O95" s="197"/>
      <c r="P95" s="197"/>
      <c r="Q95" s="197"/>
    </row>
    <row r="96" spans="2:17" ht="12.75">
      <c r="B96" s="12"/>
      <c r="C96" s="122"/>
      <c r="D96" s="122"/>
      <c r="E96" s="12"/>
      <c r="F96" s="12"/>
      <c r="G96" s="88"/>
      <c r="H96" s="12"/>
      <c r="I96" s="122"/>
      <c r="J96" s="122"/>
      <c r="K96" s="12"/>
      <c r="L96" s="12"/>
      <c r="M96" s="88"/>
      <c r="N96" s="12"/>
      <c r="O96" s="197"/>
      <c r="P96" s="197"/>
      <c r="Q96" s="197"/>
    </row>
    <row r="97" spans="2:17" ht="12.75">
      <c r="B97" s="12"/>
      <c r="C97" s="122"/>
      <c r="D97" s="122"/>
      <c r="E97" s="12"/>
      <c r="F97" s="12"/>
      <c r="G97" s="88"/>
      <c r="H97" s="12"/>
      <c r="I97" s="122"/>
      <c r="J97" s="122"/>
      <c r="K97" s="12"/>
      <c r="L97" s="12"/>
      <c r="M97" s="88"/>
      <c r="N97" s="12"/>
      <c r="O97" s="197"/>
      <c r="P97" s="197"/>
      <c r="Q97" s="197"/>
    </row>
    <row r="98" spans="2:17" ht="12.75">
      <c r="B98" s="12"/>
      <c r="C98" s="122"/>
      <c r="D98" s="122"/>
      <c r="E98" s="12"/>
      <c r="F98" s="12"/>
      <c r="G98" s="88"/>
      <c r="H98" s="12"/>
      <c r="I98" s="122"/>
      <c r="J98" s="122"/>
      <c r="K98" s="12"/>
      <c r="L98" s="12"/>
      <c r="M98" s="88"/>
      <c r="N98" s="12"/>
      <c r="O98" s="197"/>
      <c r="P98" s="197"/>
      <c r="Q98" s="197"/>
    </row>
    <row r="99" spans="2:17" ht="12.75">
      <c r="B99" s="12"/>
      <c r="C99" s="122"/>
      <c r="D99" s="122"/>
      <c r="E99" s="12"/>
      <c r="F99" s="12"/>
      <c r="G99" s="88"/>
      <c r="H99" s="12"/>
      <c r="I99" s="122"/>
      <c r="J99" s="122"/>
      <c r="K99" s="12"/>
      <c r="L99" s="12"/>
      <c r="M99" s="88"/>
      <c r="N99" s="12"/>
      <c r="O99" s="197"/>
      <c r="P99" s="197"/>
      <c r="Q99" s="197"/>
    </row>
    <row r="100" spans="2:17" ht="12.75">
      <c r="B100" s="12"/>
      <c r="C100" s="122"/>
      <c r="D100" s="122"/>
      <c r="E100" s="12"/>
      <c r="F100" s="12"/>
      <c r="G100" s="88"/>
      <c r="H100" s="12"/>
      <c r="I100" s="122"/>
      <c r="J100" s="122"/>
      <c r="K100" s="12"/>
      <c r="L100" s="12"/>
      <c r="M100" s="88"/>
      <c r="N100" s="12"/>
      <c r="O100" s="197"/>
      <c r="P100" s="197"/>
      <c r="Q100" s="197"/>
    </row>
    <row r="101" spans="2:17" ht="12.75">
      <c r="B101" s="12"/>
      <c r="C101" s="122"/>
      <c r="D101" s="122"/>
      <c r="E101" s="12"/>
      <c r="F101" s="12"/>
      <c r="G101" s="88"/>
      <c r="H101" s="12"/>
      <c r="I101" s="122"/>
      <c r="J101" s="122"/>
      <c r="K101" s="12"/>
      <c r="L101" s="12"/>
      <c r="M101" s="88"/>
      <c r="N101" s="12"/>
      <c r="O101" s="197"/>
      <c r="P101" s="197"/>
      <c r="Q101" s="197"/>
    </row>
    <row r="102" spans="2:17" ht="12.75">
      <c r="B102" s="12"/>
      <c r="C102" s="122"/>
      <c r="D102" s="122"/>
      <c r="E102" s="12"/>
      <c r="F102" s="12"/>
      <c r="G102" s="88"/>
      <c r="H102" s="12"/>
      <c r="I102" s="122"/>
      <c r="J102" s="122"/>
      <c r="K102" s="12"/>
      <c r="L102" s="12"/>
      <c r="M102" s="88"/>
      <c r="N102" s="12"/>
      <c r="O102" s="197"/>
      <c r="P102" s="197"/>
      <c r="Q102" s="197"/>
    </row>
    <row r="103" spans="2:17" ht="12.75">
      <c r="B103" s="12"/>
      <c r="C103" s="122"/>
      <c r="D103" s="122"/>
      <c r="E103" s="12"/>
      <c r="F103" s="12"/>
      <c r="G103" s="88"/>
      <c r="H103" s="12"/>
      <c r="I103" s="122"/>
      <c r="J103" s="122"/>
      <c r="K103" s="12"/>
      <c r="L103" s="12"/>
      <c r="M103" s="88"/>
      <c r="N103" s="12"/>
      <c r="O103" s="197"/>
      <c r="P103" s="197"/>
      <c r="Q103" s="197"/>
    </row>
    <row r="104" spans="2:17" ht="12.75">
      <c r="B104" s="12"/>
      <c r="C104" s="122"/>
      <c r="D104" s="122"/>
      <c r="E104" s="12"/>
      <c r="F104" s="12"/>
      <c r="G104" s="88"/>
      <c r="H104" s="12"/>
      <c r="I104" s="122"/>
      <c r="J104" s="122"/>
      <c r="K104" s="12"/>
      <c r="L104" s="12"/>
      <c r="M104" s="88"/>
      <c r="N104" s="12"/>
      <c r="O104" s="197"/>
      <c r="P104" s="197"/>
      <c r="Q104" s="197"/>
    </row>
    <row r="105" spans="2:17" ht="12.75">
      <c r="B105" s="12"/>
      <c r="C105" s="122"/>
      <c r="D105" s="122"/>
      <c r="E105" s="12"/>
      <c r="F105" s="12"/>
      <c r="G105" s="88"/>
      <c r="H105" s="12"/>
      <c r="I105" s="122"/>
      <c r="J105" s="122"/>
      <c r="K105" s="12"/>
      <c r="L105" s="12"/>
      <c r="M105" s="88"/>
      <c r="N105" s="12"/>
      <c r="O105" s="197"/>
      <c r="P105" s="197"/>
      <c r="Q105" s="197"/>
    </row>
    <row r="106" spans="2:17" ht="12.75">
      <c r="B106" s="12"/>
      <c r="C106" s="122"/>
      <c r="D106" s="122"/>
      <c r="E106" s="12"/>
      <c r="F106" s="12"/>
      <c r="G106" s="88"/>
      <c r="H106" s="12"/>
      <c r="I106" s="122"/>
      <c r="J106" s="122"/>
      <c r="K106" s="12"/>
      <c r="L106" s="12"/>
      <c r="M106" s="88"/>
      <c r="N106" s="12"/>
      <c r="O106" s="197"/>
      <c r="P106" s="197"/>
      <c r="Q106" s="197"/>
    </row>
    <row r="107" spans="2:17" ht="12.75">
      <c r="B107" s="12"/>
      <c r="C107" s="122"/>
      <c r="D107" s="122"/>
      <c r="E107" s="12"/>
      <c r="F107" s="12"/>
      <c r="G107" s="88"/>
      <c r="H107" s="12"/>
      <c r="I107" s="122"/>
      <c r="J107" s="122"/>
      <c r="K107" s="12"/>
      <c r="L107" s="12"/>
      <c r="M107" s="88"/>
      <c r="N107" s="12"/>
      <c r="O107" s="197"/>
      <c r="P107" s="197"/>
      <c r="Q107" s="197"/>
    </row>
    <row r="108" spans="2:17" ht="12.75">
      <c r="B108" s="12"/>
      <c r="C108" s="122"/>
      <c r="D108" s="122"/>
      <c r="E108" s="12"/>
      <c r="F108" s="12"/>
      <c r="G108" s="88"/>
      <c r="H108" s="12"/>
      <c r="I108" s="122"/>
      <c r="J108" s="122"/>
      <c r="K108" s="12"/>
      <c r="L108" s="12"/>
      <c r="M108" s="88"/>
      <c r="N108" s="12"/>
      <c r="O108" s="197"/>
      <c r="P108" s="197"/>
      <c r="Q108" s="197"/>
    </row>
    <row r="109" spans="2:17" ht="12.75">
      <c r="B109" s="12"/>
      <c r="C109" s="122"/>
      <c r="D109" s="122"/>
      <c r="E109" s="12"/>
      <c r="F109" s="12"/>
      <c r="G109" s="88"/>
      <c r="H109" s="12"/>
      <c r="I109" s="122"/>
      <c r="J109" s="122"/>
      <c r="K109" s="12"/>
      <c r="L109" s="12"/>
      <c r="M109" s="88"/>
      <c r="N109" s="12"/>
      <c r="O109" s="197"/>
      <c r="P109" s="197"/>
      <c r="Q109" s="197"/>
    </row>
    <row r="110" spans="2:17" ht="12.75">
      <c r="B110" s="12"/>
      <c r="C110" s="122"/>
      <c r="D110" s="122"/>
      <c r="E110" s="12"/>
      <c r="F110" s="12"/>
      <c r="G110" s="88"/>
      <c r="H110" s="12"/>
      <c r="I110" s="122"/>
      <c r="J110" s="122"/>
      <c r="K110" s="12"/>
      <c r="L110" s="12"/>
      <c r="M110" s="88"/>
      <c r="N110" s="12"/>
      <c r="O110" s="197"/>
      <c r="P110" s="197"/>
      <c r="Q110" s="197"/>
    </row>
    <row r="111" spans="2:17" ht="12.75">
      <c r="B111" s="12"/>
      <c r="C111" s="122"/>
      <c r="D111" s="122"/>
      <c r="E111" s="12"/>
      <c r="F111" s="12"/>
      <c r="G111" s="88"/>
      <c r="H111" s="12"/>
      <c r="I111" s="122"/>
      <c r="J111" s="122"/>
      <c r="K111" s="12"/>
      <c r="L111" s="12"/>
      <c r="M111" s="88"/>
      <c r="N111" s="12"/>
      <c r="O111" s="197"/>
      <c r="P111" s="197"/>
      <c r="Q111" s="197"/>
    </row>
    <row r="112" spans="2:17" ht="12.75">
      <c r="B112" s="12"/>
      <c r="C112" s="122"/>
      <c r="D112" s="122"/>
      <c r="E112" s="12"/>
      <c r="F112" s="12"/>
      <c r="G112" s="88"/>
      <c r="H112" s="12"/>
      <c r="I112" s="122"/>
      <c r="J112" s="122"/>
      <c r="K112" s="12"/>
      <c r="L112" s="12"/>
      <c r="M112" s="88"/>
      <c r="N112" s="12"/>
      <c r="O112" s="197"/>
      <c r="P112" s="197"/>
      <c r="Q112" s="197"/>
    </row>
    <row r="113" spans="2:17" ht="12.75">
      <c r="B113" s="12"/>
      <c r="C113" s="122"/>
      <c r="D113" s="122"/>
      <c r="E113" s="12"/>
      <c r="F113" s="12"/>
      <c r="G113" s="88"/>
      <c r="H113" s="12"/>
      <c r="I113" s="122"/>
      <c r="J113" s="122"/>
      <c r="K113" s="12"/>
      <c r="L113" s="12"/>
      <c r="M113" s="88"/>
      <c r="N113" s="12"/>
      <c r="O113" s="197"/>
      <c r="P113" s="197"/>
      <c r="Q113" s="197"/>
    </row>
    <row r="114" spans="2:17" ht="12.75">
      <c r="B114" s="12"/>
      <c r="C114" s="122"/>
      <c r="D114" s="122"/>
      <c r="E114" s="12"/>
      <c r="F114" s="12"/>
      <c r="G114" s="88"/>
      <c r="H114" s="12"/>
      <c r="I114" s="122"/>
      <c r="J114" s="122"/>
      <c r="K114" s="12"/>
      <c r="L114" s="12"/>
      <c r="M114" s="88"/>
      <c r="N114" s="12"/>
      <c r="O114" s="197"/>
      <c r="P114" s="197"/>
      <c r="Q114" s="197"/>
    </row>
    <row r="115" spans="2:17" ht="12.75">
      <c r="B115" s="12"/>
      <c r="C115" s="122"/>
      <c r="D115" s="122"/>
      <c r="E115" s="12"/>
      <c r="F115" s="12"/>
      <c r="G115" s="88"/>
      <c r="H115" s="12"/>
      <c r="I115" s="122"/>
      <c r="J115" s="122"/>
      <c r="K115" s="12"/>
      <c r="L115" s="12"/>
      <c r="M115" s="88"/>
      <c r="N115" s="12"/>
      <c r="O115" s="197"/>
      <c r="P115" s="197"/>
      <c r="Q115" s="197"/>
    </row>
    <row r="116" spans="2:17" ht="12.75">
      <c r="B116" s="12"/>
      <c r="C116" s="122"/>
      <c r="D116" s="122"/>
      <c r="E116" s="12"/>
      <c r="F116" s="12"/>
      <c r="G116" s="88"/>
      <c r="H116" s="12"/>
      <c r="I116" s="122"/>
      <c r="J116" s="122"/>
      <c r="K116" s="12"/>
      <c r="L116" s="12"/>
      <c r="M116" s="88"/>
      <c r="N116" s="12"/>
      <c r="O116" s="197"/>
      <c r="P116" s="197"/>
      <c r="Q116" s="197"/>
    </row>
    <row r="117" spans="2:17" ht="12.75">
      <c r="B117" s="12"/>
      <c r="C117" s="122"/>
      <c r="D117" s="122"/>
      <c r="E117" s="12"/>
      <c r="F117" s="12"/>
      <c r="G117" s="88"/>
      <c r="H117" s="12"/>
      <c r="I117" s="122"/>
      <c r="J117" s="122"/>
      <c r="K117" s="12"/>
      <c r="L117" s="12"/>
      <c r="M117" s="88"/>
      <c r="N117" s="12"/>
      <c r="O117" s="197"/>
      <c r="P117" s="197"/>
      <c r="Q117" s="197"/>
    </row>
    <row r="118" spans="2:17" ht="12.75">
      <c r="B118" s="12"/>
      <c r="C118" s="122"/>
      <c r="D118" s="122"/>
      <c r="E118" s="12"/>
      <c r="F118" s="12"/>
      <c r="G118" s="88"/>
      <c r="H118" s="12"/>
      <c r="I118" s="122"/>
      <c r="J118" s="122"/>
      <c r="K118" s="12"/>
      <c r="L118" s="12"/>
      <c r="M118" s="88"/>
      <c r="N118" s="12"/>
      <c r="O118" s="197"/>
      <c r="P118" s="197"/>
      <c r="Q118" s="197"/>
    </row>
    <row r="119" spans="2:17" ht="12.75">
      <c r="B119" s="12"/>
      <c r="C119" s="122"/>
      <c r="D119" s="122"/>
      <c r="E119" s="12"/>
      <c r="F119" s="12"/>
      <c r="G119" s="88"/>
      <c r="H119" s="12"/>
      <c r="I119" s="122"/>
      <c r="J119" s="122"/>
      <c r="K119" s="12"/>
      <c r="L119" s="12"/>
      <c r="M119" s="88"/>
      <c r="N119" s="12"/>
      <c r="O119" s="197"/>
      <c r="P119" s="197"/>
      <c r="Q119" s="197"/>
    </row>
    <row r="120" spans="2:17" ht="12.75">
      <c r="B120" s="12"/>
      <c r="C120" s="122"/>
      <c r="D120" s="122"/>
      <c r="E120" s="12"/>
      <c r="F120" s="12"/>
      <c r="G120" s="88"/>
      <c r="H120" s="12"/>
      <c r="I120" s="122"/>
      <c r="J120" s="122"/>
      <c r="K120" s="12"/>
      <c r="L120" s="12"/>
      <c r="M120" s="88"/>
      <c r="N120" s="12"/>
      <c r="O120" s="197"/>
      <c r="P120" s="197"/>
      <c r="Q120" s="197"/>
    </row>
    <row r="121" spans="2:17" ht="12.75">
      <c r="B121" s="12"/>
      <c r="C121" s="122"/>
      <c r="D121" s="122"/>
      <c r="E121" s="12"/>
      <c r="F121" s="12"/>
      <c r="G121" s="88"/>
      <c r="H121" s="12"/>
      <c r="I121" s="122"/>
      <c r="J121" s="122"/>
      <c r="K121" s="12"/>
      <c r="L121" s="12"/>
      <c r="M121" s="88"/>
      <c r="N121" s="12"/>
      <c r="O121" s="197"/>
      <c r="P121" s="197"/>
      <c r="Q121" s="197"/>
    </row>
    <row r="122" spans="2:17" ht="12.75">
      <c r="B122" s="12"/>
      <c r="C122" s="122"/>
      <c r="D122" s="122"/>
      <c r="E122" s="12"/>
      <c r="F122" s="12"/>
      <c r="G122" s="88"/>
      <c r="H122" s="12"/>
      <c r="I122" s="122"/>
      <c r="J122" s="122"/>
      <c r="K122" s="12"/>
      <c r="L122" s="12"/>
      <c r="M122" s="88"/>
      <c r="N122" s="12"/>
      <c r="O122" s="197"/>
      <c r="P122" s="197"/>
      <c r="Q122" s="197"/>
    </row>
    <row r="123" spans="2:17" ht="12.75">
      <c r="B123" s="12"/>
      <c r="C123" s="122"/>
      <c r="D123" s="122"/>
      <c r="E123" s="12"/>
      <c r="F123" s="12"/>
      <c r="G123" s="88"/>
      <c r="H123" s="12"/>
      <c r="I123" s="122"/>
      <c r="J123" s="122"/>
      <c r="K123" s="12"/>
      <c r="L123" s="12"/>
      <c r="M123" s="88"/>
      <c r="N123" s="12"/>
      <c r="O123" s="197"/>
      <c r="P123" s="197"/>
      <c r="Q123" s="197"/>
    </row>
    <row r="124" spans="2:17" ht="12.75">
      <c r="B124" s="12"/>
      <c r="C124" s="122"/>
      <c r="D124" s="122"/>
      <c r="E124" s="12"/>
      <c r="F124" s="12"/>
      <c r="G124" s="88"/>
      <c r="H124" s="12"/>
      <c r="I124" s="122"/>
      <c r="J124" s="122"/>
      <c r="K124" s="12"/>
      <c r="L124" s="12"/>
      <c r="M124" s="88"/>
      <c r="N124" s="12"/>
      <c r="O124" s="197"/>
      <c r="P124" s="197"/>
      <c r="Q124" s="197"/>
    </row>
    <row r="125" spans="2:17" ht="12.75">
      <c r="B125" s="12"/>
      <c r="C125" s="122"/>
      <c r="D125" s="122"/>
      <c r="E125" s="12"/>
      <c r="F125" s="12"/>
      <c r="G125" s="88"/>
      <c r="H125" s="12"/>
      <c r="I125" s="122"/>
      <c r="J125" s="122"/>
      <c r="K125" s="12"/>
      <c r="L125" s="12"/>
      <c r="M125" s="88"/>
      <c r="N125" s="12"/>
      <c r="O125" s="197"/>
      <c r="P125" s="197"/>
      <c r="Q125" s="197"/>
    </row>
    <row r="126" spans="2:17" ht="12.75">
      <c r="B126" s="12"/>
      <c r="C126" s="122"/>
      <c r="D126" s="122"/>
      <c r="E126" s="12"/>
      <c r="F126" s="12"/>
      <c r="G126" s="88"/>
      <c r="H126" s="12"/>
      <c r="I126" s="122"/>
      <c r="J126" s="122"/>
      <c r="K126" s="12"/>
      <c r="L126" s="12"/>
      <c r="M126" s="88"/>
      <c r="N126" s="12"/>
      <c r="O126" s="197"/>
      <c r="P126" s="197"/>
      <c r="Q126" s="197"/>
    </row>
    <row r="127" spans="2:17" ht="12.75">
      <c r="B127" s="12"/>
      <c r="C127" s="122"/>
      <c r="D127" s="122"/>
      <c r="E127" s="12"/>
      <c r="F127" s="12"/>
      <c r="G127" s="88"/>
      <c r="H127" s="12"/>
      <c r="I127" s="122"/>
      <c r="J127" s="122"/>
      <c r="K127" s="12"/>
      <c r="L127" s="12"/>
      <c r="M127" s="88"/>
      <c r="N127" s="12"/>
      <c r="O127" s="197"/>
      <c r="P127" s="197"/>
      <c r="Q127" s="197"/>
    </row>
    <row r="128" spans="2:17" ht="12.75">
      <c r="B128" s="12"/>
      <c r="C128" s="122"/>
      <c r="D128" s="122"/>
      <c r="E128" s="12"/>
      <c r="F128" s="12"/>
      <c r="G128" s="88"/>
      <c r="H128" s="12"/>
      <c r="I128" s="122"/>
      <c r="J128" s="122"/>
      <c r="K128" s="12"/>
      <c r="L128" s="12"/>
      <c r="M128" s="88"/>
      <c r="N128" s="12"/>
      <c r="O128" s="197"/>
      <c r="P128" s="197"/>
      <c r="Q128" s="197"/>
    </row>
    <row r="129" spans="2:17" ht="12.75">
      <c r="B129" s="12"/>
      <c r="C129" s="122"/>
      <c r="D129" s="122"/>
      <c r="E129" s="12"/>
      <c r="F129" s="12"/>
      <c r="G129" s="88"/>
      <c r="H129" s="12"/>
      <c r="I129" s="122"/>
      <c r="J129" s="122"/>
      <c r="K129" s="12"/>
      <c r="L129" s="12"/>
      <c r="M129" s="88"/>
      <c r="N129" s="12"/>
      <c r="O129" s="197"/>
      <c r="P129" s="197"/>
      <c r="Q129" s="197"/>
    </row>
    <row r="130" spans="2:17" ht="12.75">
      <c r="B130" s="12"/>
      <c r="C130" s="122"/>
      <c r="D130" s="122"/>
      <c r="E130" s="12"/>
      <c r="F130" s="12"/>
      <c r="G130" s="88"/>
      <c r="H130" s="12"/>
      <c r="I130" s="122"/>
      <c r="J130" s="122"/>
      <c r="K130" s="12"/>
      <c r="L130" s="12"/>
      <c r="M130" s="88"/>
      <c r="N130" s="12"/>
      <c r="O130" s="197"/>
      <c r="P130" s="197"/>
      <c r="Q130" s="197"/>
    </row>
    <row r="131" spans="2:17" ht="12.75">
      <c r="B131" s="12"/>
      <c r="C131" s="122"/>
      <c r="D131" s="122"/>
      <c r="E131" s="12"/>
      <c r="F131" s="12"/>
      <c r="G131" s="88"/>
      <c r="H131" s="12"/>
      <c r="I131" s="122"/>
      <c r="J131" s="122"/>
      <c r="K131" s="12"/>
      <c r="L131" s="12"/>
      <c r="M131" s="88"/>
      <c r="N131" s="12"/>
      <c r="O131" s="197"/>
      <c r="P131" s="197"/>
      <c r="Q131" s="197"/>
    </row>
    <row r="132" spans="2:17" ht="12.75">
      <c r="B132" s="12"/>
      <c r="C132" s="122"/>
      <c r="D132" s="122"/>
      <c r="E132" s="12"/>
      <c r="F132" s="12"/>
      <c r="G132" s="88"/>
      <c r="H132" s="12"/>
      <c r="I132" s="122"/>
      <c r="J132" s="122"/>
      <c r="K132" s="12"/>
      <c r="L132" s="12"/>
      <c r="M132" s="88"/>
      <c r="N132" s="12"/>
      <c r="O132" s="197"/>
      <c r="P132" s="197"/>
      <c r="Q132" s="197"/>
    </row>
    <row r="133" spans="2:17" ht="12.75">
      <c r="B133" s="12"/>
      <c r="C133" s="122"/>
      <c r="D133" s="122"/>
      <c r="E133" s="12"/>
      <c r="F133" s="12"/>
      <c r="G133" s="88"/>
      <c r="H133" s="12"/>
      <c r="I133" s="122"/>
      <c r="J133" s="122"/>
      <c r="K133" s="12"/>
      <c r="L133" s="12"/>
      <c r="M133" s="88"/>
      <c r="N133" s="12"/>
      <c r="O133" s="197"/>
      <c r="P133" s="197"/>
      <c r="Q133" s="197"/>
    </row>
    <row r="134" spans="2:17" ht="12.75">
      <c r="B134" s="12"/>
      <c r="C134" s="122"/>
      <c r="D134" s="122"/>
      <c r="E134" s="12"/>
      <c r="F134" s="12"/>
      <c r="G134" s="88"/>
      <c r="H134" s="12"/>
      <c r="I134" s="122"/>
      <c r="J134" s="122"/>
      <c r="K134" s="12"/>
      <c r="L134" s="12"/>
      <c r="M134" s="88"/>
      <c r="N134" s="12"/>
      <c r="O134" s="197"/>
      <c r="P134" s="197"/>
      <c r="Q134" s="197"/>
    </row>
    <row r="135" spans="2:17" ht="12.75">
      <c r="B135" s="12"/>
      <c r="C135" s="122"/>
      <c r="D135" s="122"/>
      <c r="E135" s="12"/>
      <c r="F135" s="12"/>
      <c r="G135" s="88"/>
      <c r="H135" s="12"/>
      <c r="I135" s="122"/>
      <c r="J135" s="122"/>
      <c r="K135" s="12"/>
      <c r="L135" s="12"/>
      <c r="M135" s="88"/>
      <c r="N135" s="12"/>
      <c r="O135" s="197"/>
      <c r="P135" s="197"/>
      <c r="Q135" s="197"/>
    </row>
    <row r="136" spans="2:17" ht="12.75">
      <c r="B136" s="12"/>
      <c r="C136" s="122"/>
      <c r="D136" s="122"/>
      <c r="E136" s="12"/>
      <c r="F136" s="12"/>
      <c r="G136" s="88"/>
      <c r="H136" s="12"/>
      <c r="I136" s="122"/>
      <c r="J136" s="122"/>
      <c r="K136" s="12"/>
      <c r="L136" s="12"/>
      <c r="M136" s="88"/>
      <c r="N136" s="12"/>
      <c r="O136" s="197"/>
      <c r="P136" s="197"/>
      <c r="Q136" s="197"/>
    </row>
    <row r="137" spans="2:17" ht="12.75">
      <c r="B137" s="12"/>
      <c r="C137" s="122"/>
      <c r="D137" s="122"/>
      <c r="E137" s="12"/>
      <c r="F137" s="12"/>
      <c r="G137" s="88"/>
      <c r="H137" s="12"/>
      <c r="I137" s="122"/>
      <c r="J137" s="122"/>
      <c r="K137" s="12"/>
      <c r="L137" s="12"/>
      <c r="M137" s="88"/>
      <c r="N137" s="12"/>
      <c r="O137" s="197"/>
      <c r="P137" s="197"/>
      <c r="Q137" s="197"/>
    </row>
    <row r="138" spans="2:17" ht="12.75">
      <c r="B138" s="12"/>
      <c r="C138" s="122"/>
      <c r="D138" s="122"/>
      <c r="E138" s="12"/>
      <c r="F138" s="12"/>
      <c r="G138" s="88"/>
      <c r="H138" s="12"/>
      <c r="I138" s="122"/>
      <c r="J138" s="122"/>
      <c r="K138" s="12"/>
      <c r="L138" s="12"/>
      <c r="M138" s="88"/>
      <c r="N138" s="12"/>
      <c r="O138" s="197"/>
      <c r="P138" s="197"/>
      <c r="Q138" s="197"/>
    </row>
    <row r="139" spans="2:17" ht="12.75">
      <c r="B139" s="12"/>
      <c r="C139" s="122"/>
      <c r="D139" s="122"/>
      <c r="E139" s="12"/>
      <c r="F139" s="12"/>
      <c r="G139" s="88"/>
      <c r="H139" s="12"/>
      <c r="I139" s="122"/>
      <c r="J139" s="122"/>
      <c r="K139" s="12"/>
      <c r="L139" s="12"/>
      <c r="M139" s="88"/>
      <c r="N139" s="12"/>
      <c r="O139" s="197"/>
      <c r="P139" s="197"/>
      <c r="Q139" s="197"/>
    </row>
    <row r="140" spans="2:17" ht="12.75">
      <c r="B140" s="12"/>
      <c r="C140" s="122"/>
      <c r="D140" s="122"/>
      <c r="E140" s="12"/>
      <c r="F140" s="12"/>
      <c r="G140" s="88"/>
      <c r="H140" s="12"/>
      <c r="I140" s="122"/>
      <c r="J140" s="122"/>
      <c r="K140" s="12"/>
      <c r="L140" s="12"/>
      <c r="M140" s="88"/>
      <c r="N140" s="12"/>
      <c r="O140" s="197"/>
      <c r="P140" s="197"/>
      <c r="Q140" s="197"/>
    </row>
    <row r="141" spans="2:17" ht="12.75">
      <c r="B141" s="12"/>
      <c r="C141" s="122"/>
      <c r="D141" s="122"/>
      <c r="E141" s="12"/>
      <c r="F141" s="12"/>
      <c r="G141" s="88"/>
      <c r="H141" s="12"/>
      <c r="I141" s="122"/>
      <c r="J141" s="122"/>
      <c r="K141" s="12"/>
      <c r="L141" s="12"/>
      <c r="M141" s="88"/>
      <c r="N141" s="12"/>
      <c r="O141" s="197"/>
      <c r="P141" s="197"/>
      <c r="Q141" s="197"/>
    </row>
    <row r="142" spans="2:17" ht="12.75">
      <c r="B142" s="12"/>
      <c r="C142" s="122"/>
      <c r="D142" s="122"/>
      <c r="E142" s="12"/>
      <c r="F142" s="12"/>
      <c r="G142" s="88"/>
      <c r="H142" s="12"/>
      <c r="I142" s="122"/>
      <c r="J142" s="122"/>
      <c r="K142" s="12"/>
      <c r="L142" s="12"/>
      <c r="M142" s="88"/>
      <c r="N142" s="12"/>
      <c r="O142" s="197"/>
      <c r="P142" s="197"/>
      <c r="Q142" s="197"/>
    </row>
    <row r="143" spans="2:17" ht="12.75">
      <c r="B143" s="12"/>
      <c r="C143" s="122"/>
      <c r="D143" s="122"/>
      <c r="E143" s="12"/>
      <c r="F143" s="12"/>
      <c r="G143" s="88"/>
      <c r="H143" s="12"/>
      <c r="I143" s="122"/>
      <c r="J143" s="122"/>
      <c r="K143" s="12"/>
      <c r="L143" s="12"/>
      <c r="M143" s="88"/>
      <c r="N143" s="12"/>
      <c r="O143" s="197"/>
      <c r="P143" s="197"/>
      <c r="Q143" s="197"/>
    </row>
    <row r="144" spans="2:17" ht="12.75">
      <c r="B144" s="12"/>
      <c r="C144" s="122"/>
      <c r="D144" s="122"/>
      <c r="E144" s="12"/>
      <c r="F144" s="12"/>
      <c r="G144" s="88"/>
      <c r="H144" s="12"/>
      <c r="I144" s="122"/>
      <c r="J144" s="122"/>
      <c r="K144" s="12"/>
      <c r="L144" s="12"/>
      <c r="M144" s="88"/>
      <c r="N144" s="12"/>
      <c r="O144" s="197"/>
      <c r="P144" s="197"/>
      <c r="Q144" s="197"/>
    </row>
    <row r="145" spans="2:17" ht="12.75">
      <c r="B145" s="12"/>
      <c r="C145" s="122"/>
      <c r="D145" s="122"/>
      <c r="E145" s="12"/>
      <c r="F145" s="12"/>
      <c r="G145" s="88"/>
      <c r="H145" s="12"/>
      <c r="I145" s="122"/>
      <c r="J145" s="122"/>
      <c r="K145" s="12"/>
      <c r="L145" s="12"/>
      <c r="M145" s="88"/>
      <c r="N145" s="12"/>
      <c r="O145" s="197"/>
      <c r="P145" s="197"/>
      <c r="Q145" s="197"/>
    </row>
    <row r="146" spans="2:17" ht="12.75">
      <c r="B146" s="12"/>
      <c r="C146" s="122"/>
      <c r="D146" s="122"/>
      <c r="E146" s="12"/>
      <c r="F146" s="12"/>
      <c r="G146" s="88"/>
      <c r="H146" s="12"/>
      <c r="I146" s="122"/>
      <c r="J146" s="122"/>
      <c r="K146" s="12"/>
      <c r="L146" s="12"/>
      <c r="M146" s="88"/>
      <c r="N146" s="12"/>
      <c r="O146" s="197"/>
      <c r="P146" s="197"/>
      <c r="Q146" s="197"/>
    </row>
    <row r="147" spans="2:17" ht="12.75">
      <c r="B147" s="12"/>
      <c r="C147" s="122"/>
      <c r="D147" s="122"/>
      <c r="E147" s="12"/>
      <c r="F147" s="12"/>
      <c r="G147" s="88"/>
      <c r="H147" s="12"/>
      <c r="I147" s="122"/>
      <c r="J147" s="122"/>
      <c r="K147" s="12"/>
      <c r="L147" s="12"/>
      <c r="M147" s="88"/>
      <c r="N147" s="12"/>
      <c r="O147" s="197"/>
      <c r="P147" s="197"/>
      <c r="Q147" s="197"/>
    </row>
    <row r="148" spans="2:17" ht="12.75">
      <c r="B148" s="12"/>
      <c r="C148" s="122"/>
      <c r="D148" s="122"/>
      <c r="E148" s="12"/>
      <c r="F148" s="12"/>
      <c r="G148" s="88"/>
      <c r="H148" s="12"/>
      <c r="I148" s="122"/>
      <c r="J148" s="122"/>
      <c r="K148" s="12"/>
      <c r="L148" s="12"/>
      <c r="M148" s="88"/>
      <c r="N148" s="12"/>
      <c r="O148" s="197"/>
      <c r="P148" s="197"/>
      <c r="Q148" s="197"/>
    </row>
    <row r="149" spans="2:17" ht="12.75">
      <c r="B149" s="12"/>
      <c r="C149" s="122"/>
      <c r="D149" s="122"/>
      <c r="E149" s="12"/>
      <c r="F149" s="12"/>
      <c r="G149" s="88"/>
      <c r="H149" s="12"/>
      <c r="I149" s="122"/>
      <c r="J149" s="122"/>
      <c r="K149" s="12"/>
      <c r="L149" s="12"/>
      <c r="M149" s="88"/>
      <c r="N149" s="12"/>
      <c r="O149" s="197"/>
      <c r="P149" s="197"/>
      <c r="Q149" s="197"/>
    </row>
    <row r="150" spans="2:17" ht="12.75">
      <c r="B150" s="12"/>
      <c r="C150" s="122"/>
      <c r="D150" s="122"/>
      <c r="E150" s="12"/>
      <c r="F150" s="12"/>
      <c r="G150" s="88"/>
      <c r="H150" s="12"/>
      <c r="I150" s="122"/>
      <c r="J150" s="122"/>
      <c r="K150" s="12"/>
      <c r="L150" s="12"/>
      <c r="M150" s="88"/>
      <c r="N150" s="12"/>
      <c r="O150" s="197"/>
      <c r="P150" s="197"/>
      <c r="Q150" s="197"/>
    </row>
    <row r="151" spans="2:17" ht="12.75">
      <c r="B151" s="12"/>
      <c r="C151" s="122"/>
      <c r="D151" s="122"/>
      <c r="E151" s="12"/>
      <c r="F151" s="12"/>
      <c r="G151" s="88"/>
      <c r="H151" s="12"/>
      <c r="I151" s="122"/>
      <c r="J151" s="122"/>
      <c r="K151" s="12"/>
      <c r="L151" s="12"/>
      <c r="M151" s="88"/>
      <c r="N151" s="12"/>
      <c r="O151" s="197"/>
      <c r="P151" s="197"/>
      <c r="Q151" s="197"/>
    </row>
    <row r="152" spans="2:17" ht="12.75">
      <c r="B152" s="12"/>
      <c r="C152" s="122"/>
      <c r="D152" s="122"/>
      <c r="E152" s="12"/>
      <c r="F152" s="12"/>
      <c r="G152" s="88"/>
      <c r="H152" s="12"/>
      <c r="I152" s="122"/>
      <c r="J152" s="122"/>
      <c r="K152" s="12"/>
      <c r="L152" s="12"/>
      <c r="M152" s="88"/>
      <c r="N152" s="12"/>
      <c r="O152" s="197"/>
      <c r="P152" s="197"/>
      <c r="Q152" s="197"/>
    </row>
    <row r="153" spans="2:17" ht="12.75">
      <c r="B153" s="12"/>
      <c r="C153" s="122"/>
      <c r="D153" s="122"/>
      <c r="E153" s="12"/>
      <c r="F153" s="12"/>
      <c r="G153" s="88"/>
      <c r="H153" s="12"/>
      <c r="I153" s="122"/>
      <c r="J153" s="122"/>
      <c r="K153" s="12"/>
      <c r="L153" s="12"/>
      <c r="M153" s="88"/>
      <c r="N153" s="12"/>
      <c r="O153" s="197"/>
      <c r="P153" s="197"/>
      <c r="Q153" s="197"/>
    </row>
    <row r="154" spans="2:17" ht="12.75">
      <c r="B154" s="12"/>
      <c r="C154" s="122"/>
      <c r="D154" s="122"/>
      <c r="E154" s="12"/>
      <c r="F154" s="12"/>
      <c r="G154" s="88"/>
      <c r="H154" s="12"/>
      <c r="I154" s="122"/>
      <c r="J154" s="122"/>
      <c r="K154" s="12"/>
      <c r="L154" s="12"/>
      <c r="M154" s="88"/>
      <c r="N154" s="12"/>
      <c r="O154" s="197"/>
      <c r="P154" s="197"/>
      <c r="Q154" s="197"/>
    </row>
    <row r="155" spans="2:17" ht="12.75">
      <c r="B155" s="12"/>
      <c r="C155" s="122"/>
      <c r="D155" s="122"/>
      <c r="E155" s="12"/>
      <c r="F155" s="12"/>
      <c r="G155" s="88"/>
      <c r="H155" s="12"/>
      <c r="I155" s="122"/>
      <c r="J155" s="122"/>
      <c r="K155" s="12"/>
      <c r="L155" s="12"/>
      <c r="M155" s="88"/>
      <c r="N155" s="12"/>
      <c r="O155" s="197"/>
      <c r="P155" s="197"/>
      <c r="Q155" s="197"/>
    </row>
    <row r="156" spans="2:17" ht="12.75">
      <c r="B156" s="12"/>
      <c r="C156" s="122"/>
      <c r="D156" s="122"/>
      <c r="E156" s="12"/>
      <c r="F156" s="12"/>
      <c r="G156" s="88"/>
      <c r="H156" s="12"/>
      <c r="I156" s="122"/>
      <c r="J156" s="122"/>
      <c r="K156" s="12"/>
      <c r="L156" s="12"/>
      <c r="M156" s="88"/>
      <c r="N156" s="12"/>
      <c r="O156" s="197"/>
      <c r="P156" s="197"/>
      <c r="Q156" s="197"/>
    </row>
    <row r="157" spans="2:17" ht="12.75">
      <c r="B157" s="12"/>
      <c r="C157" s="122"/>
      <c r="D157" s="122"/>
      <c r="E157" s="12"/>
      <c r="F157" s="12"/>
      <c r="G157" s="88"/>
      <c r="H157" s="12"/>
      <c r="I157" s="122"/>
      <c r="J157" s="122"/>
      <c r="K157" s="12"/>
      <c r="L157" s="12"/>
      <c r="M157" s="88"/>
      <c r="N157" s="12"/>
      <c r="O157" s="197"/>
      <c r="P157" s="197"/>
      <c r="Q157" s="197"/>
    </row>
    <row r="158" spans="2:17" ht="12.75">
      <c r="B158" s="12"/>
      <c r="C158" s="122"/>
      <c r="D158" s="122"/>
      <c r="E158" s="12"/>
      <c r="F158" s="12"/>
      <c r="G158" s="88"/>
      <c r="H158" s="12"/>
      <c r="I158" s="122"/>
      <c r="J158" s="122"/>
      <c r="K158" s="12"/>
      <c r="L158" s="12"/>
      <c r="M158" s="88"/>
      <c r="N158" s="12"/>
      <c r="O158" s="197"/>
      <c r="P158" s="197"/>
      <c r="Q158" s="197"/>
    </row>
    <row r="159" spans="2:17" ht="12.75">
      <c r="B159" s="12"/>
      <c r="C159" s="122"/>
      <c r="D159" s="122"/>
      <c r="E159" s="12"/>
      <c r="F159" s="12"/>
      <c r="G159" s="88"/>
      <c r="H159" s="12"/>
      <c r="I159" s="122"/>
      <c r="J159" s="122"/>
      <c r="K159" s="12"/>
      <c r="L159" s="12"/>
      <c r="M159" s="88"/>
      <c r="N159" s="12"/>
      <c r="O159" s="197"/>
      <c r="P159" s="197"/>
      <c r="Q159" s="197"/>
    </row>
    <row r="160" spans="2:17" ht="12.75">
      <c r="B160" s="12"/>
      <c r="C160" s="122"/>
      <c r="D160" s="122"/>
      <c r="E160" s="12"/>
      <c r="F160" s="12"/>
      <c r="G160" s="88"/>
      <c r="H160" s="12"/>
      <c r="I160" s="122"/>
      <c r="J160" s="122"/>
      <c r="K160" s="12"/>
      <c r="L160" s="12"/>
      <c r="M160" s="88"/>
      <c r="N160" s="12"/>
      <c r="O160" s="197"/>
      <c r="P160" s="197"/>
      <c r="Q160" s="197"/>
    </row>
    <row r="161" spans="2:17" ht="12.75">
      <c r="B161" s="12"/>
      <c r="C161" s="122"/>
      <c r="D161" s="122"/>
      <c r="E161" s="12"/>
      <c r="F161" s="12"/>
      <c r="G161" s="88"/>
      <c r="H161" s="12"/>
      <c r="I161" s="122"/>
      <c r="J161" s="122"/>
      <c r="K161" s="12"/>
      <c r="L161" s="12"/>
      <c r="M161" s="88"/>
      <c r="N161" s="12"/>
      <c r="O161" s="197"/>
      <c r="P161" s="197"/>
      <c r="Q161" s="197"/>
    </row>
    <row r="162" spans="2:17" ht="12.75">
      <c r="B162" s="12"/>
      <c r="C162" s="122"/>
      <c r="D162" s="122"/>
      <c r="E162" s="12"/>
      <c r="F162" s="12"/>
      <c r="G162" s="88"/>
      <c r="H162" s="12"/>
      <c r="I162" s="122"/>
      <c r="J162" s="122"/>
      <c r="K162" s="12"/>
      <c r="L162" s="12"/>
      <c r="M162" s="88"/>
      <c r="N162" s="12"/>
      <c r="O162" s="197"/>
      <c r="P162" s="197"/>
      <c r="Q162" s="197"/>
    </row>
    <row r="163" spans="2:17" ht="12.75">
      <c r="B163" s="12"/>
      <c r="C163" s="122"/>
      <c r="D163" s="122"/>
      <c r="E163" s="12"/>
      <c r="F163" s="12"/>
      <c r="G163" s="88"/>
      <c r="H163" s="12"/>
      <c r="I163" s="122"/>
      <c r="J163" s="122"/>
      <c r="K163" s="12"/>
      <c r="L163" s="12"/>
      <c r="M163" s="88"/>
      <c r="N163" s="12"/>
      <c r="O163" s="197"/>
      <c r="P163" s="197"/>
      <c r="Q163" s="197"/>
    </row>
    <row r="164" spans="2:17" ht="12.75">
      <c r="B164" s="12"/>
      <c r="C164" s="122"/>
      <c r="D164" s="122"/>
      <c r="E164" s="12"/>
      <c r="F164" s="12"/>
      <c r="G164" s="88"/>
      <c r="H164" s="12"/>
      <c r="I164" s="122"/>
      <c r="J164" s="122"/>
      <c r="K164" s="12"/>
      <c r="L164" s="12"/>
      <c r="M164" s="88"/>
      <c r="N164" s="12"/>
      <c r="O164" s="197"/>
      <c r="P164" s="197"/>
      <c r="Q164" s="197"/>
    </row>
    <row r="165" spans="2:17" ht="12.75">
      <c r="B165" s="12"/>
      <c r="C165" s="122"/>
      <c r="D165" s="122"/>
      <c r="E165" s="12"/>
      <c r="F165" s="12"/>
      <c r="G165" s="88"/>
      <c r="H165" s="12"/>
      <c r="I165" s="122"/>
      <c r="J165" s="122"/>
      <c r="K165" s="12"/>
      <c r="L165" s="12"/>
      <c r="M165" s="88"/>
      <c r="N165" s="12"/>
      <c r="O165" s="197"/>
      <c r="P165" s="197"/>
      <c r="Q165" s="197"/>
    </row>
    <row r="166" spans="2:17" ht="12.75">
      <c r="B166" s="12"/>
      <c r="C166" s="122"/>
      <c r="D166" s="122"/>
      <c r="E166" s="12"/>
      <c r="F166" s="12"/>
      <c r="G166" s="88"/>
      <c r="H166" s="12"/>
      <c r="I166" s="122"/>
      <c r="J166" s="122"/>
      <c r="K166" s="12"/>
      <c r="L166" s="12"/>
      <c r="M166" s="88"/>
      <c r="N166" s="12"/>
      <c r="O166" s="197"/>
      <c r="P166" s="197"/>
      <c r="Q166" s="197"/>
    </row>
    <row r="167" spans="2:17" ht="12.75">
      <c r="B167" s="12"/>
      <c r="C167" s="122"/>
      <c r="D167" s="122"/>
      <c r="E167" s="12"/>
      <c r="F167" s="12"/>
      <c r="G167" s="88"/>
      <c r="H167" s="12"/>
      <c r="I167" s="122"/>
      <c r="J167" s="122"/>
      <c r="K167" s="12"/>
      <c r="L167" s="12"/>
      <c r="M167" s="88"/>
      <c r="N167" s="12"/>
      <c r="O167" s="197"/>
      <c r="P167" s="197"/>
      <c r="Q167" s="197"/>
    </row>
    <row r="168" spans="2:17" ht="12.75">
      <c r="B168" s="12"/>
      <c r="C168" s="122"/>
      <c r="D168" s="122"/>
      <c r="E168" s="12"/>
      <c r="F168" s="12"/>
      <c r="G168" s="88"/>
      <c r="H168" s="12"/>
      <c r="I168" s="122"/>
      <c r="J168" s="122"/>
      <c r="K168" s="12"/>
      <c r="L168" s="12"/>
      <c r="M168" s="88"/>
      <c r="N168" s="12"/>
      <c r="O168" s="197"/>
      <c r="P168" s="197"/>
      <c r="Q168" s="197"/>
    </row>
    <row r="169" spans="2:17" ht="12.75">
      <c r="B169" s="12"/>
      <c r="C169" s="122"/>
      <c r="D169" s="122"/>
      <c r="E169" s="12"/>
      <c r="F169" s="12"/>
      <c r="G169" s="88"/>
      <c r="H169" s="12"/>
      <c r="I169" s="122"/>
      <c r="J169" s="122"/>
      <c r="K169" s="12"/>
      <c r="L169" s="12"/>
      <c r="M169" s="88"/>
      <c r="N169" s="12"/>
      <c r="O169" s="197"/>
      <c r="P169" s="197"/>
      <c r="Q169" s="197"/>
    </row>
    <row r="170" spans="2:17" ht="12.75">
      <c r="B170" s="12"/>
      <c r="C170" s="122"/>
      <c r="D170" s="122"/>
      <c r="E170" s="12"/>
      <c r="F170" s="12"/>
      <c r="G170" s="88"/>
      <c r="H170" s="12"/>
      <c r="I170" s="122"/>
      <c r="J170" s="122"/>
      <c r="K170" s="12"/>
      <c r="L170" s="12"/>
      <c r="M170" s="88"/>
      <c r="N170" s="12"/>
      <c r="O170" s="197"/>
      <c r="P170" s="197"/>
      <c r="Q170" s="197"/>
    </row>
    <row r="171" spans="2:17" ht="12.75">
      <c r="B171" s="12"/>
      <c r="C171" s="122"/>
      <c r="D171" s="122"/>
      <c r="E171" s="12"/>
      <c r="F171" s="12"/>
      <c r="G171" s="88"/>
      <c r="H171" s="12"/>
      <c r="I171" s="122"/>
      <c r="J171" s="122"/>
      <c r="K171" s="12"/>
      <c r="L171" s="12"/>
      <c r="M171" s="88"/>
      <c r="N171" s="12"/>
      <c r="O171" s="197"/>
      <c r="P171" s="197"/>
      <c r="Q171" s="197"/>
    </row>
    <row r="172" spans="2:17" ht="12.75">
      <c r="B172" s="12"/>
      <c r="C172" s="122"/>
      <c r="D172" s="122"/>
      <c r="E172" s="12"/>
      <c r="F172" s="12"/>
      <c r="G172" s="88"/>
      <c r="H172" s="12"/>
      <c r="I172" s="122"/>
      <c r="J172" s="122"/>
      <c r="K172" s="12"/>
      <c r="L172" s="12"/>
      <c r="M172" s="88"/>
      <c r="N172" s="12"/>
      <c r="O172" s="197"/>
      <c r="P172" s="197"/>
      <c r="Q172" s="197"/>
    </row>
    <row r="173" spans="2:17" ht="12.75">
      <c r="B173" s="12"/>
      <c r="C173" s="122"/>
      <c r="D173" s="122"/>
      <c r="E173" s="12"/>
      <c r="F173" s="12"/>
      <c r="G173" s="88"/>
      <c r="H173" s="12"/>
      <c r="I173" s="122"/>
      <c r="J173" s="122"/>
      <c r="K173" s="12"/>
      <c r="L173" s="12"/>
      <c r="M173" s="88"/>
      <c r="N173" s="12"/>
      <c r="O173" s="197"/>
      <c r="P173" s="197"/>
      <c r="Q173" s="197"/>
    </row>
    <row r="174" spans="2:17" ht="12.75">
      <c r="B174" s="12"/>
      <c r="C174" s="122"/>
      <c r="D174" s="122"/>
      <c r="E174" s="12"/>
      <c r="F174" s="12"/>
      <c r="G174" s="88"/>
      <c r="H174" s="12"/>
      <c r="I174" s="122"/>
      <c r="J174" s="122"/>
      <c r="K174" s="12"/>
      <c r="L174" s="12"/>
      <c r="M174" s="88"/>
      <c r="N174" s="12"/>
      <c r="O174" s="197"/>
      <c r="P174" s="197"/>
      <c r="Q174" s="197"/>
    </row>
    <row r="175" spans="2:17" ht="12.75">
      <c r="B175" s="12"/>
      <c r="C175" s="122"/>
      <c r="D175" s="122"/>
      <c r="E175" s="12"/>
      <c r="F175" s="12"/>
      <c r="G175" s="88"/>
      <c r="H175" s="12"/>
      <c r="I175" s="122"/>
      <c r="J175" s="122"/>
      <c r="K175" s="12"/>
      <c r="L175" s="12"/>
      <c r="M175" s="88"/>
      <c r="N175" s="12"/>
      <c r="O175" s="197"/>
      <c r="P175" s="197"/>
      <c r="Q175" s="197"/>
    </row>
    <row r="176" spans="2:17" ht="12.75">
      <c r="B176" s="12"/>
      <c r="C176" s="122"/>
      <c r="D176" s="122"/>
      <c r="E176" s="12"/>
      <c r="F176" s="12"/>
      <c r="G176" s="88"/>
      <c r="H176" s="12"/>
      <c r="I176" s="122"/>
      <c r="J176" s="122"/>
      <c r="K176" s="12"/>
      <c r="L176" s="12"/>
      <c r="M176" s="88"/>
      <c r="N176" s="12"/>
      <c r="O176" s="197"/>
      <c r="P176" s="197"/>
      <c r="Q176" s="197"/>
    </row>
    <row r="177" spans="2:17" ht="12.75">
      <c r="B177" s="12"/>
      <c r="C177" s="122"/>
      <c r="D177" s="122"/>
      <c r="E177" s="12"/>
      <c r="F177" s="12"/>
      <c r="G177" s="88"/>
      <c r="H177" s="12"/>
      <c r="I177" s="122"/>
      <c r="J177" s="122"/>
      <c r="K177" s="12"/>
      <c r="L177" s="12"/>
      <c r="M177" s="88"/>
      <c r="N177" s="12"/>
      <c r="O177" s="197"/>
      <c r="P177" s="197"/>
      <c r="Q177" s="197"/>
    </row>
    <row r="178" spans="2:17" ht="12.75">
      <c r="B178" s="12"/>
      <c r="C178" s="122"/>
      <c r="D178" s="122"/>
      <c r="E178" s="12"/>
      <c r="F178" s="12"/>
      <c r="G178" s="88"/>
      <c r="H178" s="12"/>
      <c r="I178" s="122"/>
      <c r="J178" s="122"/>
      <c r="K178" s="12"/>
      <c r="L178" s="12"/>
      <c r="M178" s="88"/>
      <c r="N178" s="12"/>
      <c r="O178" s="197"/>
      <c r="P178" s="197"/>
      <c r="Q178" s="197"/>
    </row>
    <row r="179" spans="2:17" ht="12.75">
      <c r="B179" s="12"/>
      <c r="C179" s="122"/>
      <c r="D179" s="122"/>
      <c r="E179" s="12"/>
      <c r="F179" s="12"/>
      <c r="G179" s="88"/>
      <c r="H179" s="12"/>
      <c r="I179" s="122"/>
      <c r="J179" s="122"/>
      <c r="K179" s="12"/>
      <c r="L179" s="12"/>
      <c r="M179" s="88"/>
      <c r="N179" s="12"/>
      <c r="O179" s="197"/>
      <c r="P179" s="197"/>
      <c r="Q179" s="197"/>
    </row>
    <row r="180" spans="2:17" ht="12.75">
      <c r="B180" s="12"/>
      <c r="C180" s="122"/>
      <c r="D180" s="122"/>
      <c r="E180" s="12"/>
      <c r="F180" s="12"/>
      <c r="G180" s="88"/>
      <c r="H180" s="12"/>
      <c r="I180" s="122"/>
      <c r="J180" s="122"/>
      <c r="K180" s="12"/>
      <c r="L180" s="12"/>
      <c r="M180" s="88"/>
      <c r="N180" s="12"/>
      <c r="O180" s="197"/>
      <c r="P180" s="197"/>
      <c r="Q180" s="197"/>
    </row>
    <row r="181" spans="2:17" ht="12.75">
      <c r="B181" s="12"/>
      <c r="C181" s="122"/>
      <c r="D181" s="122"/>
      <c r="E181" s="12"/>
      <c r="F181" s="12"/>
      <c r="G181" s="88"/>
      <c r="H181" s="12"/>
      <c r="I181" s="122"/>
      <c r="J181" s="122"/>
      <c r="K181" s="12"/>
      <c r="L181" s="12"/>
      <c r="M181" s="88"/>
      <c r="N181" s="12"/>
      <c r="O181" s="197"/>
      <c r="P181" s="197"/>
      <c r="Q181" s="197"/>
    </row>
    <row r="182" spans="2:17" ht="12.75">
      <c r="B182" s="12"/>
      <c r="C182" s="122"/>
      <c r="D182" s="122"/>
      <c r="E182" s="12"/>
      <c r="F182" s="12"/>
      <c r="G182" s="88"/>
      <c r="H182" s="12"/>
      <c r="I182" s="122"/>
      <c r="J182" s="122"/>
      <c r="K182" s="12"/>
      <c r="L182" s="12"/>
      <c r="M182" s="88"/>
      <c r="N182" s="12"/>
      <c r="O182" s="197"/>
      <c r="P182" s="197"/>
      <c r="Q182" s="197"/>
    </row>
    <row r="183" spans="2:17" ht="12.75">
      <c r="B183" s="12"/>
      <c r="C183" s="122"/>
      <c r="D183" s="122"/>
      <c r="E183" s="12"/>
      <c r="F183" s="12"/>
      <c r="G183" s="88"/>
      <c r="H183" s="12"/>
      <c r="I183" s="122"/>
      <c r="J183" s="122"/>
      <c r="K183" s="12"/>
      <c r="L183" s="12"/>
      <c r="M183" s="88"/>
      <c r="N183" s="12"/>
      <c r="O183" s="197"/>
      <c r="P183" s="197"/>
      <c r="Q183" s="197"/>
    </row>
    <row r="184" spans="2:17" ht="12.75">
      <c r="B184" s="12"/>
      <c r="C184" s="122"/>
      <c r="D184" s="122"/>
      <c r="E184" s="12"/>
      <c r="F184" s="12"/>
      <c r="G184" s="88"/>
      <c r="H184" s="12"/>
      <c r="I184" s="122"/>
      <c r="J184" s="122"/>
      <c r="K184" s="12"/>
      <c r="L184" s="12"/>
      <c r="M184" s="88"/>
      <c r="N184" s="12"/>
      <c r="O184" s="197"/>
      <c r="P184" s="197"/>
      <c r="Q184" s="197"/>
    </row>
    <row r="185" spans="2:17" ht="12.75">
      <c r="B185" s="12"/>
      <c r="C185" s="122"/>
      <c r="D185" s="122"/>
      <c r="E185" s="12"/>
      <c r="F185" s="12"/>
      <c r="G185" s="88"/>
      <c r="H185" s="12"/>
      <c r="I185" s="122"/>
      <c r="J185" s="122"/>
      <c r="K185" s="12"/>
      <c r="L185" s="12"/>
      <c r="M185" s="88"/>
      <c r="N185" s="12"/>
      <c r="O185" s="197"/>
      <c r="P185" s="197"/>
      <c r="Q185" s="197"/>
    </row>
    <row r="186" spans="2:17" ht="12.75">
      <c r="B186" s="12"/>
      <c r="C186" s="122"/>
      <c r="D186" s="122"/>
      <c r="E186" s="12"/>
      <c r="F186" s="12"/>
      <c r="G186" s="88"/>
      <c r="H186" s="12"/>
      <c r="I186" s="122"/>
      <c r="J186" s="122"/>
      <c r="K186" s="12"/>
      <c r="L186" s="12"/>
      <c r="M186" s="88"/>
      <c r="N186" s="12"/>
      <c r="O186" s="197"/>
      <c r="P186" s="197"/>
      <c r="Q186" s="197"/>
    </row>
    <row r="187" spans="2:17" ht="12.75">
      <c r="B187" s="12"/>
      <c r="C187" s="122"/>
      <c r="D187" s="122"/>
      <c r="E187" s="12"/>
      <c r="F187" s="12"/>
      <c r="G187" s="88"/>
      <c r="H187" s="12"/>
      <c r="I187" s="122"/>
      <c r="J187" s="122"/>
      <c r="K187" s="12"/>
      <c r="L187" s="12"/>
      <c r="M187" s="88"/>
      <c r="N187" s="12"/>
      <c r="O187" s="197"/>
      <c r="P187" s="197"/>
      <c r="Q187" s="197"/>
    </row>
    <row r="188" spans="2:17" ht="12.75">
      <c r="B188" s="12"/>
      <c r="C188" s="122"/>
      <c r="D188" s="122"/>
      <c r="E188" s="12"/>
      <c r="F188" s="12"/>
      <c r="G188" s="88"/>
      <c r="H188" s="12"/>
      <c r="I188" s="122"/>
      <c r="J188" s="122"/>
      <c r="K188" s="12"/>
      <c r="L188" s="12"/>
      <c r="M188" s="88"/>
      <c r="N188" s="12"/>
      <c r="O188" s="197"/>
      <c r="P188" s="197"/>
      <c r="Q188" s="197"/>
    </row>
    <row r="189" spans="2:17" ht="12.75">
      <c r="B189" s="12"/>
      <c r="C189" s="122"/>
      <c r="D189" s="122"/>
      <c r="E189" s="12"/>
      <c r="F189" s="12"/>
      <c r="G189" s="88"/>
      <c r="H189" s="12"/>
      <c r="I189" s="122"/>
      <c r="J189" s="122"/>
      <c r="K189" s="12"/>
      <c r="L189" s="12"/>
      <c r="M189" s="88"/>
      <c r="N189" s="12"/>
      <c r="O189" s="197"/>
      <c r="P189" s="197"/>
      <c r="Q189" s="197"/>
    </row>
    <row r="190" spans="2:17" ht="12.75">
      <c r="B190" s="12"/>
      <c r="C190" s="122"/>
      <c r="D190" s="122"/>
      <c r="E190" s="12"/>
      <c r="F190" s="12"/>
      <c r="G190" s="88"/>
      <c r="H190" s="12"/>
      <c r="I190" s="122"/>
      <c r="J190" s="122"/>
      <c r="K190" s="12"/>
      <c r="L190" s="12"/>
      <c r="M190" s="88"/>
      <c r="N190" s="12"/>
      <c r="O190" s="197"/>
      <c r="P190" s="197"/>
      <c r="Q190" s="197"/>
    </row>
    <row r="191" spans="2:17" ht="12.75">
      <c r="B191" s="12"/>
      <c r="C191" s="122"/>
      <c r="D191" s="122"/>
      <c r="E191" s="12"/>
      <c r="F191" s="12"/>
      <c r="G191" s="88"/>
      <c r="H191" s="12"/>
      <c r="I191" s="122"/>
      <c r="J191" s="122"/>
      <c r="K191" s="12"/>
      <c r="L191" s="12"/>
      <c r="M191" s="88"/>
      <c r="N191" s="12"/>
      <c r="O191" s="197"/>
      <c r="P191" s="197"/>
      <c r="Q191" s="197"/>
    </row>
    <row r="192" spans="2:17" ht="12.75">
      <c r="B192" s="12"/>
      <c r="C192" s="122"/>
      <c r="D192" s="122"/>
      <c r="E192" s="12"/>
      <c r="F192" s="12"/>
      <c r="G192" s="88"/>
      <c r="H192" s="12"/>
      <c r="I192" s="122"/>
      <c r="J192" s="122"/>
      <c r="K192" s="12"/>
      <c r="L192" s="12"/>
      <c r="M192" s="88"/>
      <c r="N192" s="12"/>
      <c r="O192" s="197"/>
      <c r="P192" s="197"/>
      <c r="Q192" s="197"/>
    </row>
    <row r="193" spans="2:17" ht="12.75">
      <c r="B193" s="12"/>
      <c r="C193" s="122"/>
      <c r="D193" s="122"/>
      <c r="E193" s="12"/>
      <c r="F193" s="12"/>
      <c r="G193" s="88"/>
      <c r="H193" s="12"/>
      <c r="I193" s="122"/>
      <c r="J193" s="122"/>
      <c r="K193" s="12"/>
      <c r="L193" s="12"/>
      <c r="M193" s="88"/>
      <c r="N193" s="12"/>
      <c r="O193" s="197"/>
      <c r="P193" s="197"/>
      <c r="Q193" s="197"/>
    </row>
    <row r="194" spans="2:17" ht="12.75">
      <c r="B194" s="12"/>
      <c r="C194" s="122"/>
      <c r="D194" s="122"/>
      <c r="E194" s="12"/>
      <c r="F194" s="12"/>
      <c r="G194" s="88"/>
      <c r="H194" s="12"/>
      <c r="I194" s="122"/>
      <c r="J194" s="122"/>
      <c r="K194" s="12"/>
      <c r="L194" s="12"/>
      <c r="M194" s="88"/>
      <c r="N194" s="12"/>
      <c r="O194" s="197"/>
      <c r="P194" s="197"/>
      <c r="Q194" s="197"/>
    </row>
    <row r="195" spans="2:17" ht="12.75">
      <c r="B195" s="12"/>
      <c r="C195" s="122"/>
      <c r="D195" s="122"/>
      <c r="E195" s="12"/>
      <c r="F195" s="12"/>
      <c r="G195" s="88"/>
      <c r="H195" s="12"/>
      <c r="I195" s="122"/>
      <c r="J195" s="122"/>
      <c r="K195" s="12"/>
      <c r="L195" s="12"/>
      <c r="M195" s="88"/>
      <c r="N195" s="12"/>
      <c r="O195" s="197"/>
      <c r="P195" s="197"/>
      <c r="Q195" s="197"/>
    </row>
    <row r="196" spans="2:17" ht="12.75">
      <c r="B196" s="12"/>
      <c r="C196" s="122"/>
      <c r="D196" s="122"/>
      <c r="E196" s="12"/>
      <c r="F196" s="12"/>
      <c r="G196" s="88"/>
      <c r="H196" s="12"/>
      <c r="I196" s="122"/>
      <c r="J196" s="122"/>
      <c r="K196" s="12"/>
      <c r="L196" s="12"/>
      <c r="M196" s="88"/>
      <c r="N196" s="12"/>
      <c r="O196" s="197"/>
      <c r="P196" s="197"/>
      <c r="Q196" s="197"/>
    </row>
    <row r="197" spans="2:17" ht="12.75">
      <c r="B197" s="12"/>
      <c r="C197" s="122"/>
      <c r="D197" s="122"/>
      <c r="E197" s="12"/>
      <c r="F197" s="12"/>
      <c r="G197" s="88"/>
      <c r="H197" s="12"/>
      <c r="I197" s="122"/>
      <c r="J197" s="122"/>
      <c r="K197" s="12"/>
      <c r="L197" s="12"/>
      <c r="M197" s="88"/>
      <c r="N197" s="12"/>
      <c r="O197" s="197"/>
      <c r="P197" s="197"/>
      <c r="Q197" s="197"/>
    </row>
    <row r="198" spans="2:17" ht="12.75">
      <c r="B198" s="12"/>
      <c r="C198" s="122"/>
      <c r="D198" s="122"/>
      <c r="E198" s="12"/>
      <c r="F198" s="12"/>
      <c r="G198" s="88"/>
      <c r="H198" s="12"/>
      <c r="I198" s="122"/>
      <c r="J198" s="122"/>
      <c r="K198" s="12"/>
      <c r="L198" s="12"/>
      <c r="M198" s="88"/>
      <c r="N198" s="12"/>
      <c r="O198" s="197"/>
      <c r="P198" s="197"/>
      <c r="Q198" s="197"/>
    </row>
    <row r="199" spans="2:17" ht="12.75">
      <c r="B199" s="12"/>
      <c r="C199" s="122"/>
      <c r="D199" s="122"/>
      <c r="E199" s="12"/>
      <c r="F199" s="12"/>
      <c r="G199" s="88"/>
      <c r="H199" s="12"/>
      <c r="I199" s="122"/>
      <c r="J199" s="122"/>
      <c r="K199" s="12"/>
      <c r="L199" s="12"/>
      <c r="M199" s="88"/>
      <c r="N199" s="12"/>
      <c r="O199" s="197"/>
      <c r="P199" s="197"/>
      <c r="Q199" s="197"/>
    </row>
    <row r="200" spans="2:17" ht="12.75">
      <c r="B200" s="12"/>
      <c r="C200" s="122"/>
      <c r="D200" s="122"/>
      <c r="E200" s="12"/>
      <c r="F200" s="12"/>
      <c r="G200" s="88"/>
      <c r="H200" s="12"/>
      <c r="I200" s="122"/>
      <c r="J200" s="122"/>
      <c r="K200" s="12"/>
      <c r="L200" s="12"/>
      <c r="M200" s="88"/>
      <c r="N200" s="12"/>
      <c r="O200" s="197"/>
      <c r="P200" s="197"/>
      <c r="Q200" s="197"/>
    </row>
    <row r="201" spans="2:17" ht="12.75">
      <c r="B201" s="12"/>
      <c r="C201" s="122"/>
      <c r="D201" s="122"/>
      <c r="E201" s="12"/>
      <c r="F201" s="12"/>
      <c r="G201" s="88"/>
      <c r="H201" s="12"/>
      <c r="I201" s="122"/>
      <c r="J201" s="122"/>
      <c r="K201" s="12"/>
      <c r="L201" s="12"/>
      <c r="M201" s="88"/>
      <c r="N201" s="12"/>
      <c r="O201" s="197"/>
      <c r="P201" s="197"/>
      <c r="Q201" s="197"/>
    </row>
    <row r="202" spans="2:17" ht="12.75">
      <c r="B202" s="12"/>
      <c r="C202" s="122"/>
      <c r="D202" s="122"/>
      <c r="E202" s="12"/>
      <c r="F202" s="12"/>
      <c r="G202" s="88"/>
      <c r="H202" s="12"/>
      <c r="I202" s="122"/>
      <c r="J202" s="122"/>
      <c r="K202" s="12"/>
      <c r="L202" s="12"/>
      <c r="M202" s="88"/>
      <c r="N202" s="12"/>
      <c r="O202" s="197"/>
      <c r="P202" s="197"/>
      <c r="Q202" s="197"/>
    </row>
    <row r="203" spans="2:17" ht="12.75">
      <c r="B203" s="12"/>
      <c r="C203" s="122"/>
      <c r="D203" s="122"/>
      <c r="E203" s="12"/>
      <c r="F203" s="12"/>
      <c r="G203" s="88"/>
      <c r="H203" s="12"/>
      <c r="I203" s="122"/>
      <c r="J203" s="122"/>
      <c r="K203" s="12"/>
      <c r="L203" s="12"/>
      <c r="M203" s="88"/>
      <c r="N203" s="12"/>
      <c r="O203" s="197"/>
      <c r="P203" s="197"/>
      <c r="Q203" s="197"/>
    </row>
    <row r="204" spans="2:17" ht="12.75">
      <c r="B204" s="12"/>
      <c r="C204" s="122"/>
      <c r="D204" s="122"/>
      <c r="E204" s="12"/>
      <c r="F204" s="12"/>
      <c r="G204" s="88"/>
      <c r="H204" s="12"/>
      <c r="I204" s="122"/>
      <c r="J204" s="122"/>
      <c r="K204" s="12"/>
      <c r="L204" s="12"/>
      <c r="M204" s="88"/>
      <c r="N204" s="12"/>
      <c r="O204" s="197"/>
      <c r="P204" s="197"/>
      <c r="Q204" s="197"/>
    </row>
    <row r="205" spans="2:17" ht="12.75">
      <c r="B205" s="12"/>
      <c r="C205" s="122"/>
      <c r="D205" s="122"/>
      <c r="E205" s="12"/>
      <c r="F205" s="12"/>
      <c r="G205" s="88"/>
      <c r="H205" s="12"/>
      <c r="I205" s="122"/>
      <c r="J205" s="122"/>
      <c r="K205" s="12"/>
      <c r="L205" s="12"/>
      <c r="M205" s="88"/>
      <c r="N205" s="12"/>
      <c r="O205" s="197"/>
      <c r="P205" s="197"/>
      <c r="Q205" s="197"/>
    </row>
    <row r="206" spans="2:17" ht="12.75">
      <c r="B206" s="12"/>
      <c r="C206" s="122"/>
      <c r="D206" s="122"/>
      <c r="E206" s="12"/>
      <c r="F206" s="12"/>
      <c r="G206" s="88"/>
      <c r="H206" s="12"/>
      <c r="I206" s="122"/>
      <c r="J206" s="122"/>
      <c r="K206" s="12"/>
      <c r="L206" s="12"/>
      <c r="M206" s="88"/>
      <c r="N206" s="12"/>
      <c r="O206" s="197"/>
      <c r="P206" s="197"/>
      <c r="Q206" s="197"/>
    </row>
    <row r="207" spans="2:17" ht="12.75">
      <c r="B207" s="12"/>
      <c r="C207" s="122"/>
      <c r="D207" s="122"/>
      <c r="E207" s="12"/>
      <c r="F207" s="12"/>
      <c r="G207" s="88"/>
      <c r="H207" s="12"/>
      <c r="I207" s="122"/>
      <c r="J207" s="122"/>
      <c r="K207" s="12"/>
      <c r="L207" s="12"/>
      <c r="M207" s="88"/>
      <c r="N207" s="12"/>
      <c r="O207" s="197"/>
      <c r="P207" s="197"/>
      <c r="Q207" s="197"/>
    </row>
    <row r="208" spans="2:17" ht="12.75">
      <c r="B208" s="12"/>
      <c r="C208" s="122"/>
      <c r="D208" s="122"/>
      <c r="E208" s="12"/>
      <c r="F208" s="12"/>
      <c r="G208" s="88"/>
      <c r="H208" s="12"/>
      <c r="I208" s="122"/>
      <c r="J208" s="122"/>
      <c r="K208" s="12"/>
      <c r="L208" s="12"/>
      <c r="M208" s="88"/>
      <c r="N208" s="12"/>
      <c r="O208" s="197"/>
      <c r="P208" s="197"/>
      <c r="Q208" s="197"/>
    </row>
    <row r="209" spans="2:17" ht="12.75">
      <c r="B209" s="12"/>
      <c r="C209" s="122"/>
      <c r="D209" s="122"/>
      <c r="E209" s="12"/>
      <c r="F209" s="12"/>
      <c r="G209" s="88"/>
      <c r="H209" s="12"/>
      <c r="I209" s="122"/>
      <c r="J209" s="122"/>
      <c r="K209" s="12"/>
      <c r="L209" s="12"/>
      <c r="M209" s="88"/>
      <c r="N209" s="12"/>
      <c r="O209" s="197"/>
      <c r="P209" s="197"/>
      <c r="Q209" s="197"/>
    </row>
    <row r="210" spans="2:17" ht="12.75">
      <c r="B210" s="12"/>
      <c r="C210" s="122"/>
      <c r="D210" s="122"/>
      <c r="E210" s="12"/>
      <c r="F210" s="12"/>
      <c r="G210" s="88"/>
      <c r="H210" s="12"/>
      <c r="I210" s="122"/>
      <c r="J210" s="122"/>
      <c r="K210" s="12"/>
      <c r="L210" s="12"/>
      <c r="M210" s="88"/>
      <c r="N210" s="12"/>
      <c r="O210" s="197"/>
      <c r="P210" s="197"/>
      <c r="Q210" s="197"/>
    </row>
    <row r="211" spans="2:17" ht="12.75">
      <c r="B211" s="12"/>
      <c r="C211" s="122"/>
      <c r="D211" s="122"/>
      <c r="E211" s="12"/>
      <c r="F211" s="12"/>
      <c r="G211" s="88"/>
      <c r="H211" s="12"/>
      <c r="I211" s="122"/>
      <c r="J211" s="122"/>
      <c r="K211" s="12"/>
      <c r="L211" s="12"/>
      <c r="M211" s="88"/>
      <c r="N211" s="12"/>
      <c r="O211" s="197"/>
      <c r="P211" s="197"/>
      <c r="Q211" s="197"/>
    </row>
    <row r="212" spans="2:17" ht="12.75">
      <c r="B212" s="12"/>
      <c r="C212" s="122"/>
      <c r="D212" s="122"/>
      <c r="E212" s="12"/>
      <c r="F212" s="12"/>
      <c r="G212" s="88"/>
      <c r="H212" s="12"/>
      <c r="I212" s="122"/>
      <c r="J212" s="122"/>
      <c r="K212" s="12"/>
      <c r="L212" s="12"/>
      <c r="M212" s="88"/>
      <c r="N212" s="12"/>
      <c r="O212" s="197"/>
      <c r="P212" s="197"/>
      <c r="Q212" s="197"/>
    </row>
    <row r="213" spans="2:17" ht="12.75">
      <c r="B213" s="12"/>
      <c r="C213" s="122"/>
      <c r="D213" s="122"/>
      <c r="E213" s="12"/>
      <c r="F213" s="12"/>
      <c r="G213" s="88"/>
      <c r="H213" s="12"/>
      <c r="I213" s="122"/>
      <c r="J213" s="122"/>
      <c r="K213" s="12"/>
      <c r="L213" s="12"/>
      <c r="M213" s="88"/>
      <c r="N213" s="12"/>
      <c r="O213" s="197"/>
      <c r="P213" s="197"/>
      <c r="Q213" s="197"/>
    </row>
    <row r="214" spans="2:17" ht="12.75">
      <c r="B214" s="12"/>
      <c r="C214" s="122"/>
      <c r="D214" s="122"/>
      <c r="E214" s="12"/>
      <c r="F214" s="12"/>
      <c r="G214" s="88"/>
      <c r="H214" s="12"/>
      <c r="I214" s="122"/>
      <c r="J214" s="122"/>
      <c r="K214" s="12"/>
      <c r="L214" s="12"/>
      <c r="M214" s="88"/>
      <c r="N214" s="12"/>
      <c r="O214" s="197"/>
      <c r="P214" s="197"/>
      <c r="Q214" s="197"/>
    </row>
    <row r="215" spans="2:17" ht="12.75">
      <c r="B215" s="12"/>
      <c r="C215" s="122"/>
      <c r="D215" s="122"/>
      <c r="E215" s="12"/>
      <c r="F215" s="12"/>
      <c r="G215" s="88"/>
      <c r="H215" s="12"/>
      <c r="I215" s="122"/>
      <c r="J215" s="122"/>
      <c r="K215" s="12"/>
      <c r="L215" s="12"/>
      <c r="M215" s="88"/>
      <c r="N215" s="12"/>
      <c r="O215" s="197"/>
      <c r="P215" s="197"/>
      <c r="Q215" s="197"/>
    </row>
    <row r="216" spans="2:17" ht="12.75">
      <c r="B216" s="12"/>
      <c r="C216" s="122"/>
      <c r="D216" s="122"/>
      <c r="E216" s="12"/>
      <c r="F216" s="12"/>
      <c r="G216" s="88"/>
      <c r="H216" s="12"/>
      <c r="I216" s="122"/>
      <c r="J216" s="122"/>
      <c r="K216" s="12"/>
      <c r="L216" s="12"/>
      <c r="M216" s="88"/>
      <c r="N216" s="12"/>
      <c r="O216" s="197"/>
      <c r="P216" s="197"/>
      <c r="Q216" s="197"/>
    </row>
    <row r="217" spans="2:17" ht="12.75">
      <c r="B217" s="12"/>
      <c r="C217" s="122"/>
      <c r="D217" s="122"/>
      <c r="E217" s="12"/>
      <c r="F217" s="12"/>
      <c r="G217" s="88"/>
      <c r="H217" s="12"/>
      <c r="I217" s="122"/>
      <c r="J217" s="122"/>
      <c r="K217" s="12"/>
      <c r="L217" s="12"/>
      <c r="M217" s="88"/>
      <c r="N217" s="12"/>
      <c r="O217" s="197"/>
      <c r="P217" s="197"/>
      <c r="Q217" s="197"/>
    </row>
    <row r="218" spans="2:17" ht="12.75">
      <c r="B218" s="12"/>
      <c r="C218" s="122"/>
      <c r="D218" s="122"/>
      <c r="E218" s="12"/>
      <c r="F218" s="12"/>
      <c r="G218" s="88"/>
      <c r="H218" s="12"/>
      <c r="I218" s="122"/>
      <c r="J218" s="122"/>
      <c r="K218" s="12"/>
      <c r="L218" s="12"/>
      <c r="M218" s="88"/>
      <c r="N218" s="12"/>
      <c r="O218" s="197"/>
      <c r="P218" s="197"/>
      <c r="Q218" s="197"/>
    </row>
    <row r="219" spans="2:17" ht="12.75">
      <c r="B219" s="12"/>
      <c r="C219" s="122"/>
      <c r="D219" s="122"/>
      <c r="E219" s="12"/>
      <c r="F219" s="12"/>
      <c r="G219" s="88"/>
      <c r="H219" s="12"/>
      <c r="I219" s="122"/>
      <c r="J219" s="122"/>
      <c r="K219" s="12"/>
      <c r="L219" s="12"/>
      <c r="M219" s="88"/>
      <c r="N219" s="12"/>
      <c r="O219" s="197"/>
      <c r="P219" s="197"/>
      <c r="Q219" s="197"/>
    </row>
    <row r="220" spans="2:17" ht="12.75">
      <c r="B220" s="12"/>
      <c r="C220" s="122"/>
      <c r="D220" s="122"/>
      <c r="E220" s="12"/>
      <c r="F220" s="12"/>
      <c r="G220" s="88"/>
      <c r="H220" s="12"/>
      <c r="I220" s="122"/>
      <c r="J220" s="122"/>
      <c r="K220" s="12"/>
      <c r="L220" s="12"/>
      <c r="M220" s="88"/>
      <c r="N220" s="12"/>
      <c r="O220" s="197"/>
      <c r="P220" s="197"/>
      <c r="Q220" s="197"/>
    </row>
    <row r="221" spans="2:17" ht="12.75">
      <c r="B221" s="12"/>
      <c r="C221" s="122"/>
      <c r="D221" s="122"/>
      <c r="E221" s="12"/>
      <c r="F221" s="12"/>
      <c r="G221" s="88"/>
      <c r="H221" s="12"/>
      <c r="I221" s="122"/>
      <c r="J221" s="122"/>
      <c r="K221" s="12"/>
      <c r="L221" s="12"/>
      <c r="M221" s="88"/>
      <c r="N221" s="12"/>
      <c r="O221" s="197"/>
      <c r="P221" s="197"/>
      <c r="Q221" s="197"/>
    </row>
    <row r="222" spans="2:17" ht="12.75">
      <c r="B222" s="12"/>
      <c r="C222" s="122"/>
      <c r="D222" s="122"/>
      <c r="E222" s="12"/>
      <c r="F222" s="12"/>
      <c r="G222" s="88"/>
      <c r="H222" s="12"/>
      <c r="I222" s="122"/>
      <c r="J222" s="122"/>
      <c r="K222" s="12"/>
      <c r="L222" s="12"/>
      <c r="M222" s="88"/>
      <c r="N222" s="12"/>
      <c r="O222" s="197"/>
      <c r="P222" s="197"/>
      <c r="Q222" s="197"/>
    </row>
    <row r="223" spans="2:17" ht="12.75">
      <c r="B223" s="12"/>
      <c r="C223" s="122"/>
      <c r="D223" s="122"/>
      <c r="E223" s="12"/>
      <c r="F223" s="12"/>
      <c r="G223" s="88"/>
      <c r="H223" s="12"/>
      <c r="I223" s="122"/>
      <c r="J223" s="122"/>
      <c r="K223" s="12"/>
      <c r="L223" s="12"/>
      <c r="M223" s="88"/>
      <c r="N223" s="12"/>
      <c r="O223" s="197"/>
      <c r="P223" s="197"/>
      <c r="Q223" s="197"/>
    </row>
    <row r="224" spans="2:17" ht="12.75">
      <c r="B224" s="12"/>
      <c r="C224" s="122"/>
      <c r="D224" s="122"/>
      <c r="E224" s="12"/>
      <c r="F224" s="12"/>
      <c r="G224" s="88"/>
      <c r="H224" s="12"/>
      <c r="I224" s="122"/>
      <c r="J224" s="122"/>
      <c r="K224" s="12"/>
      <c r="L224" s="12"/>
      <c r="M224" s="88"/>
      <c r="N224" s="12"/>
      <c r="O224" s="197"/>
      <c r="P224" s="197"/>
      <c r="Q224" s="197"/>
    </row>
    <row r="225" spans="2:17" ht="12.75">
      <c r="B225" s="12"/>
      <c r="C225" s="122"/>
      <c r="D225" s="122"/>
      <c r="E225" s="12"/>
      <c r="F225" s="12"/>
      <c r="G225" s="88"/>
      <c r="H225" s="12"/>
      <c r="I225" s="122"/>
      <c r="J225" s="122"/>
      <c r="K225" s="12"/>
      <c r="L225" s="12"/>
      <c r="M225" s="88"/>
      <c r="N225" s="12"/>
      <c r="O225" s="197"/>
      <c r="P225" s="197"/>
      <c r="Q225" s="197"/>
    </row>
    <row r="226" spans="2:17" ht="12.75">
      <c r="B226" s="12"/>
      <c r="C226" s="122"/>
      <c r="D226" s="122"/>
      <c r="E226" s="12"/>
      <c r="F226" s="12"/>
      <c r="G226" s="88"/>
      <c r="H226" s="12"/>
      <c r="I226" s="122"/>
      <c r="J226" s="122"/>
      <c r="K226" s="12"/>
      <c r="L226" s="12"/>
      <c r="M226" s="88"/>
      <c r="N226" s="12"/>
      <c r="O226" s="197"/>
      <c r="P226" s="197"/>
      <c r="Q226" s="197"/>
    </row>
    <row r="227" spans="2:17" ht="12.75">
      <c r="B227" s="12"/>
      <c r="C227" s="122"/>
      <c r="D227" s="122"/>
      <c r="E227" s="12"/>
      <c r="F227" s="12"/>
      <c r="G227" s="88"/>
      <c r="H227" s="12"/>
      <c r="I227" s="122"/>
      <c r="J227" s="122"/>
      <c r="K227" s="12"/>
      <c r="L227" s="12"/>
      <c r="M227" s="88"/>
      <c r="N227" s="12"/>
      <c r="O227" s="197"/>
      <c r="P227" s="197"/>
      <c r="Q227" s="197"/>
    </row>
    <row r="228" spans="2:17" ht="12.75">
      <c r="B228" s="12"/>
      <c r="C228" s="122"/>
      <c r="D228" s="122"/>
      <c r="E228" s="12"/>
      <c r="F228" s="12"/>
      <c r="G228" s="88"/>
      <c r="H228" s="12"/>
      <c r="I228" s="122"/>
      <c r="J228" s="122"/>
      <c r="K228" s="12"/>
      <c r="L228" s="12"/>
      <c r="M228" s="88"/>
      <c r="N228" s="12"/>
      <c r="O228" s="197"/>
      <c r="P228" s="197"/>
      <c r="Q228" s="197"/>
    </row>
    <row r="229" spans="2:17" ht="12.75">
      <c r="B229" s="12"/>
      <c r="C229" s="122"/>
      <c r="D229" s="122"/>
      <c r="E229" s="12"/>
      <c r="F229" s="12"/>
      <c r="G229" s="88"/>
      <c r="H229" s="12"/>
      <c r="I229" s="122"/>
      <c r="J229" s="122"/>
      <c r="K229" s="12"/>
      <c r="L229" s="12"/>
      <c r="M229" s="88"/>
      <c r="N229" s="12"/>
      <c r="O229" s="197"/>
      <c r="P229" s="197"/>
      <c r="Q229" s="197"/>
    </row>
    <row r="230" spans="2:17" ht="12.75">
      <c r="B230" s="12"/>
      <c r="C230" s="122"/>
      <c r="D230" s="122"/>
      <c r="E230" s="12"/>
      <c r="F230" s="12"/>
      <c r="G230" s="88"/>
      <c r="H230" s="12"/>
      <c r="I230" s="122"/>
      <c r="J230" s="122"/>
      <c r="K230" s="12"/>
      <c r="L230" s="12"/>
      <c r="M230" s="88"/>
      <c r="N230" s="12"/>
      <c r="O230" s="197"/>
      <c r="P230" s="197"/>
      <c r="Q230" s="197"/>
    </row>
    <row r="231" spans="2:17" ht="12.75">
      <c r="B231" s="12"/>
      <c r="C231" s="122"/>
      <c r="D231" s="122"/>
      <c r="E231" s="12"/>
      <c r="F231" s="12"/>
      <c r="G231" s="88"/>
      <c r="H231" s="12"/>
      <c r="I231" s="122"/>
      <c r="J231" s="122"/>
      <c r="K231" s="12"/>
      <c r="L231" s="12"/>
      <c r="M231" s="88"/>
      <c r="N231" s="12"/>
      <c r="O231" s="197"/>
      <c r="P231" s="197"/>
      <c r="Q231" s="197"/>
    </row>
    <row r="232" spans="2:17" ht="12.75">
      <c r="B232" s="12"/>
      <c r="C232" s="122"/>
      <c r="D232" s="122"/>
      <c r="E232" s="12"/>
      <c r="F232" s="12"/>
      <c r="G232" s="88"/>
      <c r="H232" s="12"/>
      <c r="I232" s="122"/>
      <c r="J232" s="122"/>
      <c r="K232" s="12"/>
      <c r="L232" s="12"/>
      <c r="M232" s="88"/>
      <c r="N232" s="12"/>
      <c r="O232" s="197"/>
      <c r="P232" s="197"/>
      <c r="Q232" s="197"/>
    </row>
    <row r="233" spans="2:17" ht="12.75">
      <c r="B233" s="12"/>
      <c r="C233" s="122"/>
      <c r="D233" s="122"/>
      <c r="E233" s="12"/>
      <c r="F233" s="12"/>
      <c r="G233" s="88"/>
      <c r="H233" s="12"/>
      <c r="I233" s="122"/>
      <c r="J233" s="122"/>
      <c r="K233" s="12"/>
      <c r="L233" s="12"/>
      <c r="M233" s="88"/>
      <c r="N233" s="12"/>
      <c r="O233" s="197"/>
      <c r="P233" s="197"/>
      <c r="Q233" s="197"/>
    </row>
    <row r="234" spans="2:17" ht="12.75">
      <c r="B234" s="12"/>
      <c r="C234" s="122"/>
      <c r="D234" s="122"/>
      <c r="E234" s="12"/>
      <c r="F234" s="12"/>
      <c r="G234" s="88"/>
      <c r="H234" s="12"/>
      <c r="I234" s="122"/>
      <c r="J234" s="122"/>
      <c r="K234" s="12"/>
      <c r="L234" s="12"/>
      <c r="M234" s="88"/>
      <c r="N234" s="12"/>
      <c r="O234" s="197"/>
      <c r="P234" s="197"/>
      <c r="Q234" s="197"/>
    </row>
    <row r="235" spans="2:17" ht="12.75">
      <c r="B235" s="12"/>
      <c r="C235" s="122"/>
      <c r="D235" s="122"/>
      <c r="E235" s="12"/>
      <c r="F235" s="12"/>
      <c r="G235" s="88"/>
      <c r="H235" s="12"/>
      <c r="I235" s="122"/>
      <c r="J235" s="122"/>
      <c r="K235" s="12"/>
      <c r="L235" s="12"/>
      <c r="M235" s="88"/>
      <c r="N235" s="12"/>
      <c r="O235" s="197"/>
      <c r="P235" s="197"/>
      <c r="Q235" s="197"/>
    </row>
    <row r="236" spans="2:17" ht="12.75">
      <c r="B236" s="12"/>
      <c r="C236" s="122"/>
      <c r="D236" s="122"/>
      <c r="E236" s="12"/>
      <c r="F236" s="12"/>
      <c r="G236" s="88"/>
      <c r="H236" s="12"/>
      <c r="I236" s="122"/>
      <c r="J236" s="122"/>
      <c r="K236" s="12"/>
      <c r="L236" s="12"/>
      <c r="M236" s="88"/>
      <c r="N236" s="12"/>
      <c r="O236" s="197"/>
      <c r="P236" s="197"/>
      <c r="Q236" s="197"/>
    </row>
    <row r="237" spans="2:17" ht="12.75">
      <c r="B237" s="12"/>
      <c r="C237" s="122"/>
      <c r="D237" s="122"/>
      <c r="E237" s="12"/>
      <c r="F237" s="12"/>
      <c r="G237" s="88"/>
      <c r="H237" s="12"/>
      <c r="I237" s="122"/>
      <c r="J237" s="122"/>
      <c r="K237" s="12"/>
      <c r="L237" s="12"/>
      <c r="M237" s="88"/>
      <c r="N237" s="12"/>
      <c r="O237" s="197"/>
      <c r="P237" s="197"/>
      <c r="Q237" s="197"/>
    </row>
    <row r="238" spans="2:17" ht="12.75">
      <c r="B238" s="12"/>
      <c r="C238" s="122"/>
      <c r="D238" s="122"/>
      <c r="E238" s="12"/>
      <c r="F238" s="12"/>
      <c r="G238" s="88"/>
      <c r="H238" s="12"/>
      <c r="I238" s="122"/>
      <c r="J238" s="122"/>
      <c r="K238" s="12"/>
      <c r="L238" s="12"/>
      <c r="M238" s="88"/>
      <c r="N238" s="12"/>
      <c r="O238" s="197"/>
      <c r="P238" s="197"/>
      <c r="Q238" s="197"/>
    </row>
    <row r="239" spans="2:17" ht="12.75">
      <c r="B239" s="12"/>
      <c r="C239" s="122"/>
      <c r="D239" s="122"/>
      <c r="E239" s="12"/>
      <c r="F239" s="12"/>
      <c r="G239" s="88"/>
      <c r="H239" s="12"/>
      <c r="I239" s="122"/>
      <c r="J239" s="122"/>
      <c r="K239" s="12"/>
      <c r="L239" s="12"/>
      <c r="M239" s="88"/>
      <c r="N239" s="12"/>
      <c r="O239" s="197"/>
      <c r="P239" s="197"/>
      <c r="Q239" s="197"/>
    </row>
    <row r="240" spans="2:17" ht="12.75">
      <c r="B240" s="12"/>
      <c r="C240" s="122"/>
      <c r="D240" s="122"/>
      <c r="E240" s="12"/>
      <c r="F240" s="12"/>
      <c r="G240" s="88"/>
      <c r="H240" s="12"/>
      <c r="I240" s="122"/>
      <c r="J240" s="122"/>
      <c r="K240" s="12"/>
      <c r="L240" s="12"/>
      <c r="M240" s="88"/>
      <c r="N240" s="12"/>
      <c r="O240" s="197"/>
      <c r="P240" s="197"/>
      <c r="Q240" s="197"/>
    </row>
    <row r="241" spans="2:17" ht="12.75">
      <c r="B241" s="12"/>
      <c r="C241" s="122"/>
      <c r="D241" s="122"/>
      <c r="E241" s="12"/>
      <c r="F241" s="12"/>
      <c r="G241" s="88"/>
      <c r="H241" s="12"/>
      <c r="I241" s="122"/>
      <c r="J241" s="122"/>
      <c r="K241" s="12"/>
      <c r="L241" s="12"/>
      <c r="M241" s="88"/>
      <c r="N241" s="12"/>
      <c r="O241" s="197"/>
      <c r="P241" s="197"/>
      <c r="Q241" s="197"/>
    </row>
    <row r="242" spans="2:17" ht="12.75">
      <c r="B242" s="12"/>
      <c r="C242" s="122"/>
      <c r="D242" s="122"/>
      <c r="E242" s="12"/>
      <c r="F242" s="12"/>
      <c r="G242" s="88"/>
      <c r="H242" s="12"/>
      <c r="I242" s="122"/>
      <c r="J242" s="122"/>
      <c r="K242" s="12"/>
      <c r="L242" s="12"/>
      <c r="M242" s="88"/>
      <c r="N242" s="12"/>
      <c r="O242" s="197"/>
      <c r="P242" s="197"/>
      <c r="Q242" s="197"/>
    </row>
    <row r="243" spans="2:17" ht="12.75">
      <c r="B243" s="12"/>
      <c r="C243" s="122"/>
      <c r="D243" s="122"/>
      <c r="E243" s="12"/>
      <c r="F243" s="12"/>
      <c r="G243" s="88"/>
      <c r="H243" s="12"/>
      <c r="I243" s="122"/>
      <c r="J243" s="122"/>
      <c r="K243" s="12"/>
      <c r="L243" s="12"/>
      <c r="M243" s="88"/>
      <c r="N243" s="12"/>
      <c r="O243" s="197"/>
      <c r="P243" s="197"/>
      <c r="Q243" s="197"/>
    </row>
    <row r="244" spans="2:17" ht="12.75">
      <c r="B244" s="12"/>
      <c r="C244" s="122"/>
      <c r="D244" s="122"/>
      <c r="E244" s="12"/>
      <c r="F244" s="12"/>
      <c r="G244" s="88"/>
      <c r="H244" s="12"/>
      <c r="I244" s="122"/>
      <c r="J244" s="122"/>
      <c r="K244" s="12"/>
      <c r="L244" s="12"/>
      <c r="M244" s="88"/>
      <c r="N244" s="12"/>
      <c r="O244" s="197"/>
      <c r="P244" s="197"/>
      <c r="Q244" s="197"/>
    </row>
    <row r="245" spans="2:17" ht="12.75">
      <c r="B245" s="12"/>
      <c r="C245" s="122"/>
      <c r="D245" s="122"/>
      <c r="E245" s="12"/>
      <c r="F245" s="12"/>
      <c r="G245" s="88"/>
      <c r="H245" s="12"/>
      <c r="I245" s="122"/>
      <c r="J245" s="122"/>
      <c r="K245" s="12"/>
      <c r="L245" s="12"/>
      <c r="M245" s="88"/>
      <c r="N245" s="12"/>
      <c r="O245" s="197"/>
      <c r="P245" s="197"/>
      <c r="Q245" s="197"/>
    </row>
    <row r="246" spans="2:17" ht="12.75">
      <c r="B246" s="12"/>
      <c r="C246" s="122"/>
      <c r="D246" s="122"/>
      <c r="E246" s="12"/>
      <c r="F246" s="12"/>
      <c r="G246" s="88"/>
      <c r="H246" s="12"/>
      <c r="I246" s="122"/>
      <c r="J246" s="122"/>
      <c r="K246" s="12"/>
      <c r="L246" s="12"/>
      <c r="M246" s="88"/>
      <c r="N246" s="12"/>
      <c r="O246" s="197"/>
      <c r="P246" s="197"/>
      <c r="Q246" s="197"/>
    </row>
    <row r="247" spans="2:17" ht="12.75">
      <c r="B247" s="12"/>
      <c r="C247" s="122"/>
      <c r="D247" s="122"/>
      <c r="E247" s="12"/>
      <c r="F247" s="12"/>
      <c r="G247" s="88"/>
      <c r="H247" s="12"/>
      <c r="I247" s="122"/>
      <c r="J247" s="122"/>
      <c r="K247" s="12"/>
      <c r="L247" s="12"/>
      <c r="M247" s="88"/>
      <c r="N247" s="12"/>
      <c r="O247" s="197"/>
      <c r="P247" s="197"/>
      <c r="Q247" s="197"/>
    </row>
  </sheetData>
  <sheetProtection/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T232"/>
  <sheetViews>
    <sheetView workbookViewId="0" topLeftCell="A1">
      <selection activeCell="A2" sqref="A2:D2"/>
    </sheetView>
  </sheetViews>
  <sheetFormatPr defaultColWidth="9.00390625" defaultRowHeight="12.75" outlineLevelRow="2"/>
  <cols>
    <col min="1" max="1" width="81.375" style="72" customWidth="1"/>
    <col min="2" max="2" width="14.25390625" style="25" customWidth="1"/>
    <col min="3" max="3" width="15.375" style="25" customWidth="1"/>
    <col min="4" max="4" width="10.25390625" style="100" customWidth="1"/>
    <col min="5" max="5" width="8.875" style="225" hidden="1" customWidth="1"/>
    <col min="6" max="16384" width="9.125" style="225" customWidth="1"/>
  </cols>
  <sheetData>
    <row r="2" spans="1:20" ht="18.75">
      <c r="A2" s="255" t="e">
        <f>"Державний та гарантований державою борг України за станом на "&amp;STRPRESENTDATE</f>
        <v>#REF!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4" ht="18.75">
      <c r="A3" s="258" t="s">
        <v>160</v>
      </c>
      <c r="B3" s="258"/>
      <c r="C3" s="258"/>
      <c r="D3" s="258"/>
    </row>
    <row r="4" spans="2:18" ht="12.75">
      <c r="B4" s="12"/>
      <c r="C4" s="12"/>
      <c r="D4" s="88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</row>
    <row r="5" spans="2:4" s="204" customFormat="1" ht="12.75">
      <c r="B5" s="248"/>
      <c r="C5" s="248"/>
      <c r="D5" s="204" t="e">
        <f>VALVAL</f>
        <v>#REF!</v>
      </c>
    </row>
    <row r="6" spans="1:5" s="101" customFormat="1" ht="12.75">
      <c r="A6" s="166"/>
      <c r="B6" s="58" t="s">
        <v>161</v>
      </c>
      <c r="C6" s="58" t="s">
        <v>164</v>
      </c>
      <c r="D6" s="138" t="s">
        <v>185</v>
      </c>
      <c r="E6" s="50" t="s">
        <v>52</v>
      </c>
    </row>
    <row r="7" spans="1:5" s="200" customFormat="1" ht="15.75">
      <c r="A7" s="22" t="s">
        <v>147</v>
      </c>
      <c r="B7" s="217">
        <f>B$8+B$20</f>
        <v>151.51510283670996</v>
      </c>
      <c r="C7" s="217">
        <f>C$8+C$20</f>
        <v>6010.42231140949</v>
      </c>
      <c r="D7" s="123">
        <f>D$8+D$20</f>
        <v>1.000001</v>
      </c>
      <c r="E7" s="239" t="s">
        <v>90</v>
      </c>
    </row>
    <row r="8" spans="1:5" s="70" customFormat="1" ht="15">
      <c r="A8" s="21" t="s">
        <v>64</v>
      </c>
      <c r="B8" s="226">
        <f>B$9+B$12</f>
        <v>143.67824651476997</v>
      </c>
      <c r="C8" s="226">
        <f>C$9+C$12</f>
        <v>5699.54362534547</v>
      </c>
      <c r="D8" s="156">
        <f>D$9+D$12</f>
        <v>0.948279</v>
      </c>
      <c r="E8" s="218" t="s">
        <v>90</v>
      </c>
    </row>
    <row r="9" spans="1:5" s="61" customFormat="1" ht="15" outlineLevel="1">
      <c r="A9" s="120" t="s">
        <v>46</v>
      </c>
      <c r="B9" s="126">
        <f>SUM(B$10:B$11)</f>
        <v>41.43005393153</v>
      </c>
      <c r="C9" s="126">
        <f>SUM(C$10:C$11)</f>
        <v>1643.48052340004</v>
      </c>
      <c r="D9" s="41">
        <f>SUM(D$10:D$11)</f>
        <v>0.273439</v>
      </c>
      <c r="E9" s="98" t="s">
        <v>158</v>
      </c>
    </row>
    <row r="10" spans="1:5" s="221" customFormat="1" ht="14.25" outlineLevel="2">
      <c r="A10" s="112" t="s">
        <v>190</v>
      </c>
      <c r="B10" s="151">
        <v>41.39088039617</v>
      </c>
      <c r="C10" s="151">
        <v>1641.9265562604</v>
      </c>
      <c r="D10" s="93">
        <v>0.27318</v>
      </c>
      <c r="E10" s="36" t="s">
        <v>9</v>
      </c>
    </row>
    <row r="11" spans="1:18" ht="14.25" outlineLevel="2">
      <c r="A11" s="52" t="s">
        <v>112</v>
      </c>
      <c r="B11" s="86">
        <v>0.03917353536</v>
      </c>
      <c r="C11" s="86">
        <v>1.55396713964</v>
      </c>
      <c r="D11" s="93">
        <v>0.000259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</row>
    <row r="12" spans="1:18" ht="15" outlineLevel="1">
      <c r="A12" s="233" t="s">
        <v>58</v>
      </c>
      <c r="B12" s="97">
        <f>SUM(B$13:B$19)</f>
        <v>102.24819258323998</v>
      </c>
      <c r="C12" s="97">
        <f>SUM(C$13:C$19)</f>
        <v>4056.0631019454304</v>
      </c>
      <c r="D12" s="184">
        <f>SUM(D$13:D$19)</f>
        <v>0.67484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</row>
    <row r="13" spans="1:18" ht="14.25" outlineLevel="2">
      <c r="A13" s="4" t="s">
        <v>168</v>
      </c>
      <c r="B13" s="158">
        <v>65.65310141353</v>
      </c>
      <c r="C13" s="158">
        <v>2604.37974935322</v>
      </c>
      <c r="D13" s="246">
        <v>0.433311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</row>
    <row r="14" spans="1:18" ht="42.75" outlineLevel="2">
      <c r="A14" s="4" t="s">
        <v>93</v>
      </c>
      <c r="B14" s="158">
        <v>7.52523675871</v>
      </c>
      <c r="C14" s="158">
        <v>298.51711193435</v>
      </c>
      <c r="D14" s="246">
        <v>0.049667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</row>
    <row r="15" spans="1:18" ht="28.5" outlineLevel="2">
      <c r="A15" s="4" t="s">
        <v>203</v>
      </c>
      <c r="B15" s="158">
        <v>0.60585586</v>
      </c>
      <c r="C15" s="158">
        <v>24.03357493917</v>
      </c>
      <c r="D15" s="246">
        <v>0.003999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18" ht="28.5" outlineLevel="2">
      <c r="A16" s="4" t="s">
        <v>214</v>
      </c>
      <c r="B16" s="158">
        <v>1.6332678938</v>
      </c>
      <c r="C16" s="158">
        <v>64.78977742427</v>
      </c>
      <c r="D16" s="246">
        <v>0.01078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</row>
    <row r="17" spans="1:18" ht="28.5" outlineLevel="2">
      <c r="A17" s="4" t="s">
        <v>37</v>
      </c>
      <c r="B17" s="158">
        <v>19.67105582584</v>
      </c>
      <c r="C17" s="158">
        <v>780.327179344</v>
      </c>
      <c r="D17" s="246">
        <v>0.129829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</row>
    <row r="18" spans="1:18" ht="28.5" outlineLevel="2">
      <c r="A18" s="4" t="s">
        <v>197</v>
      </c>
      <c r="B18" s="158">
        <v>3</v>
      </c>
      <c r="C18" s="158">
        <v>119.0064</v>
      </c>
      <c r="D18" s="246">
        <v>0.0198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</row>
    <row r="19" spans="1:18" ht="14.25" outlineLevel="2">
      <c r="A19" s="4" t="s">
        <v>171</v>
      </c>
      <c r="B19" s="158">
        <v>4.15967483136</v>
      </c>
      <c r="C19" s="158">
        <v>165.00930895042</v>
      </c>
      <c r="D19" s="246">
        <v>0.027454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</row>
    <row r="20" spans="1:18" ht="15">
      <c r="A20" s="128" t="s">
        <v>12</v>
      </c>
      <c r="B20" s="213">
        <f>B$21+B$25</f>
        <v>7.836856321940001</v>
      </c>
      <c r="C20" s="213">
        <f>C$21+C$25</f>
        <v>310.87868606402003</v>
      </c>
      <c r="D20" s="37">
        <f>D$21+D$25</f>
        <v>0.051722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</row>
    <row r="21" spans="1:18" ht="15" outlineLevel="1">
      <c r="A21" s="233" t="s">
        <v>46</v>
      </c>
      <c r="B21" s="97">
        <f>SUM(B$22:B$24)</f>
        <v>1.7147358156099999</v>
      </c>
      <c r="C21" s="97">
        <f>SUM(C$22:C$24)</f>
        <v>68.02151212244</v>
      </c>
      <c r="D21" s="184">
        <f>SUM(D$22:D$24)</f>
        <v>0.011317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4.25" outlineLevel="2">
      <c r="A22" s="4" t="s">
        <v>190</v>
      </c>
      <c r="B22" s="158">
        <v>0.20103990037</v>
      </c>
      <c r="C22" s="158">
        <v>7.9750116</v>
      </c>
      <c r="D22" s="246">
        <v>0.001327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</row>
    <row r="23" spans="1:18" ht="14.25" outlineLevel="2">
      <c r="A23" s="4" t="s">
        <v>112</v>
      </c>
      <c r="B23" s="158">
        <v>1.51367184973</v>
      </c>
      <c r="C23" s="158">
        <v>60.04554587244</v>
      </c>
      <c r="D23" s="246">
        <v>0.00999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</row>
    <row r="24" spans="1:18" ht="14.25" outlineLevel="2">
      <c r="A24" s="4" t="s">
        <v>135</v>
      </c>
      <c r="B24" s="158">
        <v>2.406551E-05</v>
      </c>
      <c r="C24" s="158">
        <v>0.00095465</v>
      </c>
      <c r="D24" s="246">
        <v>0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</row>
    <row r="25" spans="1:18" ht="15" outlineLevel="1">
      <c r="A25" s="233" t="s">
        <v>58</v>
      </c>
      <c r="B25" s="97">
        <f>SUM(B$26:B$30)</f>
        <v>6.122120506330001</v>
      </c>
      <c r="C25" s="97">
        <f>SUM(C$26:C$30)</f>
        <v>242.85717394158002</v>
      </c>
      <c r="D25" s="184">
        <f>SUM(D$26:D$30)</f>
        <v>0.040404999999999996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</row>
    <row r="26" spans="1:18" ht="14.25" outlineLevel="2">
      <c r="A26" s="4" t="s">
        <v>168</v>
      </c>
      <c r="B26" s="158">
        <v>3.43850992684</v>
      </c>
      <c r="C26" s="158">
        <v>136.40156258567</v>
      </c>
      <c r="D26" s="246">
        <v>0.022694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</row>
    <row r="27" spans="1:18" ht="28.5" outlineLevel="2">
      <c r="A27" s="4" t="s">
        <v>41</v>
      </c>
      <c r="B27" s="158">
        <v>0.03302161253</v>
      </c>
      <c r="C27" s="158">
        <v>1.30992774319</v>
      </c>
      <c r="D27" s="246">
        <v>0.000218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28.5" outlineLevel="2">
      <c r="A28" s="4" t="s">
        <v>214</v>
      </c>
      <c r="B28" s="158">
        <v>1.01825230805</v>
      </c>
      <c r="C28" s="158">
        <v>40.39284715757</v>
      </c>
      <c r="D28" s="246">
        <v>0.00672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</row>
    <row r="29" spans="1:18" ht="14.25" outlineLevel="2">
      <c r="A29" s="4" t="s">
        <v>50</v>
      </c>
      <c r="B29" s="158">
        <v>1.525</v>
      </c>
      <c r="C29" s="158">
        <v>60.49492</v>
      </c>
      <c r="D29" s="246">
        <v>0.010065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</row>
    <row r="30" spans="1:18" ht="14.25" outlineLevel="2">
      <c r="A30" s="4" t="s">
        <v>171</v>
      </c>
      <c r="B30" s="158">
        <v>0.10733665891</v>
      </c>
      <c r="C30" s="158">
        <v>4.25791645515</v>
      </c>
      <c r="D30" s="246">
        <v>0.000708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</row>
    <row r="31" spans="2:18" ht="12.75">
      <c r="B31" s="12"/>
      <c r="C31" s="12"/>
      <c r="D31" s="88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</row>
    <row r="32" spans="2:18" ht="12.75">
      <c r="B32" s="12"/>
      <c r="C32" s="12"/>
      <c r="D32" s="88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2:18" ht="12.75">
      <c r="B33" s="12"/>
      <c r="C33" s="12"/>
      <c r="D33" s="88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2:18" ht="12.75">
      <c r="B34" s="12"/>
      <c r="C34" s="12"/>
      <c r="D34" s="88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5" spans="2:18" ht="12.75">
      <c r="B35" s="12"/>
      <c r="C35" s="12"/>
      <c r="D35" s="88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</row>
    <row r="36" spans="2:18" ht="12.75">
      <c r="B36" s="12"/>
      <c r="C36" s="12"/>
      <c r="D36" s="88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</row>
    <row r="37" spans="2:18" ht="12.75">
      <c r="B37" s="12"/>
      <c r="C37" s="12"/>
      <c r="D37" s="88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</row>
    <row r="38" spans="2:18" ht="12.75">
      <c r="B38" s="12"/>
      <c r="C38" s="12"/>
      <c r="D38" s="8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</row>
    <row r="39" spans="2:18" ht="12.75">
      <c r="B39" s="12"/>
      <c r="C39" s="12"/>
      <c r="D39" s="88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2:18" ht="12.75">
      <c r="B40" s="12"/>
      <c r="C40" s="12"/>
      <c r="D40" s="8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</row>
    <row r="41" spans="2:18" ht="12.75">
      <c r="B41" s="12"/>
      <c r="C41" s="12"/>
      <c r="D41" s="8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</row>
    <row r="42" spans="2:18" ht="12.75">
      <c r="B42" s="12"/>
      <c r="C42" s="12"/>
      <c r="D42" s="8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</row>
    <row r="43" spans="2:18" ht="12.75">
      <c r="B43" s="12"/>
      <c r="C43" s="12"/>
      <c r="D43" s="88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</row>
    <row r="44" spans="2:18" ht="12.75">
      <c r="B44" s="12"/>
      <c r="C44" s="12"/>
      <c r="D44" s="88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</row>
    <row r="45" spans="2:18" ht="12.75"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</row>
    <row r="46" spans="2:18" ht="12.75">
      <c r="B46" s="12"/>
      <c r="C46" s="12"/>
      <c r="D46" s="88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</row>
    <row r="47" spans="2:18" ht="12.75">
      <c r="B47" s="12"/>
      <c r="C47" s="12"/>
      <c r="D47" s="8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</row>
    <row r="48" spans="2:18" ht="12.75">
      <c r="B48" s="12"/>
      <c r="C48" s="12"/>
      <c r="D48" s="8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2:18" ht="12.75">
      <c r="B49" s="12"/>
      <c r="C49" s="12"/>
      <c r="D49" s="88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2:18" ht="12.75">
      <c r="B50" s="12"/>
      <c r="C50" s="12"/>
      <c r="D50" s="88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2:18" ht="12.75">
      <c r="B51" s="12"/>
      <c r="C51" s="12"/>
      <c r="D51" s="88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</row>
    <row r="52" spans="2:18" ht="12.75">
      <c r="B52" s="12"/>
      <c r="C52" s="12"/>
      <c r="D52" s="88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</row>
    <row r="53" spans="2:18" ht="12.75">
      <c r="B53" s="12"/>
      <c r="C53" s="12"/>
      <c r="D53" s="88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</row>
    <row r="54" spans="2:18" ht="12.75">
      <c r="B54" s="12"/>
      <c r="C54" s="12"/>
      <c r="D54" s="88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</row>
    <row r="55" spans="2:18" ht="12.75">
      <c r="B55" s="12"/>
      <c r="C55" s="12"/>
      <c r="D55" s="8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2:18" ht="12.75">
      <c r="B56" s="12"/>
      <c r="C56" s="12"/>
      <c r="D56" s="8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</row>
    <row r="57" spans="2:18" ht="12.75">
      <c r="B57" s="12"/>
      <c r="C57" s="12"/>
      <c r="D57" s="8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</row>
    <row r="58" spans="2:18" ht="12.75">
      <c r="B58" s="12"/>
      <c r="C58" s="12"/>
      <c r="D58" s="8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</row>
    <row r="59" spans="2:18" ht="12.75">
      <c r="B59" s="12"/>
      <c r="C59" s="12"/>
      <c r="D59" s="8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</row>
    <row r="60" spans="2:18" ht="12.75">
      <c r="B60" s="12"/>
      <c r="C60" s="12"/>
      <c r="D60" s="8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</row>
    <row r="61" spans="2:18" ht="12.75">
      <c r="B61" s="12"/>
      <c r="C61" s="12"/>
      <c r="D61" s="8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</row>
    <row r="62" spans="2:18" ht="12.75">
      <c r="B62" s="12"/>
      <c r="C62" s="12"/>
      <c r="D62" s="8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</row>
    <row r="63" spans="2:18" ht="12.75">
      <c r="B63" s="12"/>
      <c r="C63" s="12"/>
      <c r="D63" s="8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</row>
    <row r="64" spans="2:18" ht="12.75">
      <c r="B64" s="12"/>
      <c r="C64" s="12"/>
      <c r="D64" s="8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</row>
    <row r="65" spans="2:18" ht="12.75">
      <c r="B65" s="12"/>
      <c r="C65" s="12"/>
      <c r="D65" s="8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</row>
    <row r="66" spans="2:18" ht="12.75">
      <c r="B66" s="12"/>
      <c r="C66" s="12"/>
      <c r="D66" s="8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</row>
    <row r="67" spans="2:18" ht="12.75">
      <c r="B67" s="12"/>
      <c r="C67" s="12"/>
      <c r="D67" s="8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2:18" ht="12.75">
      <c r="B68" s="12"/>
      <c r="C68" s="12"/>
      <c r="D68" s="8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</row>
    <row r="69" spans="2:18" ht="12.75">
      <c r="B69" s="12"/>
      <c r="C69" s="12"/>
      <c r="D69" s="8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</row>
    <row r="70" spans="2:18" ht="12.75">
      <c r="B70" s="12"/>
      <c r="C70" s="12"/>
      <c r="D70" s="8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</row>
    <row r="71" spans="2:18" ht="12.75">
      <c r="B71" s="12"/>
      <c r="C71" s="12"/>
      <c r="D71" s="8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</row>
    <row r="72" spans="2:18" ht="12.75">
      <c r="B72" s="12"/>
      <c r="C72" s="12"/>
      <c r="D72" s="8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</row>
    <row r="73" spans="2:18" ht="12.75">
      <c r="B73" s="12"/>
      <c r="C73" s="12"/>
      <c r="D73" s="8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</row>
    <row r="74" spans="2:18" ht="12.75">
      <c r="B74" s="12"/>
      <c r="C74" s="12"/>
      <c r="D74" s="8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</row>
    <row r="75" spans="2:18" ht="12.75">
      <c r="B75" s="12"/>
      <c r="C75" s="12"/>
      <c r="D75" s="8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</row>
    <row r="76" spans="2:18" ht="12.75">
      <c r="B76" s="12"/>
      <c r="C76" s="12"/>
      <c r="D76" s="8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</row>
    <row r="77" spans="2:18" ht="12.75">
      <c r="B77" s="12"/>
      <c r="C77" s="12"/>
      <c r="D77" s="8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2:18" ht="12.75">
      <c r="B78" s="12"/>
      <c r="C78" s="12"/>
      <c r="D78" s="8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</row>
    <row r="79" spans="2:18" ht="12.75">
      <c r="B79" s="12"/>
      <c r="C79" s="12"/>
      <c r="D79" s="8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</row>
    <row r="80" spans="2:18" ht="12.75">
      <c r="B80" s="12"/>
      <c r="C80" s="12"/>
      <c r="D80" s="8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</row>
    <row r="81" spans="2:18" ht="12.75">
      <c r="B81" s="12"/>
      <c r="C81" s="12"/>
      <c r="D81" s="8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</row>
    <row r="82" spans="2:18" ht="12.75">
      <c r="B82" s="12"/>
      <c r="C82" s="12"/>
      <c r="D82" s="8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</row>
    <row r="83" spans="2:18" ht="12.75">
      <c r="B83" s="12"/>
      <c r="C83" s="12"/>
      <c r="D83" s="8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</row>
    <row r="84" spans="2:18" ht="12.75">
      <c r="B84" s="12"/>
      <c r="C84" s="12"/>
      <c r="D84" s="8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</row>
    <row r="85" spans="2:18" ht="12.75">
      <c r="B85" s="12"/>
      <c r="C85" s="12"/>
      <c r="D85" s="8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</row>
    <row r="86" spans="2:18" ht="12.75">
      <c r="B86" s="12"/>
      <c r="C86" s="12"/>
      <c r="D86" s="8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</row>
    <row r="87" spans="2:18" ht="12.75">
      <c r="B87" s="12"/>
      <c r="C87" s="12"/>
      <c r="D87" s="8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</row>
    <row r="88" spans="2:18" ht="12.75">
      <c r="B88" s="12"/>
      <c r="C88" s="12"/>
      <c r="D88" s="8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</row>
    <row r="89" spans="2:18" ht="12.75">
      <c r="B89" s="12"/>
      <c r="C89" s="12"/>
      <c r="D89" s="8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</row>
    <row r="90" spans="2:18" ht="12.75">
      <c r="B90" s="12"/>
      <c r="C90" s="12"/>
      <c r="D90" s="8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</row>
    <row r="91" spans="2:18" ht="12.75">
      <c r="B91" s="12"/>
      <c r="C91" s="12"/>
      <c r="D91" s="8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</row>
    <row r="92" spans="2:18" ht="12.75">
      <c r="B92" s="12"/>
      <c r="C92" s="12"/>
      <c r="D92" s="8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</row>
    <row r="93" spans="2:18" ht="12.75">
      <c r="B93" s="12"/>
      <c r="C93" s="12"/>
      <c r="D93" s="8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</row>
    <row r="94" spans="2:18" ht="12.75">
      <c r="B94" s="12"/>
      <c r="C94" s="12"/>
      <c r="D94" s="8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</row>
    <row r="95" spans="2:18" ht="12.75">
      <c r="B95" s="12"/>
      <c r="C95" s="12"/>
      <c r="D95" s="8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</row>
    <row r="96" spans="2:18" ht="12.75">
      <c r="B96" s="12"/>
      <c r="C96" s="12"/>
      <c r="D96" s="8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</row>
    <row r="97" spans="2:18" ht="12.75">
      <c r="B97" s="12"/>
      <c r="C97" s="12"/>
      <c r="D97" s="8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</row>
    <row r="98" spans="2:18" ht="12.75">
      <c r="B98" s="12"/>
      <c r="C98" s="12"/>
      <c r="D98" s="8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</row>
    <row r="99" spans="2:18" ht="12.75">
      <c r="B99" s="12"/>
      <c r="C99" s="12"/>
      <c r="D99" s="8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</row>
    <row r="100" spans="2:18" ht="12.75">
      <c r="B100" s="12"/>
      <c r="C100" s="12"/>
      <c r="D100" s="8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</row>
    <row r="101" spans="2:18" ht="12.75">
      <c r="B101" s="12"/>
      <c r="C101" s="12"/>
      <c r="D101" s="8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</row>
    <row r="102" spans="2:18" ht="12.75">
      <c r="B102" s="12"/>
      <c r="C102" s="12"/>
      <c r="D102" s="8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</row>
    <row r="103" spans="2:18" ht="12.75">
      <c r="B103" s="12"/>
      <c r="C103" s="12"/>
      <c r="D103" s="8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</row>
    <row r="104" spans="2:18" ht="12.75">
      <c r="B104" s="12"/>
      <c r="C104" s="12"/>
      <c r="D104" s="8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2:18" ht="12.75">
      <c r="B105" s="12"/>
      <c r="C105" s="12"/>
      <c r="D105" s="8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</row>
    <row r="106" spans="2:18" ht="12.75">
      <c r="B106" s="12"/>
      <c r="C106" s="12"/>
      <c r="D106" s="8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</row>
    <row r="107" spans="2:18" ht="12.75">
      <c r="B107" s="12"/>
      <c r="C107" s="12"/>
      <c r="D107" s="8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</row>
    <row r="108" spans="2:18" ht="12.75">
      <c r="B108" s="12"/>
      <c r="C108" s="12"/>
      <c r="D108" s="8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</row>
    <row r="109" spans="2:18" ht="12.75">
      <c r="B109" s="12"/>
      <c r="C109" s="12"/>
      <c r="D109" s="8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</row>
    <row r="110" spans="2:18" ht="12.75">
      <c r="B110" s="12"/>
      <c r="C110" s="12"/>
      <c r="D110" s="8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</row>
    <row r="111" spans="2:18" ht="12.75">
      <c r="B111" s="12"/>
      <c r="C111" s="12"/>
      <c r="D111" s="8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</row>
    <row r="112" spans="2:18" ht="12.75">
      <c r="B112" s="12"/>
      <c r="C112" s="12"/>
      <c r="D112" s="8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</row>
    <row r="113" spans="2:18" ht="12.75">
      <c r="B113" s="12"/>
      <c r="C113" s="12"/>
      <c r="D113" s="8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</row>
    <row r="114" spans="2:18" ht="12.75">
      <c r="B114" s="12"/>
      <c r="C114" s="12"/>
      <c r="D114" s="8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</row>
    <row r="115" spans="2:18" ht="12.75">
      <c r="B115" s="12"/>
      <c r="C115" s="12"/>
      <c r="D115" s="8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</row>
    <row r="116" spans="2:18" ht="12.75">
      <c r="B116" s="12"/>
      <c r="C116" s="12"/>
      <c r="D116" s="8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</row>
    <row r="117" spans="2:18" ht="12.75">
      <c r="B117" s="12"/>
      <c r="C117" s="12"/>
      <c r="D117" s="8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</row>
    <row r="118" spans="2:18" ht="12.75">
      <c r="B118" s="12"/>
      <c r="C118" s="12"/>
      <c r="D118" s="8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2:18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</row>
    <row r="120" spans="2:18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</row>
    <row r="121" spans="2:18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</row>
    <row r="122" spans="2:18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</row>
    <row r="123" spans="2:18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</row>
    <row r="124" spans="2:18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</row>
    <row r="125" spans="2:18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</row>
    <row r="126" spans="2:18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</row>
    <row r="127" spans="2:18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</row>
    <row r="128" spans="2:18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</row>
    <row r="129" spans="2:18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</row>
    <row r="130" spans="2:18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</row>
    <row r="131" spans="2:18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</row>
    <row r="132" spans="2:18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</row>
    <row r="133" spans="2:18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</row>
    <row r="134" spans="2:18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</row>
    <row r="135" spans="2:18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</row>
    <row r="136" spans="2:18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</row>
    <row r="137" spans="2:18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</row>
    <row r="138" spans="2:18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</row>
    <row r="139" spans="2:18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</row>
    <row r="140" spans="2:18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</row>
    <row r="141" spans="2:18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</row>
    <row r="142" spans="2:18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</row>
    <row r="143" spans="2:18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  <row r="145" spans="2:18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</row>
    <row r="146" spans="2:18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</row>
    <row r="147" spans="2:18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</row>
    <row r="148" spans="2:18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</row>
    <row r="149" spans="2:18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</row>
    <row r="150" spans="2:18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</row>
    <row r="151" spans="2:18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</row>
    <row r="152" spans="2:18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</row>
    <row r="153" spans="2:18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</row>
    <row r="154" spans="2:18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</row>
    <row r="155" spans="2:18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</row>
    <row r="156" spans="2:18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</row>
    <row r="157" spans="2:18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</row>
    <row r="158" spans="2:18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</row>
    <row r="159" spans="2:18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</row>
    <row r="160" spans="2:18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</row>
    <row r="161" spans="2:18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</row>
    <row r="162" spans="2:18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</row>
    <row r="163" spans="2:18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</row>
    <row r="164" spans="2:18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</row>
    <row r="165" spans="2:18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</row>
    <row r="166" spans="2:18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</row>
    <row r="167" spans="2:18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</row>
    <row r="168" spans="2:18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</row>
    <row r="169" spans="2:18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</row>
    <row r="170" spans="2:18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</row>
    <row r="171" spans="2:18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</row>
    <row r="172" spans="2:18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</row>
    <row r="173" spans="2:18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</row>
    <row r="174" spans="2:18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</row>
    <row r="175" spans="2:18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</row>
    <row r="176" spans="2:18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</row>
    <row r="177" spans="2:18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</row>
    <row r="178" spans="2:18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</row>
    <row r="179" spans="2:18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</row>
    <row r="180" spans="2:18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</row>
    <row r="181" spans="2:18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</row>
    <row r="182" spans="2:18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</row>
    <row r="183" spans="2:18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</row>
    <row r="184" spans="2:18" ht="12.75">
      <c r="B184" s="12"/>
      <c r="C184" s="12"/>
      <c r="D184" s="88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</row>
    <row r="185" spans="2:18" ht="12.75">
      <c r="B185" s="12"/>
      <c r="C185" s="12"/>
      <c r="D185" s="88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</row>
    <row r="186" spans="2:18" ht="12.75">
      <c r="B186" s="12"/>
      <c r="C186" s="12"/>
      <c r="D186" s="88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</row>
    <row r="187" spans="2:18" ht="12.75">
      <c r="B187" s="12"/>
      <c r="C187" s="12"/>
      <c r="D187" s="88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</row>
    <row r="188" spans="2:18" ht="12.75">
      <c r="B188" s="12"/>
      <c r="C188" s="12"/>
      <c r="D188" s="88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</row>
    <row r="189" spans="2:18" ht="12.75">
      <c r="B189" s="12"/>
      <c r="C189" s="12"/>
      <c r="D189" s="88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</row>
    <row r="190" spans="2:18" ht="12.75">
      <c r="B190" s="12"/>
      <c r="C190" s="12"/>
      <c r="D190" s="88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</row>
    <row r="191" spans="2:18" ht="12.75">
      <c r="B191" s="12"/>
      <c r="C191" s="12"/>
      <c r="D191" s="88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</row>
    <row r="192" spans="2:18" ht="12.75">
      <c r="B192" s="12"/>
      <c r="C192" s="12"/>
      <c r="D192" s="88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</row>
    <row r="193" spans="2:18" ht="12.75">
      <c r="B193" s="12"/>
      <c r="C193" s="12"/>
      <c r="D193" s="88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</row>
    <row r="194" spans="2:18" ht="12.75">
      <c r="B194" s="12"/>
      <c r="C194" s="12"/>
      <c r="D194" s="88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</row>
    <row r="195" spans="2:18" ht="12.75">
      <c r="B195" s="12"/>
      <c r="C195" s="12"/>
      <c r="D195" s="88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</row>
    <row r="196" spans="2:18" ht="12.75">
      <c r="B196" s="12"/>
      <c r="C196" s="12"/>
      <c r="D196" s="88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</row>
    <row r="197" spans="2:18" ht="12.75">
      <c r="B197" s="12"/>
      <c r="C197" s="12"/>
      <c r="D197" s="88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</row>
    <row r="198" spans="2:18" ht="12.75">
      <c r="B198" s="12"/>
      <c r="C198" s="12"/>
      <c r="D198" s="88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</row>
    <row r="199" spans="2:18" ht="12.75">
      <c r="B199" s="12"/>
      <c r="C199" s="12"/>
      <c r="D199" s="88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</row>
    <row r="200" spans="2:18" ht="12.75">
      <c r="B200" s="12"/>
      <c r="C200" s="12"/>
      <c r="D200" s="88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</row>
    <row r="201" spans="2:18" ht="12.75">
      <c r="B201" s="12"/>
      <c r="C201" s="12"/>
      <c r="D201" s="88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</row>
    <row r="202" spans="2:18" ht="12.75">
      <c r="B202" s="12"/>
      <c r="C202" s="12"/>
      <c r="D202" s="88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</row>
    <row r="203" spans="2:18" ht="12.75">
      <c r="B203" s="12"/>
      <c r="C203" s="12"/>
      <c r="D203" s="88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</row>
    <row r="204" spans="2:18" ht="12.75">
      <c r="B204" s="12"/>
      <c r="C204" s="12"/>
      <c r="D204" s="88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</row>
    <row r="205" spans="2:18" ht="12.75">
      <c r="B205" s="12"/>
      <c r="C205" s="12"/>
      <c r="D205" s="88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</row>
    <row r="206" spans="2:18" ht="12.75">
      <c r="B206" s="12"/>
      <c r="C206" s="12"/>
      <c r="D206" s="88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</row>
    <row r="207" spans="2:18" ht="12.75">
      <c r="B207" s="12"/>
      <c r="C207" s="12"/>
      <c r="D207" s="88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</row>
    <row r="208" spans="2:18" ht="12.75">
      <c r="B208" s="12"/>
      <c r="C208" s="12"/>
      <c r="D208" s="88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</row>
    <row r="209" spans="2:18" ht="12.75">
      <c r="B209" s="12"/>
      <c r="C209" s="12"/>
      <c r="D209" s="88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</row>
    <row r="210" spans="2:18" ht="12.75">
      <c r="B210" s="12"/>
      <c r="C210" s="12"/>
      <c r="D210" s="88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</row>
    <row r="211" spans="2:18" ht="12.75">
      <c r="B211" s="12"/>
      <c r="C211" s="12"/>
      <c r="D211" s="88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</row>
    <row r="212" spans="2:18" ht="12.75">
      <c r="B212" s="12"/>
      <c r="C212" s="12"/>
      <c r="D212" s="88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</row>
    <row r="213" spans="2:18" ht="12.75">
      <c r="B213" s="12"/>
      <c r="C213" s="12"/>
      <c r="D213" s="88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</row>
    <row r="214" spans="2:18" ht="12.75">
      <c r="B214" s="12"/>
      <c r="C214" s="12"/>
      <c r="D214" s="88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</row>
    <row r="215" spans="2:18" ht="12.75">
      <c r="B215" s="12"/>
      <c r="C215" s="12"/>
      <c r="D215" s="88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</row>
    <row r="216" spans="2:18" ht="12.75">
      <c r="B216" s="12"/>
      <c r="C216" s="12"/>
      <c r="D216" s="88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</row>
    <row r="217" spans="2:18" ht="12.75">
      <c r="B217" s="12"/>
      <c r="C217" s="12"/>
      <c r="D217" s="88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</row>
    <row r="218" spans="2:18" ht="12.75">
      <c r="B218" s="12"/>
      <c r="C218" s="12"/>
      <c r="D218" s="88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</row>
    <row r="219" spans="2:18" ht="12.75">
      <c r="B219" s="12"/>
      <c r="C219" s="12"/>
      <c r="D219" s="88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</row>
    <row r="220" spans="2:18" ht="12.75">
      <c r="B220" s="12"/>
      <c r="C220" s="12"/>
      <c r="D220" s="88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</row>
    <row r="221" spans="2:18" ht="12.75">
      <c r="B221" s="12"/>
      <c r="C221" s="12"/>
      <c r="D221" s="88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</row>
    <row r="222" spans="2:18" ht="12.75">
      <c r="B222" s="12"/>
      <c r="C222" s="12"/>
      <c r="D222" s="88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</row>
    <row r="223" spans="2:18" ht="12.75">
      <c r="B223" s="12"/>
      <c r="C223" s="12"/>
      <c r="D223" s="88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</row>
    <row r="224" spans="2:18" ht="12.75">
      <c r="B224" s="12"/>
      <c r="C224" s="12"/>
      <c r="D224" s="88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</row>
    <row r="225" spans="2:18" ht="12.75">
      <c r="B225" s="12"/>
      <c r="C225" s="12"/>
      <c r="D225" s="88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</row>
    <row r="226" spans="2:18" ht="12.75">
      <c r="B226" s="12"/>
      <c r="C226" s="12"/>
      <c r="D226" s="88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</row>
    <row r="227" spans="2:18" ht="12.75">
      <c r="B227" s="12"/>
      <c r="C227" s="12"/>
      <c r="D227" s="88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</row>
    <row r="228" spans="2:18" ht="12.75">
      <c r="B228" s="12"/>
      <c r="C228" s="12"/>
      <c r="D228" s="88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</row>
    <row r="229" spans="2:18" ht="12.75">
      <c r="B229" s="12"/>
      <c r="C229" s="12"/>
      <c r="D229" s="88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</row>
    <row r="230" spans="2:18" ht="12.75">
      <c r="B230" s="12"/>
      <c r="C230" s="12"/>
      <c r="D230" s="88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</row>
    <row r="231" spans="2:18" ht="12.75">
      <c r="B231" s="12"/>
      <c r="C231" s="12"/>
      <c r="D231" s="88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</row>
    <row r="232" spans="2:18" ht="12.75">
      <c r="B232" s="12"/>
      <c r="C232" s="12"/>
      <c r="D232" s="88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1">
      <selection activeCell="A1" sqref="A1:IV16384"/>
    </sheetView>
  </sheetViews>
  <sheetFormatPr defaultColWidth="9.00390625" defaultRowHeight="12.75" outlineLevelRow="3"/>
  <cols>
    <col min="1" max="1" width="81.375" style="225" customWidth="1"/>
    <col min="2" max="2" width="14.25390625" style="25" customWidth="1"/>
    <col min="3" max="3" width="15.375" style="25" customWidth="1"/>
    <col min="4" max="4" width="10.25390625" style="100" customWidth="1"/>
    <col min="5" max="16384" width="9.125" style="225" customWidth="1"/>
  </cols>
  <sheetData>
    <row r="2" spans="1:19" ht="18.75">
      <c r="A2" s="255" t="s">
        <v>220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4" ht="18.75">
      <c r="A3" s="258" t="s">
        <v>223</v>
      </c>
      <c r="B3" s="258"/>
      <c r="C3" s="258"/>
      <c r="D3" s="258"/>
    </row>
    <row r="4" spans="2:17" ht="12.75">
      <c r="B4" s="12"/>
      <c r="C4" s="12"/>
      <c r="D4" s="88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2:4" s="204" customFormat="1" ht="12.75">
      <c r="B5" s="248"/>
      <c r="C5" s="248"/>
      <c r="D5" s="204" t="s">
        <v>221</v>
      </c>
    </row>
    <row r="6" spans="1:4" s="101" customFormat="1" ht="12.75">
      <c r="A6" s="182"/>
      <c r="B6" s="129" t="s">
        <v>51</v>
      </c>
      <c r="C6" s="129" t="s">
        <v>69</v>
      </c>
      <c r="D6" s="63" t="s">
        <v>185</v>
      </c>
    </row>
    <row r="7" spans="1:4" s="200" customFormat="1" ht="15.75">
      <c r="A7" s="234" t="s">
        <v>147</v>
      </c>
      <c r="B7" s="188">
        <v>151.51510283671</v>
      </c>
      <c r="C7" s="188">
        <v>6010.42231140949</v>
      </c>
      <c r="D7" s="102">
        <v>1</v>
      </c>
    </row>
    <row r="8" spans="1:4" s="70" customFormat="1" ht="15">
      <c r="A8" s="21" t="s">
        <v>64</v>
      </c>
      <c r="B8" s="226">
        <v>143.67824651477002</v>
      </c>
      <c r="C8" s="226">
        <v>5699.54362534547</v>
      </c>
      <c r="D8" s="156">
        <v>0.948278</v>
      </c>
    </row>
    <row r="9" spans="1:4" s="61" customFormat="1" ht="15" outlineLevel="1">
      <c r="A9" s="120" t="s">
        <v>46</v>
      </c>
      <c r="B9" s="126">
        <v>41.430053931530004</v>
      </c>
      <c r="C9" s="126">
        <v>1643.4805234000398</v>
      </c>
      <c r="D9" s="41">
        <v>0.27343999999999985</v>
      </c>
    </row>
    <row r="10" spans="1:4" s="189" customFormat="1" ht="14.25" outlineLevel="2">
      <c r="A10" s="230" t="s">
        <v>190</v>
      </c>
      <c r="B10" s="35">
        <v>41.390880396170004</v>
      </c>
      <c r="C10" s="35">
        <v>1641.9265562603998</v>
      </c>
      <c r="D10" s="141">
        <v>0.27318099999999984</v>
      </c>
    </row>
    <row r="11" spans="1:17" ht="12.75" outlineLevel="3">
      <c r="A11" s="145" t="s">
        <v>139</v>
      </c>
      <c r="B11" s="231">
        <v>1.78733490807</v>
      </c>
      <c r="C11" s="231">
        <v>70.901431</v>
      </c>
      <c r="D11" s="237">
        <v>0.011796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 outlineLevel="3">
      <c r="A12" s="241" t="s">
        <v>199</v>
      </c>
      <c r="B12" s="47">
        <v>0.44198463277</v>
      </c>
      <c r="C12" s="47">
        <v>17.533</v>
      </c>
      <c r="D12" s="124">
        <v>0.002917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 outlineLevel="3">
      <c r="A13" s="241" t="s">
        <v>28</v>
      </c>
      <c r="B13" s="47">
        <v>3.00824582475</v>
      </c>
      <c r="C13" s="47">
        <v>119.3335019732</v>
      </c>
      <c r="D13" s="124">
        <v>0.019854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 outlineLevel="3">
      <c r="A14" s="241" t="s">
        <v>31</v>
      </c>
      <c r="B14" s="47">
        <v>1.26043641351</v>
      </c>
      <c r="C14" s="47">
        <v>50</v>
      </c>
      <c r="D14" s="124">
        <v>0.008319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 outlineLevel="3">
      <c r="A15" s="241" t="s">
        <v>81</v>
      </c>
      <c r="B15" s="47">
        <v>0.84953416791</v>
      </c>
      <c r="C15" s="47">
        <v>33.700001</v>
      </c>
      <c r="D15" s="124">
        <v>0.005607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 outlineLevel="3">
      <c r="A16" s="241" t="s">
        <v>131</v>
      </c>
      <c r="B16" s="47">
        <v>1.18228935586</v>
      </c>
      <c r="C16" s="47">
        <v>46.9</v>
      </c>
      <c r="D16" s="124">
        <v>0.007803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2.75" outlineLevel="3">
      <c r="A17" s="241" t="s">
        <v>191</v>
      </c>
      <c r="B17" s="47">
        <v>5.97703880632</v>
      </c>
      <c r="C17" s="47">
        <v>237.101957</v>
      </c>
      <c r="D17" s="124">
        <v>0.039448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7" ht="12.75" outlineLevel="3">
      <c r="A18" s="241" t="s">
        <v>24</v>
      </c>
      <c r="B18" s="47">
        <v>0.30496874118</v>
      </c>
      <c r="C18" s="47">
        <v>12.097744</v>
      </c>
      <c r="D18" s="124">
        <v>0.002013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12.75" outlineLevel="3">
      <c r="A19" s="241" t="s">
        <v>73</v>
      </c>
      <c r="B19" s="47">
        <v>0.68309966523</v>
      </c>
      <c r="C19" s="47">
        <v>27.097744</v>
      </c>
      <c r="D19" s="124">
        <v>0.004508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1:17" ht="12.75" outlineLevel="3">
      <c r="A20" s="241" t="s">
        <v>162</v>
      </c>
      <c r="B20" s="47">
        <v>2.99677949136</v>
      </c>
      <c r="C20" s="47">
        <v>118.8786462872</v>
      </c>
      <c r="D20" s="124">
        <v>0.019779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1:17" ht="12.75" outlineLevel="3">
      <c r="A21" s="241" t="s">
        <v>124</v>
      </c>
      <c r="B21" s="47">
        <v>0.30496874118</v>
      </c>
      <c r="C21" s="47">
        <v>12.097744</v>
      </c>
      <c r="D21" s="124">
        <v>0.002013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7" ht="12.75" outlineLevel="3">
      <c r="A22" s="241" t="s">
        <v>186</v>
      </c>
      <c r="B22" s="47">
        <v>0.30496874118</v>
      </c>
      <c r="C22" s="47">
        <v>12.097744</v>
      </c>
      <c r="D22" s="124">
        <v>0.002013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1:17" ht="12.75" outlineLevel="3">
      <c r="A23" s="241" t="s">
        <v>213</v>
      </c>
      <c r="B23" s="47">
        <v>5.3799767323</v>
      </c>
      <c r="C23" s="47">
        <v>213.417221</v>
      </c>
      <c r="D23" s="124">
        <v>0.035508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1:17" ht="12.75" outlineLevel="3">
      <c r="A24" s="241" t="s">
        <v>146</v>
      </c>
      <c r="B24" s="47">
        <v>0.30496874118</v>
      </c>
      <c r="C24" s="47">
        <v>12.097744</v>
      </c>
      <c r="D24" s="124">
        <v>0.002013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1:17" ht="12.75" outlineLevel="3">
      <c r="A25" s="241" t="s">
        <v>205</v>
      </c>
      <c r="B25" s="47">
        <v>0.30496874118</v>
      </c>
      <c r="C25" s="47">
        <v>12.097744</v>
      </c>
      <c r="D25" s="124">
        <v>0.002013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1:17" ht="12.75" outlineLevel="3">
      <c r="A26" s="241" t="s">
        <v>35</v>
      </c>
      <c r="B26" s="47">
        <v>0.30496874118</v>
      </c>
      <c r="C26" s="47">
        <v>12.097744</v>
      </c>
      <c r="D26" s="124">
        <v>0.002013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1:17" ht="12.75" outlineLevel="3">
      <c r="A27" s="241" t="s">
        <v>86</v>
      </c>
      <c r="B27" s="47">
        <v>0.30496874118</v>
      </c>
      <c r="C27" s="47">
        <v>12.097744</v>
      </c>
      <c r="D27" s="124">
        <v>0.002013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2.75" outlineLevel="3">
      <c r="A28" s="241" t="s">
        <v>74</v>
      </c>
      <c r="B28" s="47">
        <v>0.30496874118</v>
      </c>
      <c r="C28" s="47">
        <v>12.097744</v>
      </c>
      <c r="D28" s="124">
        <v>0.002013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2.75" outlineLevel="3">
      <c r="A29" s="241" t="s">
        <v>125</v>
      </c>
      <c r="B29" s="47">
        <v>0.30496874118</v>
      </c>
      <c r="C29" s="47">
        <v>12.097744</v>
      </c>
      <c r="D29" s="124">
        <v>0.002013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2.75" outlineLevel="3">
      <c r="A30" s="241" t="s">
        <v>187</v>
      </c>
      <c r="B30" s="47">
        <v>0.30496874118</v>
      </c>
      <c r="C30" s="47">
        <v>12.097744</v>
      </c>
      <c r="D30" s="124">
        <v>0.002013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2.75" outlineLevel="3">
      <c r="A31" s="241" t="s">
        <v>17</v>
      </c>
      <c r="B31" s="47">
        <v>0.30496874118</v>
      </c>
      <c r="C31" s="47">
        <v>12.097744</v>
      </c>
      <c r="D31" s="124">
        <v>0.002013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1:17" ht="12.75" outlineLevel="3">
      <c r="A32" s="241" t="s">
        <v>70</v>
      </c>
      <c r="B32" s="47">
        <v>0.30496874118</v>
      </c>
      <c r="C32" s="47">
        <v>12.097744</v>
      </c>
      <c r="D32" s="124">
        <v>0.002013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1:17" ht="12.75" outlineLevel="3">
      <c r="A33" s="241" t="s">
        <v>120</v>
      </c>
      <c r="B33" s="47">
        <v>0.30496874118</v>
      </c>
      <c r="C33" s="47">
        <v>12.097744</v>
      </c>
      <c r="D33" s="124">
        <v>0.002013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2.75" outlineLevel="3">
      <c r="A34" s="241" t="s">
        <v>42</v>
      </c>
      <c r="B34" s="47">
        <v>3.71132217255</v>
      </c>
      <c r="C34" s="47">
        <v>147.223697</v>
      </c>
      <c r="D34" s="124">
        <v>0.024495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ht="12.75" outlineLevel="3">
      <c r="A35" s="241" t="s">
        <v>87</v>
      </c>
      <c r="B35" s="47">
        <v>6.4811073438</v>
      </c>
      <c r="C35" s="47">
        <v>257.097751</v>
      </c>
      <c r="D35" s="124">
        <v>0.042775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ht="12.75" outlineLevel="3">
      <c r="A36" s="241" t="s">
        <v>91</v>
      </c>
      <c r="B36" s="47">
        <v>0.5681946517</v>
      </c>
      <c r="C36" s="47">
        <v>22.5396</v>
      </c>
      <c r="D36" s="124">
        <v>0.00375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2.75" outlineLevel="3">
      <c r="A37" s="241" t="s">
        <v>150</v>
      </c>
      <c r="B37" s="47">
        <v>1.03530321058</v>
      </c>
      <c r="C37" s="47">
        <v>41.069236</v>
      </c>
      <c r="D37" s="124">
        <v>0.006833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1:17" ht="12.75" outlineLevel="3">
      <c r="A38" s="241" t="s">
        <v>207</v>
      </c>
      <c r="B38" s="47">
        <v>1.03558481729</v>
      </c>
      <c r="C38" s="47">
        <v>41.080407</v>
      </c>
      <c r="D38" s="124">
        <v>0.006835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2.75" outlineLevel="3">
      <c r="A39" s="241" t="s">
        <v>38</v>
      </c>
      <c r="B39" s="47">
        <v>0.44825381661</v>
      </c>
      <c r="C39" s="47">
        <v>17.781691</v>
      </c>
      <c r="D39" s="124">
        <v>0.002958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12.75" outlineLevel="3">
      <c r="A40" s="241" t="s">
        <v>89</v>
      </c>
      <c r="B40" s="47">
        <v>0.06302182068</v>
      </c>
      <c r="C40" s="47">
        <v>2.5</v>
      </c>
      <c r="D40" s="124">
        <v>0.000416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ht="12.75" outlineLevel="3">
      <c r="A41" s="241" t="s">
        <v>189</v>
      </c>
      <c r="B41" s="47">
        <v>0.37813092405</v>
      </c>
      <c r="C41" s="47">
        <v>15</v>
      </c>
      <c r="D41" s="124">
        <v>0.002496</v>
      </c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7" ht="12.75" outlineLevel="3">
      <c r="A42" s="241" t="s">
        <v>140</v>
      </c>
      <c r="B42" s="47">
        <v>0.13864800549</v>
      </c>
      <c r="C42" s="47">
        <v>5.5</v>
      </c>
      <c r="D42" s="124">
        <v>0.000915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14.25" outlineLevel="2">
      <c r="A43" s="199" t="s">
        <v>112</v>
      </c>
      <c r="B43" s="203">
        <v>0.03917353536</v>
      </c>
      <c r="C43" s="203">
        <v>1.55396713964</v>
      </c>
      <c r="D43" s="46">
        <v>0.000259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ht="12.75" outlineLevel="3">
      <c r="A44" s="241" t="s">
        <v>27</v>
      </c>
      <c r="B44" s="47">
        <v>0.03917353536</v>
      </c>
      <c r="C44" s="47">
        <v>1.55396713964</v>
      </c>
      <c r="D44" s="124">
        <v>0.000259</v>
      </c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1:17" ht="15" outlineLevel="1">
      <c r="A45" s="127" t="s">
        <v>58</v>
      </c>
      <c r="B45" s="97">
        <v>102.24819258324001</v>
      </c>
      <c r="C45" s="97">
        <v>4056.06310194543</v>
      </c>
      <c r="D45" s="184">
        <v>0.674838</v>
      </c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1:17" ht="14.25" outlineLevel="2">
      <c r="A46" s="199" t="s">
        <v>168</v>
      </c>
      <c r="B46" s="203">
        <v>65.65310141353001</v>
      </c>
      <c r="C46" s="203">
        <v>2604.3797493532197</v>
      </c>
      <c r="D46" s="46">
        <v>0.43331100000000006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1:17" ht="12.75" outlineLevel="3">
      <c r="A47" s="241" t="s">
        <v>103</v>
      </c>
      <c r="B47" s="47">
        <v>0.01007410053</v>
      </c>
      <c r="C47" s="47">
        <v>0.39962747907</v>
      </c>
      <c r="D47" s="124">
        <v>6.6E-05</v>
      </c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1:17" ht="12.75" outlineLevel="3">
      <c r="A48" s="241" t="s">
        <v>49</v>
      </c>
      <c r="B48" s="47">
        <v>0.17599214649</v>
      </c>
      <c r="C48" s="47">
        <v>6.98139726085</v>
      </c>
      <c r="D48" s="124">
        <v>0.001162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1:17" ht="12.75" outlineLevel="3">
      <c r="A49" s="241" t="s">
        <v>92</v>
      </c>
      <c r="B49" s="47">
        <v>2.90569583909</v>
      </c>
      <c r="C49" s="47">
        <v>115.26546710188</v>
      </c>
      <c r="D49" s="124">
        <v>0.019178</v>
      </c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1:17" ht="12.75" outlineLevel="3">
      <c r="A50" s="241" t="s">
        <v>159</v>
      </c>
      <c r="B50" s="47">
        <v>37.50622585005</v>
      </c>
      <c r="C50" s="47">
        <v>1487.826972</v>
      </c>
      <c r="D50" s="124">
        <v>0.247541</v>
      </c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1:17" ht="12.75" outlineLevel="3">
      <c r="A51" s="241" t="s">
        <v>129</v>
      </c>
      <c r="B51" s="47">
        <v>14.69542579378</v>
      </c>
      <c r="C51" s="47">
        <v>582.94990672847</v>
      </c>
      <c r="D51" s="124">
        <v>0.09699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7" ht="12.75" outlineLevel="3">
      <c r="A52" s="241" t="s">
        <v>143</v>
      </c>
      <c r="B52" s="47">
        <v>10.24291858655</v>
      </c>
      <c r="C52" s="47">
        <v>406.32428882629</v>
      </c>
      <c r="D52" s="124">
        <v>0.067603</v>
      </c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1:17" ht="12.75" outlineLevel="3">
      <c r="A53" s="241" t="s">
        <v>138</v>
      </c>
      <c r="B53" s="47">
        <v>0.11676909704</v>
      </c>
      <c r="C53" s="47">
        <v>4.63208995666</v>
      </c>
      <c r="D53" s="124">
        <v>0.000771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1:17" ht="14.25" outlineLevel="2">
      <c r="A54" s="199" t="s">
        <v>93</v>
      </c>
      <c r="B54" s="203">
        <v>7.52523675871</v>
      </c>
      <c r="C54" s="203">
        <v>298.51711193435005</v>
      </c>
      <c r="D54" s="46">
        <v>0.049666</v>
      </c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1:17" ht="12.75" outlineLevel="3">
      <c r="A55" s="241" t="s">
        <v>21</v>
      </c>
      <c r="B55" s="47">
        <v>0.02302424611</v>
      </c>
      <c r="C55" s="47">
        <v>0.91334421414</v>
      </c>
      <c r="D55" s="124">
        <v>0.000152</v>
      </c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1:17" ht="12.75" outlineLevel="3">
      <c r="A56" s="241" t="s">
        <v>11</v>
      </c>
      <c r="B56" s="47">
        <v>0.21426007341</v>
      </c>
      <c r="C56" s="47">
        <v>8.49944</v>
      </c>
      <c r="D56" s="124">
        <v>0.001414</v>
      </c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1:17" ht="12.75" outlineLevel="3">
      <c r="A57" s="241" t="s">
        <v>25</v>
      </c>
      <c r="B57" s="47">
        <v>5.04412958032</v>
      </c>
      <c r="C57" s="47">
        <v>200.09456749597</v>
      </c>
      <c r="D57" s="124">
        <v>0.033291</v>
      </c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1:17" ht="12.75" outlineLevel="3">
      <c r="A58" s="241" t="s">
        <v>106</v>
      </c>
      <c r="B58" s="47">
        <v>0.21426007341</v>
      </c>
      <c r="C58" s="47">
        <v>8.49944</v>
      </c>
      <c r="D58" s="124">
        <v>0.001414</v>
      </c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1:17" ht="12.75" outlineLevel="3">
      <c r="A59" s="241" t="s">
        <v>47</v>
      </c>
      <c r="B59" s="47">
        <v>0.60211359499</v>
      </c>
      <c r="C59" s="47">
        <v>23.88512377684</v>
      </c>
      <c r="D59" s="124">
        <v>0.003974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1:17" ht="12.75" outlineLevel="3">
      <c r="A60" s="241" t="s">
        <v>108</v>
      </c>
      <c r="B60" s="47">
        <v>0.09375576734</v>
      </c>
      <c r="C60" s="47">
        <v>3.71917878333</v>
      </c>
      <c r="D60" s="124">
        <v>0.000619</v>
      </c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1:17" ht="12.75" outlineLevel="3">
      <c r="A61" s="241" t="s">
        <v>134</v>
      </c>
      <c r="B61" s="47">
        <v>0.0004725545</v>
      </c>
      <c r="C61" s="47">
        <v>0.01874566995</v>
      </c>
      <c r="D61" s="124">
        <v>3E-06</v>
      </c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1:17" ht="12.75" outlineLevel="3">
      <c r="A62" s="241" t="s">
        <v>212</v>
      </c>
      <c r="B62" s="47">
        <v>0.47972653661</v>
      </c>
      <c r="C62" s="47">
        <v>19.0301760358</v>
      </c>
      <c r="D62" s="124">
        <v>0.003166</v>
      </c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1:17" ht="12.75" outlineLevel="3">
      <c r="A63" s="241" t="s">
        <v>22</v>
      </c>
      <c r="B63" s="47">
        <v>0.85349433202</v>
      </c>
      <c r="C63" s="47">
        <v>33.85709595832</v>
      </c>
      <c r="D63" s="124">
        <v>0.005633</v>
      </c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1:17" ht="14.25" outlineLevel="2">
      <c r="A64" s="199" t="s">
        <v>203</v>
      </c>
      <c r="B64" s="203">
        <v>0.60585586</v>
      </c>
      <c r="C64" s="203">
        <v>24.03357493917</v>
      </c>
      <c r="D64" s="46">
        <v>0.003999</v>
      </c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1:17" ht="12.75" outlineLevel="3">
      <c r="A65" s="241" t="s">
        <v>117</v>
      </c>
      <c r="B65" s="47">
        <v>0.60585586</v>
      </c>
      <c r="C65" s="47">
        <v>24.03357493917</v>
      </c>
      <c r="D65" s="124">
        <v>0.003999</v>
      </c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1:17" ht="14.25" outlineLevel="2">
      <c r="A66" s="199" t="s">
        <v>214</v>
      </c>
      <c r="B66" s="203">
        <v>1.6332678938000003</v>
      </c>
      <c r="C66" s="203">
        <v>64.78977742427</v>
      </c>
      <c r="D66" s="46">
        <v>0.010779</v>
      </c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1:17" ht="12.75" outlineLevel="3">
      <c r="A67" s="241" t="s">
        <v>60</v>
      </c>
      <c r="B67" s="47">
        <v>0.69634523861</v>
      </c>
      <c r="C67" s="47">
        <v>27.62318</v>
      </c>
      <c r="D67" s="124">
        <v>0.004596</v>
      </c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1:17" ht="12.75" outlineLevel="3">
      <c r="A68" s="241" t="s">
        <v>75</v>
      </c>
      <c r="B68" s="47">
        <v>5.477473E-05</v>
      </c>
      <c r="C68" s="47">
        <v>0.00217284784</v>
      </c>
      <c r="D68" s="124">
        <v>0</v>
      </c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1:17" ht="12.75" outlineLevel="3">
      <c r="A69" s="241" t="s">
        <v>167</v>
      </c>
      <c r="B69" s="47">
        <v>0.00416333506</v>
      </c>
      <c r="C69" s="47">
        <v>0.16515450594</v>
      </c>
      <c r="D69" s="124">
        <v>2.7E-05</v>
      </c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1:17" ht="12.75" outlineLevel="3">
      <c r="A70" s="241" t="s">
        <v>166</v>
      </c>
      <c r="B70" s="47">
        <v>0.24413870238</v>
      </c>
      <c r="C70" s="47">
        <v>9.68468935711</v>
      </c>
      <c r="D70" s="124">
        <v>0.001611</v>
      </c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1:17" ht="12.75" outlineLevel="3">
      <c r="A71" s="241" t="s">
        <v>45</v>
      </c>
      <c r="B71" s="47">
        <v>0.52239422787</v>
      </c>
      <c r="C71" s="47">
        <v>20.72275214647</v>
      </c>
      <c r="D71" s="124">
        <v>0.003448</v>
      </c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1:17" ht="12.75" outlineLevel="3">
      <c r="A72" s="241" t="s">
        <v>55</v>
      </c>
      <c r="B72" s="47">
        <v>0.16617161515</v>
      </c>
      <c r="C72" s="47">
        <v>6.59182856691</v>
      </c>
      <c r="D72" s="124">
        <v>0.001097</v>
      </c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1:17" ht="14.25" outlineLevel="2">
      <c r="A73" s="199" t="s">
        <v>37</v>
      </c>
      <c r="B73" s="203">
        <v>19.67105582584</v>
      </c>
      <c r="C73" s="203">
        <v>780.3271793439999</v>
      </c>
      <c r="D73" s="46">
        <v>0.129829</v>
      </c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1:17" ht="12.75" outlineLevel="3">
      <c r="A74" s="241" t="s">
        <v>198</v>
      </c>
      <c r="B74" s="47">
        <v>7.56063</v>
      </c>
      <c r="C74" s="47">
        <v>299.921119344</v>
      </c>
      <c r="D74" s="124">
        <v>0.0499</v>
      </c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1:17" ht="12.75" outlineLevel="3">
      <c r="A75" s="241" t="s">
        <v>216</v>
      </c>
      <c r="B75" s="47">
        <v>3</v>
      </c>
      <c r="C75" s="47">
        <v>119.0064</v>
      </c>
      <c r="D75" s="124">
        <v>0.0198</v>
      </c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1:17" ht="12.75" outlineLevel="3">
      <c r="A76" s="241" t="s">
        <v>19</v>
      </c>
      <c r="B76" s="47">
        <v>2.35</v>
      </c>
      <c r="C76" s="47">
        <v>93.22168</v>
      </c>
      <c r="D76" s="124">
        <v>0.01551</v>
      </c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1:17" ht="12.75" outlineLevel="3">
      <c r="A77" s="241" t="s">
        <v>57</v>
      </c>
      <c r="B77" s="47">
        <v>1.07130036704</v>
      </c>
      <c r="C77" s="47">
        <v>42.4972</v>
      </c>
      <c r="D77" s="124">
        <v>0.007071</v>
      </c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1:17" ht="12.75" outlineLevel="3">
      <c r="A78" s="241" t="s">
        <v>177</v>
      </c>
      <c r="B78" s="47">
        <v>3.9391254588</v>
      </c>
      <c r="C78" s="47">
        <v>156.26038</v>
      </c>
      <c r="D78" s="124">
        <v>0.025998</v>
      </c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1:17" ht="12.75" outlineLevel="3">
      <c r="A79" s="241" t="s">
        <v>3</v>
      </c>
      <c r="B79" s="47">
        <v>1.75</v>
      </c>
      <c r="C79" s="47">
        <v>69.4204</v>
      </c>
      <c r="D79" s="124">
        <v>0.01155</v>
      </c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1:17" ht="14.25" outlineLevel="2">
      <c r="A80" s="199" t="s">
        <v>197</v>
      </c>
      <c r="B80" s="203">
        <v>3</v>
      </c>
      <c r="C80" s="203">
        <v>119.0064</v>
      </c>
      <c r="D80" s="46">
        <v>0.0198</v>
      </c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1:17" ht="12.75" outlineLevel="3">
      <c r="A81" s="241" t="s">
        <v>114</v>
      </c>
      <c r="B81" s="47">
        <v>3</v>
      </c>
      <c r="C81" s="47">
        <v>119.0064</v>
      </c>
      <c r="D81" s="124">
        <v>0.0198</v>
      </c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1:17" ht="14.25" outlineLevel="2">
      <c r="A82" s="199" t="s">
        <v>171</v>
      </c>
      <c r="B82" s="203">
        <v>4.15967483136</v>
      </c>
      <c r="C82" s="203">
        <v>165.00930895042</v>
      </c>
      <c r="D82" s="46">
        <v>0.027454</v>
      </c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1:17" ht="12.75" outlineLevel="3">
      <c r="A83" s="241" t="s">
        <v>143</v>
      </c>
      <c r="B83" s="47">
        <v>4.15967483136</v>
      </c>
      <c r="C83" s="47">
        <v>165.00930895042</v>
      </c>
      <c r="D83" s="124">
        <v>0.027454</v>
      </c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1:17" ht="15">
      <c r="A84" s="16" t="s">
        <v>12</v>
      </c>
      <c r="B84" s="213">
        <v>7.836856321940001</v>
      </c>
      <c r="C84" s="213">
        <v>310.87868606402003</v>
      </c>
      <c r="D84" s="37">
        <v>0.051722000000000004</v>
      </c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1:17" ht="15" outlineLevel="1">
      <c r="A85" s="127" t="s">
        <v>46</v>
      </c>
      <c r="B85" s="97">
        <v>1.7147358156099999</v>
      </c>
      <c r="C85" s="97">
        <v>68.02151212244</v>
      </c>
      <c r="D85" s="184">
        <v>0.011317</v>
      </c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1:17" ht="14.25" outlineLevel="2">
      <c r="A86" s="199" t="s">
        <v>190</v>
      </c>
      <c r="B86" s="203">
        <v>0.20103990037000002</v>
      </c>
      <c r="C86" s="203">
        <v>7.9750116</v>
      </c>
      <c r="D86" s="46">
        <v>0.001327</v>
      </c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1:17" ht="12.75" outlineLevel="3">
      <c r="A87" s="241" t="s">
        <v>107</v>
      </c>
      <c r="B87" s="47">
        <v>2.9242E-07</v>
      </c>
      <c r="C87" s="47">
        <v>1.16E-05</v>
      </c>
      <c r="D87" s="124">
        <v>0</v>
      </c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1:17" ht="12.75" outlineLevel="3">
      <c r="A88" s="241" t="s">
        <v>71</v>
      </c>
      <c r="B88" s="47">
        <v>0.06239160246</v>
      </c>
      <c r="C88" s="47">
        <v>2.475</v>
      </c>
      <c r="D88" s="124">
        <v>0.000412</v>
      </c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1:17" ht="12.75" outlineLevel="3">
      <c r="A89" s="241" t="s">
        <v>156</v>
      </c>
      <c r="B89" s="47">
        <v>0.08823054895</v>
      </c>
      <c r="C89" s="47">
        <v>3.5</v>
      </c>
      <c r="D89" s="124">
        <v>0.000582</v>
      </c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1:17" ht="12.75" outlineLevel="3">
      <c r="A90" s="241" t="s">
        <v>0</v>
      </c>
      <c r="B90" s="47">
        <v>0.05041745654</v>
      </c>
      <c r="C90" s="47">
        <v>2</v>
      </c>
      <c r="D90" s="124">
        <v>0.000333</v>
      </c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1:17" ht="14.25" outlineLevel="2">
      <c r="A91" s="199" t="s">
        <v>112</v>
      </c>
      <c r="B91" s="203">
        <v>1.51367184973</v>
      </c>
      <c r="C91" s="203">
        <v>60.04554587244</v>
      </c>
      <c r="D91" s="46">
        <v>0.00999</v>
      </c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1:17" ht="12.75" outlineLevel="3">
      <c r="A92" s="241" t="s">
        <v>137</v>
      </c>
      <c r="B92" s="47">
        <v>0.08313999139</v>
      </c>
      <c r="C92" s="47">
        <v>3.29806369034</v>
      </c>
      <c r="D92" s="124">
        <v>0.000549</v>
      </c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1:17" ht="12.75" outlineLevel="3">
      <c r="A93" s="241" t="s">
        <v>122</v>
      </c>
      <c r="B93" s="47">
        <v>0.01011111112</v>
      </c>
      <c r="C93" s="47">
        <v>0.4010956448</v>
      </c>
      <c r="D93" s="124">
        <v>6.7E-05</v>
      </c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1:17" ht="12.75" outlineLevel="3">
      <c r="A94" s="241" t="s">
        <v>192</v>
      </c>
      <c r="B94" s="47">
        <v>0.00777777776</v>
      </c>
      <c r="C94" s="47">
        <v>0.30853511041</v>
      </c>
      <c r="D94" s="124">
        <v>5.1E-05</v>
      </c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1:17" ht="12.75" outlineLevel="3">
      <c r="A95" s="241" t="s">
        <v>175</v>
      </c>
      <c r="B95" s="47">
        <v>0.01088888888</v>
      </c>
      <c r="C95" s="47">
        <v>0.4319491552</v>
      </c>
      <c r="D95" s="124">
        <v>7.2E-05</v>
      </c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1:17" ht="12.75" outlineLevel="3">
      <c r="A96" s="241" t="s">
        <v>59</v>
      </c>
      <c r="B96" s="47">
        <v>0.32879297358</v>
      </c>
      <c r="C96" s="47">
        <v>13.04282271012</v>
      </c>
      <c r="D96" s="124">
        <v>0.00217</v>
      </c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1:17" ht="12.75" outlineLevel="3">
      <c r="A97" s="241" t="s">
        <v>172</v>
      </c>
      <c r="B97" s="47">
        <v>0.31910300737</v>
      </c>
      <c r="C97" s="47">
        <v>12.65843337862</v>
      </c>
      <c r="D97" s="124">
        <v>0.002106</v>
      </c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1:17" ht="12.75" outlineLevel="3">
      <c r="A98" s="241" t="s">
        <v>204</v>
      </c>
      <c r="B98" s="47">
        <v>0.75385809963</v>
      </c>
      <c r="C98" s="47">
        <v>29.90464618295</v>
      </c>
      <c r="D98" s="124">
        <v>0.004975</v>
      </c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1:17" ht="14.25" outlineLevel="2">
      <c r="A99" s="199" t="s">
        <v>135</v>
      </c>
      <c r="B99" s="203">
        <v>2.406551E-05</v>
      </c>
      <c r="C99" s="203">
        <v>0.00095465</v>
      </c>
      <c r="D99" s="46">
        <v>0</v>
      </c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1:17" ht="12.75" outlineLevel="3">
      <c r="A100" s="241" t="s">
        <v>65</v>
      </c>
      <c r="B100" s="47">
        <v>2.406551E-05</v>
      </c>
      <c r="C100" s="47">
        <v>0.00095465</v>
      </c>
      <c r="D100" s="124">
        <v>0</v>
      </c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1:17" ht="15" outlineLevel="1">
      <c r="A101" s="127" t="s">
        <v>58</v>
      </c>
      <c r="B101" s="97">
        <v>6.122120506330001</v>
      </c>
      <c r="C101" s="97">
        <v>242.85717394158002</v>
      </c>
      <c r="D101" s="184">
        <v>0.040405</v>
      </c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1:17" ht="14.25" outlineLevel="2">
      <c r="A102" s="199" t="s">
        <v>168</v>
      </c>
      <c r="B102" s="203">
        <v>3.43850992684</v>
      </c>
      <c r="C102" s="203">
        <v>136.40156258567</v>
      </c>
      <c r="D102" s="46">
        <v>0.022694000000000002</v>
      </c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1:17" ht="12.75" outlineLevel="3">
      <c r="A103" s="241" t="s">
        <v>61</v>
      </c>
      <c r="B103" s="47">
        <v>0.32139011011</v>
      </c>
      <c r="C103" s="47">
        <v>12.74916</v>
      </c>
      <c r="D103" s="124">
        <v>0.002121</v>
      </c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1:17" ht="12.75" outlineLevel="3">
      <c r="A104" s="241" t="s">
        <v>49</v>
      </c>
      <c r="B104" s="47">
        <v>0.86177490949</v>
      </c>
      <c r="C104" s="47">
        <v>34.18557652925</v>
      </c>
      <c r="D104" s="124">
        <v>0.005688</v>
      </c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1:17" ht="12.75" outlineLevel="3">
      <c r="A105" s="241" t="s">
        <v>92</v>
      </c>
      <c r="B105" s="47">
        <v>0.1065301085</v>
      </c>
      <c r="C105" s="47">
        <v>4.225921568</v>
      </c>
      <c r="D105" s="124">
        <v>0.000703</v>
      </c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1:17" ht="12.75" outlineLevel="3">
      <c r="A106" s="241" t="s">
        <v>129</v>
      </c>
      <c r="B106" s="47">
        <v>0.52393577964</v>
      </c>
      <c r="C106" s="47">
        <v>20.78390365538</v>
      </c>
      <c r="D106" s="124">
        <v>0.003458</v>
      </c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1:17" ht="12.75" outlineLevel="3">
      <c r="A107" s="241" t="s">
        <v>143</v>
      </c>
      <c r="B107" s="47">
        <v>1.6247180911</v>
      </c>
      <c r="C107" s="47">
        <v>64.45061701239</v>
      </c>
      <c r="D107" s="124">
        <v>0.010723</v>
      </c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1:17" ht="12.75" outlineLevel="3">
      <c r="A108" s="241" t="s">
        <v>138</v>
      </c>
      <c r="B108" s="47">
        <v>0.000160928</v>
      </c>
      <c r="C108" s="47">
        <v>0.00638382065</v>
      </c>
      <c r="D108" s="124">
        <v>1E-06</v>
      </c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1:17" ht="14.25" outlineLevel="2">
      <c r="A109" s="199" t="s">
        <v>41</v>
      </c>
      <c r="B109" s="203">
        <v>0.03302161253</v>
      </c>
      <c r="C109" s="203">
        <v>1.30992774319</v>
      </c>
      <c r="D109" s="46">
        <v>0.000218</v>
      </c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1:17" ht="12.75" outlineLevel="3">
      <c r="A110" s="241" t="s">
        <v>47</v>
      </c>
      <c r="B110" s="47">
        <v>0.03302161253</v>
      </c>
      <c r="C110" s="47">
        <v>1.30992774319</v>
      </c>
      <c r="D110" s="124">
        <v>0.000218</v>
      </c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1:17" ht="14.25" outlineLevel="2">
      <c r="A111" s="199" t="s">
        <v>214</v>
      </c>
      <c r="B111" s="203">
        <v>1.0182523080499999</v>
      </c>
      <c r="C111" s="203">
        <v>40.392847157569996</v>
      </c>
      <c r="D111" s="46">
        <v>0.00672</v>
      </c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1:17" ht="12.75" outlineLevel="3">
      <c r="A112" s="241" t="s">
        <v>148</v>
      </c>
      <c r="B112" s="47">
        <v>0.19325230805</v>
      </c>
      <c r="C112" s="47">
        <v>7.66608715757</v>
      </c>
      <c r="D112" s="124">
        <v>0.001275</v>
      </c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1:17" ht="12.75" outlineLevel="3">
      <c r="A113" s="241" t="s">
        <v>116</v>
      </c>
      <c r="B113" s="47">
        <v>0.825</v>
      </c>
      <c r="C113" s="47">
        <v>32.72676</v>
      </c>
      <c r="D113" s="124">
        <v>0.005445</v>
      </c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1:17" ht="14.25" outlineLevel="2">
      <c r="A114" s="199" t="s">
        <v>50</v>
      </c>
      <c r="B114" s="203">
        <v>1.525</v>
      </c>
      <c r="C114" s="203">
        <v>60.49492</v>
      </c>
      <c r="D114" s="46">
        <v>0.010065000000000001</v>
      </c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1:17" ht="12.75" outlineLevel="3">
      <c r="A115" s="241" t="s">
        <v>98</v>
      </c>
      <c r="B115" s="47">
        <v>0.7</v>
      </c>
      <c r="C115" s="47">
        <v>27.76816</v>
      </c>
      <c r="D115" s="124">
        <v>0.00462</v>
      </c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1:17" ht="12.75" outlineLevel="3">
      <c r="A116" s="241" t="s">
        <v>97</v>
      </c>
      <c r="B116" s="47">
        <v>0.825</v>
      </c>
      <c r="C116" s="47">
        <v>32.72676</v>
      </c>
      <c r="D116" s="124">
        <v>0.005445</v>
      </c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1:17" ht="14.25" outlineLevel="2">
      <c r="A117" s="199" t="s">
        <v>171</v>
      </c>
      <c r="B117" s="203">
        <v>0.10733665891</v>
      </c>
      <c r="C117" s="203">
        <v>4.25791645515</v>
      </c>
      <c r="D117" s="46">
        <v>0.000708</v>
      </c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1:17" ht="12.75" outlineLevel="3">
      <c r="A118" s="241" t="s">
        <v>143</v>
      </c>
      <c r="B118" s="47">
        <v>0.10733665891</v>
      </c>
      <c r="C118" s="47">
        <v>4.25791645515</v>
      </c>
      <c r="D118" s="124">
        <v>0.000708</v>
      </c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</sheetData>
  <sheetProtection/>
  <mergeCells count="2">
    <mergeCell ref="A2:D2"/>
    <mergeCell ref="A3:D3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K180"/>
  <sheetViews>
    <sheetView workbookViewId="0" topLeftCell="A1">
      <selection activeCell="A2" sqref="A2:N2"/>
    </sheetView>
  </sheetViews>
  <sheetFormatPr defaultColWidth="9.00390625" defaultRowHeight="12.75" outlineLevelRow="3"/>
  <cols>
    <col min="1" max="1" width="52.00390625" style="250" customWidth="1"/>
    <col min="2" max="6" width="15.125" style="71" customWidth="1"/>
    <col min="7" max="16384" width="9.125" style="250" customWidth="1"/>
  </cols>
  <sheetData>
    <row r="1" spans="2:6" s="225" customFormat="1" ht="12.75">
      <c r="B1" s="25"/>
      <c r="D1" s="25"/>
      <c r="E1" s="25"/>
      <c r="F1" s="25"/>
    </row>
    <row r="2" spans="1:11" s="225" customFormat="1" ht="18.75">
      <c r="A2" s="254" t="s">
        <v>105</v>
      </c>
      <c r="B2" s="254"/>
      <c r="C2" s="254"/>
      <c r="D2" s="254"/>
      <c r="E2" s="254"/>
      <c r="F2" s="254"/>
      <c r="G2" s="238"/>
      <c r="H2" s="238"/>
      <c r="I2" s="238"/>
      <c r="J2" s="238"/>
      <c r="K2" s="238"/>
    </row>
    <row r="3" spans="1:6" s="225" customFormat="1" ht="12.75">
      <c r="A3" s="67"/>
      <c r="B3" s="25"/>
      <c r="C3" s="25"/>
      <c r="D3" s="25"/>
      <c r="E3" s="25"/>
      <c r="F3" s="25"/>
    </row>
    <row r="4" spans="2:6" s="204" customFormat="1" ht="12.75">
      <c r="B4" s="248"/>
      <c r="C4" s="248"/>
      <c r="D4" s="248"/>
      <c r="E4" s="248"/>
      <c r="F4" s="248" t="e">
        <f>VALUSD</f>
        <v>#REF!</v>
      </c>
    </row>
    <row r="5" spans="1:6" s="101" customFormat="1" ht="12.75">
      <c r="A5" s="166"/>
      <c r="B5" s="242">
        <v>45291</v>
      </c>
      <c r="C5" s="242">
        <v>45322</v>
      </c>
      <c r="D5" s="242">
        <v>45351</v>
      </c>
      <c r="E5" s="242">
        <v>45382</v>
      </c>
      <c r="F5" s="242">
        <v>45412</v>
      </c>
    </row>
    <row r="6" spans="1:6" s="140" customFormat="1" ht="31.5">
      <c r="A6" s="68" t="s">
        <v>147</v>
      </c>
      <c r="B6" s="163">
        <f>B$60+B$7</f>
        <v>145.31745543966</v>
      </c>
      <c r="C6" s="163">
        <f>C$60+C$7</f>
        <v>144.89704188175</v>
      </c>
      <c r="D6" s="163">
        <f>D$60+D$7</f>
        <v>143.68687952818</v>
      </c>
      <c r="E6" s="163">
        <f>E$60+E$7</f>
        <v>151.04646453016</v>
      </c>
      <c r="F6" s="163">
        <f>F$60+F$7</f>
        <v>151.51510283671</v>
      </c>
    </row>
    <row r="7" spans="1:6" s="134" customFormat="1" ht="15">
      <c r="A7" s="168" t="s">
        <v>46</v>
      </c>
      <c r="B7" s="27">
        <f>B$8+B$44</f>
        <v>43.61220733279999</v>
      </c>
      <c r="C7" s="27">
        <f>C$8+C$44</f>
        <v>44.10336913384002</v>
      </c>
      <c r="D7" s="27">
        <f>D$8+D$44</f>
        <v>43.58765203605999</v>
      </c>
      <c r="E7" s="27">
        <f>E$8+E$44</f>
        <v>42.95429594088999</v>
      </c>
      <c r="F7" s="27">
        <f>F$8+F$44</f>
        <v>43.14478974714</v>
      </c>
    </row>
    <row r="8" spans="1:6" s="61" customFormat="1" ht="15" outlineLevel="1">
      <c r="A8" s="205" t="s">
        <v>64</v>
      </c>
      <c r="B8" s="96">
        <f>B$9+B$42</f>
        <v>41.80087579141999</v>
      </c>
      <c r="C8" s="96">
        <f>C$9+C$42</f>
        <v>42.31448580173002</v>
      </c>
      <c r="D8" s="96">
        <f>D$9+D$42</f>
        <v>41.834291721069995</v>
      </c>
      <c r="E8" s="96">
        <f>E$9+E$42</f>
        <v>41.24779692659999</v>
      </c>
      <c r="F8" s="96">
        <f>F$9+F$42</f>
        <v>41.430053931530004</v>
      </c>
    </row>
    <row r="9" spans="1:6" s="189" customFormat="1" ht="12.75" outlineLevel="2">
      <c r="A9" s="243" t="s">
        <v>190</v>
      </c>
      <c r="B9" s="173">
        <f>SUM(B$10:B$41)</f>
        <v>41.75909248466999</v>
      </c>
      <c r="C9" s="173">
        <f>SUM(C$10:C$41)</f>
        <v>42.27258356988002</v>
      </c>
      <c r="D9" s="173">
        <f>SUM(D$10:D$41)</f>
        <v>41.79275479865999</v>
      </c>
      <c r="E9" s="173">
        <f>SUM(E$10:E$41)</f>
        <v>41.207333550219985</v>
      </c>
      <c r="F9" s="173">
        <f>SUM(F$10:F$41)</f>
        <v>41.390880396170004</v>
      </c>
    </row>
    <row r="10" spans="1:6" s="17" customFormat="1" ht="12.75" outlineLevel="3">
      <c r="A10" s="145" t="s">
        <v>139</v>
      </c>
      <c r="B10" s="89">
        <v>1.98516763028</v>
      </c>
      <c r="C10" s="89">
        <v>1.99081788322</v>
      </c>
      <c r="D10" s="89">
        <v>1.97346165824</v>
      </c>
      <c r="E10" s="89">
        <v>1.87146381819</v>
      </c>
      <c r="F10" s="89">
        <v>1.78733490807</v>
      </c>
    </row>
    <row r="11" spans="1:9" ht="12.75" outlineLevel="3">
      <c r="A11" s="241" t="s">
        <v>199</v>
      </c>
      <c r="B11" s="47">
        <v>0.46160853447</v>
      </c>
      <c r="C11" s="47">
        <v>0.46292238071</v>
      </c>
      <c r="D11" s="47">
        <v>0.45888655953</v>
      </c>
      <c r="E11" s="47">
        <v>0.44702636827</v>
      </c>
      <c r="F11" s="47">
        <v>0.44198463277</v>
      </c>
      <c r="G11" s="240"/>
      <c r="H11" s="240"/>
      <c r="I11" s="240"/>
    </row>
    <row r="12" spans="1:9" ht="12.75" outlineLevel="3">
      <c r="A12" s="241" t="s">
        <v>28</v>
      </c>
      <c r="B12" s="47">
        <v>3.27158264053</v>
      </c>
      <c r="C12" s="47">
        <v>3.32066592453</v>
      </c>
      <c r="D12" s="47">
        <v>3.31054103063</v>
      </c>
      <c r="E12" s="47">
        <v>3.0223555773</v>
      </c>
      <c r="F12" s="47">
        <v>3.00824582475</v>
      </c>
      <c r="G12" s="240"/>
      <c r="H12" s="240"/>
      <c r="I12" s="240"/>
    </row>
    <row r="13" spans="1:9" ht="12.75" outlineLevel="3">
      <c r="A13" s="241" t="s">
        <v>31</v>
      </c>
      <c r="B13" s="47">
        <v>1.31639917437</v>
      </c>
      <c r="C13" s="47">
        <v>1.32014595536</v>
      </c>
      <c r="D13" s="47">
        <v>1.30863674076</v>
      </c>
      <c r="E13" s="47">
        <v>1.27481425953</v>
      </c>
      <c r="F13" s="47">
        <v>1.26043641351</v>
      </c>
      <c r="G13" s="240"/>
      <c r="H13" s="240"/>
      <c r="I13" s="240"/>
    </row>
    <row r="14" spans="1:9" ht="12.75" outlineLevel="3">
      <c r="A14" s="241" t="s">
        <v>81</v>
      </c>
      <c r="B14" s="47">
        <v>0.88725306986</v>
      </c>
      <c r="C14" s="47">
        <v>0.88977840031</v>
      </c>
      <c r="D14" s="47">
        <v>0.88202118944</v>
      </c>
      <c r="E14" s="47">
        <v>0.85922483642</v>
      </c>
      <c r="F14" s="47">
        <v>0.84953416791</v>
      </c>
      <c r="G14" s="240"/>
      <c r="H14" s="240"/>
      <c r="I14" s="240"/>
    </row>
    <row r="15" spans="1:9" ht="12.75" outlineLevel="3">
      <c r="A15" s="241" t="s">
        <v>131</v>
      </c>
      <c r="B15" s="47">
        <v>1.23478242557</v>
      </c>
      <c r="C15" s="47">
        <v>1.23829690614</v>
      </c>
      <c r="D15" s="47">
        <v>1.22750126283</v>
      </c>
      <c r="E15" s="47">
        <v>1.19577577542</v>
      </c>
      <c r="F15" s="47">
        <v>1.18228935586</v>
      </c>
      <c r="G15" s="240"/>
      <c r="H15" s="240"/>
      <c r="I15" s="240"/>
    </row>
    <row r="16" spans="1:9" ht="12.75" outlineLevel="3">
      <c r="A16" s="241" t="s">
        <v>191</v>
      </c>
      <c r="B16" s="47">
        <v>6.24241640863</v>
      </c>
      <c r="C16" s="47">
        <v>6.26018379072</v>
      </c>
      <c r="D16" s="47">
        <v>6.20560664473</v>
      </c>
      <c r="E16" s="47">
        <v>6.04521911503</v>
      </c>
      <c r="F16" s="47">
        <v>5.97703880632</v>
      </c>
      <c r="G16" s="240"/>
      <c r="H16" s="240"/>
      <c r="I16" s="240"/>
    </row>
    <row r="17" spans="1:9" ht="12.75" outlineLevel="3">
      <c r="A17" s="241" t="s">
        <v>24</v>
      </c>
      <c r="B17" s="47">
        <v>0.31850920426</v>
      </c>
      <c r="C17" s="47">
        <v>0.3194157562</v>
      </c>
      <c r="D17" s="47">
        <v>0.31663104558</v>
      </c>
      <c r="E17" s="47">
        <v>0.3084475312</v>
      </c>
      <c r="F17" s="47">
        <v>0.30496874118</v>
      </c>
      <c r="G17" s="240"/>
      <c r="H17" s="240"/>
      <c r="I17" s="240"/>
    </row>
    <row r="18" spans="1:9" ht="12.75" outlineLevel="3">
      <c r="A18" s="241" t="s">
        <v>73</v>
      </c>
      <c r="B18" s="47">
        <v>0.71342895657</v>
      </c>
      <c r="C18" s="47">
        <v>0.7154595428</v>
      </c>
      <c r="D18" s="47">
        <v>0.70922206781</v>
      </c>
      <c r="E18" s="47">
        <v>0.69089180907</v>
      </c>
      <c r="F18" s="47">
        <v>0.68309966523</v>
      </c>
      <c r="G18" s="240"/>
      <c r="H18" s="240"/>
      <c r="I18" s="240"/>
    </row>
    <row r="19" spans="1:9" ht="12.75" outlineLevel="3">
      <c r="A19" s="241" t="s">
        <v>162</v>
      </c>
      <c r="B19" s="47">
        <v>1.50889390482</v>
      </c>
      <c r="C19" s="47">
        <v>1.65697791179</v>
      </c>
      <c r="D19" s="47">
        <v>2.41486645309</v>
      </c>
      <c r="E19" s="47">
        <v>2.6410468793</v>
      </c>
      <c r="F19" s="47">
        <v>2.99677949136</v>
      </c>
      <c r="G19" s="240"/>
      <c r="H19" s="240"/>
      <c r="I19" s="240"/>
    </row>
    <row r="20" spans="1:9" ht="12.75" outlineLevel="3">
      <c r="A20" s="241" t="s">
        <v>124</v>
      </c>
      <c r="B20" s="47">
        <v>0.31850920426</v>
      </c>
      <c r="C20" s="47">
        <v>0.3194157562</v>
      </c>
      <c r="D20" s="47">
        <v>0.31663104558</v>
      </c>
      <c r="E20" s="47">
        <v>0.3084475312</v>
      </c>
      <c r="F20" s="47">
        <v>0.30496874118</v>
      </c>
      <c r="G20" s="240"/>
      <c r="H20" s="240"/>
      <c r="I20" s="240"/>
    </row>
    <row r="21" spans="1:9" ht="12.75" outlineLevel="3">
      <c r="A21" s="241" t="s">
        <v>186</v>
      </c>
      <c r="B21" s="47">
        <v>0.31850920426</v>
      </c>
      <c r="C21" s="47">
        <v>0.3194157562</v>
      </c>
      <c r="D21" s="47">
        <v>0.31663104558</v>
      </c>
      <c r="E21" s="47">
        <v>0.3084475312</v>
      </c>
      <c r="F21" s="47">
        <v>0.30496874118</v>
      </c>
      <c r="G21" s="240"/>
      <c r="H21" s="240"/>
      <c r="I21" s="240"/>
    </row>
    <row r="22" spans="1:9" ht="12.75" outlineLevel="3">
      <c r="A22" s="241" t="s">
        <v>213</v>
      </c>
      <c r="B22" s="47">
        <v>5.07386302601</v>
      </c>
      <c r="C22" s="47">
        <v>5.28962985747</v>
      </c>
      <c r="D22" s="47">
        <v>5.19641985776</v>
      </c>
      <c r="E22" s="47">
        <v>5.3634911808</v>
      </c>
      <c r="F22" s="47">
        <v>5.3799767323</v>
      </c>
      <c r="G22" s="240"/>
      <c r="H22" s="240"/>
      <c r="I22" s="240"/>
    </row>
    <row r="23" spans="1:9" ht="12.75" outlineLevel="3">
      <c r="A23" s="241" t="s">
        <v>146</v>
      </c>
      <c r="B23" s="47">
        <v>0.31850920426</v>
      </c>
      <c r="C23" s="47">
        <v>0.3194157562</v>
      </c>
      <c r="D23" s="47">
        <v>0.31663104558</v>
      </c>
      <c r="E23" s="47">
        <v>0.3084475312</v>
      </c>
      <c r="F23" s="47">
        <v>0.30496874118</v>
      </c>
      <c r="G23" s="240"/>
      <c r="H23" s="240"/>
      <c r="I23" s="240"/>
    </row>
    <row r="24" spans="1:9" ht="12.75" outlineLevel="3">
      <c r="A24" s="241" t="s">
        <v>205</v>
      </c>
      <c r="B24" s="47">
        <v>0.31850920426</v>
      </c>
      <c r="C24" s="47">
        <v>0.3194157562</v>
      </c>
      <c r="D24" s="47">
        <v>0.31663104558</v>
      </c>
      <c r="E24" s="47">
        <v>0.3084475312</v>
      </c>
      <c r="F24" s="47">
        <v>0.30496874118</v>
      </c>
      <c r="G24" s="240"/>
      <c r="H24" s="240"/>
      <c r="I24" s="240"/>
    </row>
    <row r="25" spans="1:9" ht="12.75" outlineLevel="3">
      <c r="A25" s="241" t="s">
        <v>35</v>
      </c>
      <c r="B25" s="47">
        <v>0.31850920426</v>
      </c>
      <c r="C25" s="47">
        <v>0.3194157562</v>
      </c>
      <c r="D25" s="47">
        <v>0.31663104558</v>
      </c>
      <c r="E25" s="47">
        <v>0.3084475312</v>
      </c>
      <c r="F25" s="47">
        <v>0.30496874118</v>
      </c>
      <c r="G25" s="240"/>
      <c r="H25" s="240"/>
      <c r="I25" s="240"/>
    </row>
    <row r="26" spans="1:9" ht="12.75" outlineLevel="3">
      <c r="A26" s="241" t="s">
        <v>86</v>
      </c>
      <c r="B26" s="47">
        <v>0.31850920426</v>
      </c>
      <c r="C26" s="47">
        <v>0.3194157562</v>
      </c>
      <c r="D26" s="47">
        <v>0.31663104558</v>
      </c>
      <c r="E26" s="47">
        <v>0.3084475312</v>
      </c>
      <c r="F26" s="47">
        <v>0.30496874118</v>
      </c>
      <c r="G26" s="240"/>
      <c r="H26" s="240"/>
      <c r="I26" s="240"/>
    </row>
    <row r="27" spans="1:9" ht="12.75" outlineLevel="3">
      <c r="A27" s="241" t="s">
        <v>74</v>
      </c>
      <c r="B27" s="47">
        <v>0.31850920426</v>
      </c>
      <c r="C27" s="47">
        <v>0.3194157562</v>
      </c>
      <c r="D27" s="47">
        <v>0.31663104558</v>
      </c>
      <c r="E27" s="47">
        <v>0.3084475312</v>
      </c>
      <c r="F27" s="47">
        <v>0.30496874118</v>
      </c>
      <c r="G27" s="240"/>
      <c r="H27" s="240"/>
      <c r="I27" s="240"/>
    </row>
    <row r="28" spans="1:9" ht="12.75" outlineLevel="3">
      <c r="A28" s="241" t="s">
        <v>125</v>
      </c>
      <c r="B28" s="47">
        <v>0.31850920426</v>
      </c>
      <c r="C28" s="47">
        <v>0.3194157562</v>
      </c>
      <c r="D28" s="47">
        <v>0.31663104558</v>
      </c>
      <c r="E28" s="47">
        <v>0.3084475312</v>
      </c>
      <c r="F28" s="47">
        <v>0.30496874118</v>
      </c>
      <c r="G28" s="240"/>
      <c r="H28" s="240"/>
      <c r="I28" s="240"/>
    </row>
    <row r="29" spans="1:9" ht="12.75" outlineLevel="3">
      <c r="A29" s="241" t="s">
        <v>187</v>
      </c>
      <c r="B29" s="47">
        <v>0.31850920426</v>
      </c>
      <c r="C29" s="47">
        <v>0.3194157562</v>
      </c>
      <c r="D29" s="47">
        <v>0.31663104558</v>
      </c>
      <c r="E29" s="47">
        <v>0.3084475312</v>
      </c>
      <c r="F29" s="47">
        <v>0.30496874118</v>
      </c>
      <c r="G29" s="240"/>
      <c r="H29" s="240"/>
      <c r="I29" s="240"/>
    </row>
    <row r="30" spans="1:9" ht="12.75" outlineLevel="3">
      <c r="A30" s="241" t="s">
        <v>17</v>
      </c>
      <c r="B30" s="47">
        <v>0.31850920426</v>
      </c>
      <c r="C30" s="47">
        <v>0.3194157562</v>
      </c>
      <c r="D30" s="47">
        <v>0.31663104558</v>
      </c>
      <c r="E30" s="47">
        <v>0.3084475312</v>
      </c>
      <c r="F30" s="47">
        <v>0.30496874118</v>
      </c>
      <c r="G30" s="240"/>
      <c r="H30" s="240"/>
      <c r="I30" s="240"/>
    </row>
    <row r="31" spans="1:9" ht="12.75" outlineLevel="3">
      <c r="A31" s="241" t="s">
        <v>70</v>
      </c>
      <c r="B31" s="47">
        <v>0.31850920426</v>
      </c>
      <c r="C31" s="47">
        <v>0.3194157562</v>
      </c>
      <c r="D31" s="47">
        <v>0.31663104558</v>
      </c>
      <c r="E31" s="47">
        <v>0.3084475312</v>
      </c>
      <c r="F31" s="47">
        <v>0.30496874118</v>
      </c>
      <c r="G31" s="240"/>
      <c r="H31" s="240"/>
      <c r="I31" s="240"/>
    </row>
    <row r="32" spans="1:9" ht="12.75" outlineLevel="3">
      <c r="A32" s="241" t="s">
        <v>120</v>
      </c>
      <c r="B32" s="47">
        <v>0.31850920426</v>
      </c>
      <c r="C32" s="47">
        <v>0.3194157562</v>
      </c>
      <c r="D32" s="47">
        <v>0.31663104558</v>
      </c>
      <c r="E32" s="47">
        <v>0.3084475312</v>
      </c>
      <c r="F32" s="47">
        <v>0.30496874118</v>
      </c>
      <c r="G32" s="240"/>
      <c r="H32" s="240"/>
      <c r="I32" s="240"/>
    </row>
    <row r="33" spans="1:9" ht="12.75" outlineLevel="3">
      <c r="A33" s="241" t="s">
        <v>42</v>
      </c>
      <c r="B33" s="47">
        <v>3.32048683079</v>
      </c>
      <c r="C33" s="47">
        <v>3.41604323208</v>
      </c>
      <c r="D33" s="47">
        <v>3.45306430385</v>
      </c>
      <c r="E33" s="47">
        <v>3.52220002346</v>
      </c>
      <c r="F33" s="47">
        <v>3.71132217255</v>
      </c>
      <c r="G33" s="240"/>
      <c r="H33" s="240"/>
      <c r="I33" s="240"/>
    </row>
    <row r="34" spans="1:9" ht="12.75" outlineLevel="3">
      <c r="A34" s="241" t="s">
        <v>87</v>
      </c>
      <c r="B34" s="47">
        <v>6.76886534293</v>
      </c>
      <c r="C34" s="47">
        <v>6.78813112217</v>
      </c>
      <c r="D34" s="47">
        <v>6.72895125853</v>
      </c>
      <c r="E34" s="47">
        <v>6.55503758153</v>
      </c>
      <c r="F34" s="47">
        <v>6.4811073438</v>
      </c>
      <c r="G34" s="240"/>
      <c r="H34" s="240"/>
      <c r="I34" s="240"/>
    </row>
    <row r="35" spans="1:9" ht="12.75" outlineLevel="3">
      <c r="A35" s="241" t="s">
        <v>91</v>
      </c>
      <c r="B35" s="47">
        <v>0.59342221659</v>
      </c>
      <c r="C35" s="47">
        <v>0.59511123551</v>
      </c>
      <c r="D35" s="47">
        <v>0.58992297363</v>
      </c>
      <c r="E35" s="47">
        <v>0.5746760697</v>
      </c>
      <c r="F35" s="47">
        <v>0.5681946517</v>
      </c>
      <c r="G35" s="240"/>
      <c r="H35" s="240"/>
      <c r="I35" s="240"/>
    </row>
    <row r="36" spans="1:9" ht="12.75" outlineLevel="3">
      <c r="A36" s="241" t="s">
        <v>150</v>
      </c>
      <c r="B36" s="47">
        <v>1.08127016724</v>
      </c>
      <c r="C36" s="47">
        <v>1.08434771588</v>
      </c>
      <c r="D36" s="47">
        <v>1.07489422291</v>
      </c>
      <c r="E36" s="47">
        <v>1.04711295364</v>
      </c>
      <c r="F36" s="47">
        <v>1.03530321058</v>
      </c>
      <c r="G36" s="240"/>
      <c r="H36" s="240"/>
      <c r="I36" s="240"/>
    </row>
    <row r="37" spans="1:9" ht="12.75" outlineLevel="3">
      <c r="A37" s="241" t="s">
        <v>207</v>
      </c>
      <c r="B37" s="47">
        <v>1.08156427714</v>
      </c>
      <c r="C37" s="47">
        <v>1.08464266289</v>
      </c>
      <c r="D37" s="47">
        <v>1.07518659851</v>
      </c>
      <c r="E37" s="47">
        <v>1.04739777266</v>
      </c>
      <c r="F37" s="47">
        <v>1.03558481729</v>
      </c>
      <c r="G37" s="240"/>
      <c r="H37" s="240"/>
      <c r="I37" s="240"/>
    </row>
    <row r="38" spans="1:9" ht="12.75" outlineLevel="3">
      <c r="A38" s="241" t="s">
        <v>38</v>
      </c>
      <c r="B38" s="47">
        <v>0.46815606701</v>
      </c>
      <c r="C38" s="47">
        <v>0.46948854904</v>
      </c>
      <c r="D38" s="47">
        <v>0.4653954831</v>
      </c>
      <c r="E38" s="47">
        <v>0.45336706492</v>
      </c>
      <c r="F38" s="47">
        <v>0.44825381661</v>
      </c>
      <c r="G38" s="240"/>
      <c r="H38" s="240"/>
      <c r="I38" s="240"/>
    </row>
    <row r="39" spans="1:9" ht="12.75" outlineLevel="3">
      <c r="A39" s="241" t="s">
        <v>89</v>
      </c>
      <c r="B39" s="47">
        <v>0.06581995872</v>
      </c>
      <c r="C39" s="47">
        <v>0.06600729777</v>
      </c>
      <c r="D39" s="47">
        <v>0.06543183704</v>
      </c>
      <c r="E39" s="47">
        <v>0.06374071298</v>
      </c>
      <c r="F39" s="47">
        <v>0.06302182068</v>
      </c>
      <c r="G39" s="240"/>
      <c r="H39" s="240"/>
      <c r="I39" s="240"/>
    </row>
    <row r="40" spans="1:9" ht="12.75" outlineLevel="3">
      <c r="A40" s="241" t="s">
        <v>189</v>
      </c>
      <c r="B40" s="47">
        <v>1.20122841242</v>
      </c>
      <c r="C40" s="47">
        <v>1.19429772026</v>
      </c>
      <c r="D40" s="47">
        <v>0.39259102225</v>
      </c>
      <c r="E40" s="47">
        <v>0.38244427785</v>
      </c>
      <c r="F40" s="47">
        <v>0.37813092405</v>
      </c>
      <c r="G40" s="240"/>
      <c r="H40" s="240"/>
      <c r="I40" s="240"/>
    </row>
    <row r="41" spans="1:9" ht="12.75" outlineLevel="3">
      <c r="A41" s="241" t="s">
        <v>140</v>
      </c>
      <c r="B41" s="47">
        <v>0.34226378534</v>
      </c>
      <c r="C41" s="47">
        <v>0.27723065063</v>
      </c>
      <c r="D41" s="47">
        <v>0.14395004148</v>
      </c>
      <c r="E41" s="47">
        <v>0.14022956855</v>
      </c>
      <c r="F41" s="47">
        <v>0.13864800549</v>
      </c>
      <c r="G41" s="240"/>
      <c r="H41" s="240"/>
      <c r="I41" s="240"/>
    </row>
    <row r="42" spans="1:9" ht="12.75" outlineLevel="2">
      <c r="A42" s="153" t="s">
        <v>112</v>
      </c>
      <c r="B42" s="179">
        <f>SUM(B$43:B$43)</f>
        <v>0.04178330675</v>
      </c>
      <c r="C42" s="179">
        <f>SUM(C$43:C$43)</f>
        <v>0.04190223185</v>
      </c>
      <c r="D42" s="179">
        <f>SUM(D$43:D$43)</f>
        <v>0.04153692241</v>
      </c>
      <c r="E42" s="179">
        <f>SUM(E$43:E$43)</f>
        <v>0.04046337638</v>
      </c>
      <c r="F42" s="179">
        <f>SUM(F$43:F$43)</f>
        <v>0.03917353536</v>
      </c>
      <c r="G42" s="240"/>
      <c r="H42" s="240"/>
      <c r="I42" s="240"/>
    </row>
    <row r="43" spans="1:9" ht="12.75" outlineLevel="3">
      <c r="A43" s="241" t="s">
        <v>27</v>
      </c>
      <c r="B43" s="47">
        <v>0.04178330675</v>
      </c>
      <c r="C43" s="47">
        <v>0.04190223185</v>
      </c>
      <c r="D43" s="47">
        <v>0.04153692241</v>
      </c>
      <c r="E43" s="47">
        <v>0.04046337638</v>
      </c>
      <c r="F43" s="47">
        <v>0.03917353536</v>
      </c>
      <c r="G43" s="240"/>
      <c r="H43" s="240"/>
      <c r="I43" s="240"/>
    </row>
    <row r="44" spans="1:9" ht="15" outlineLevel="1">
      <c r="A44" s="113" t="s">
        <v>12</v>
      </c>
      <c r="B44" s="84">
        <f>B$45+B$50+B$58</f>
        <v>1.8113315413799997</v>
      </c>
      <c r="C44" s="84">
        <f>C$45+C$50+C$58</f>
        <v>1.7888833321100002</v>
      </c>
      <c r="D44" s="84">
        <f>D$45+D$50+D$58</f>
        <v>1.7533603149900001</v>
      </c>
      <c r="E44" s="84">
        <f>E$45+E$50+E$58</f>
        <v>1.7064990142899998</v>
      </c>
      <c r="F44" s="84">
        <f>F$45+F$50+F$58</f>
        <v>1.7147358156099999</v>
      </c>
      <c r="G44" s="240"/>
      <c r="H44" s="240"/>
      <c r="I44" s="240"/>
    </row>
    <row r="45" spans="1:9" ht="12.75" outlineLevel="2">
      <c r="A45" s="153" t="s">
        <v>190</v>
      </c>
      <c r="B45" s="179">
        <f>SUM(B$46:B$49)</f>
        <v>0.2099659737</v>
      </c>
      <c r="C45" s="179">
        <f>SUM(C$46:C$49)</f>
        <v>0.21056358614000004</v>
      </c>
      <c r="D45" s="179">
        <f>SUM(D$46:D$49)</f>
        <v>0.20872786375</v>
      </c>
      <c r="E45" s="179">
        <f>SUM(E$46:E$49)</f>
        <v>0.20333317016</v>
      </c>
      <c r="F45" s="179">
        <f>SUM(F$46:F$49)</f>
        <v>0.20103990037000002</v>
      </c>
      <c r="G45" s="240"/>
      <c r="H45" s="240"/>
      <c r="I45" s="240"/>
    </row>
    <row r="46" spans="1:9" ht="12.75" outlineLevel="3">
      <c r="A46" s="241" t="s">
        <v>107</v>
      </c>
      <c r="B46" s="47">
        <v>3.054E-07</v>
      </c>
      <c r="C46" s="47">
        <v>3.0627E-07</v>
      </c>
      <c r="D46" s="47">
        <v>3.036E-07</v>
      </c>
      <c r="E46" s="47">
        <v>2.9576E-07</v>
      </c>
      <c r="F46" s="47">
        <v>2.9242E-07</v>
      </c>
      <c r="G46" s="240"/>
      <c r="H46" s="240"/>
      <c r="I46" s="240"/>
    </row>
    <row r="47" spans="1:9" ht="12.75" outlineLevel="3">
      <c r="A47" s="241" t="s">
        <v>71</v>
      </c>
      <c r="B47" s="47">
        <v>0.06516175913</v>
      </c>
      <c r="C47" s="47">
        <v>0.06534722479</v>
      </c>
      <c r="D47" s="47">
        <v>0.06477751867</v>
      </c>
      <c r="E47" s="47">
        <v>0.06310330585</v>
      </c>
      <c r="F47" s="47">
        <v>0.06239160246</v>
      </c>
      <c r="G47" s="240"/>
      <c r="H47" s="240"/>
      <c r="I47" s="240"/>
    </row>
    <row r="48" spans="1:9" ht="12.75" outlineLevel="3">
      <c r="A48" s="241" t="s">
        <v>156</v>
      </c>
      <c r="B48" s="47">
        <v>0.0921479422</v>
      </c>
      <c r="C48" s="47">
        <v>0.09241021687</v>
      </c>
      <c r="D48" s="47">
        <v>0.09160457185</v>
      </c>
      <c r="E48" s="47">
        <v>0.08923699817</v>
      </c>
      <c r="F48" s="47">
        <v>0.08823054895</v>
      </c>
      <c r="G48" s="240"/>
      <c r="H48" s="240"/>
      <c r="I48" s="240"/>
    </row>
    <row r="49" spans="1:9" ht="12.75" outlineLevel="3">
      <c r="A49" s="241" t="s">
        <v>0</v>
      </c>
      <c r="B49" s="47">
        <v>0.05265596697</v>
      </c>
      <c r="C49" s="47">
        <v>0.05280583821</v>
      </c>
      <c r="D49" s="47">
        <v>0.05234546963</v>
      </c>
      <c r="E49" s="47">
        <v>0.05099257038</v>
      </c>
      <c r="F49" s="47">
        <v>0.05041745654</v>
      </c>
      <c r="G49" s="240"/>
      <c r="H49" s="240"/>
      <c r="I49" s="240"/>
    </row>
    <row r="50" spans="1:9" ht="12.75" outlineLevel="2">
      <c r="A50" s="153" t="s">
        <v>112</v>
      </c>
      <c r="B50" s="179">
        <f>SUM(B$51:B$57)</f>
        <v>1.60134043367</v>
      </c>
      <c r="C50" s="179">
        <f>SUM(C$51:C$57)</f>
        <v>1.57829454042</v>
      </c>
      <c r="D50" s="179">
        <f>SUM(D$51:D$57)</f>
        <v>1.54460746544</v>
      </c>
      <c r="E50" s="179">
        <f>SUM(E$51:E$57)</f>
        <v>1.5031415040999998</v>
      </c>
      <c r="F50" s="179">
        <f>SUM(F$51:F$57)</f>
        <v>1.51367184973</v>
      </c>
      <c r="G50" s="240"/>
      <c r="H50" s="240"/>
      <c r="I50" s="240"/>
    </row>
    <row r="51" spans="1:9" ht="12.75" outlineLevel="3">
      <c r="A51" s="241" t="s">
        <v>137</v>
      </c>
      <c r="B51" s="47">
        <v>0.09436784896</v>
      </c>
      <c r="C51" s="47">
        <v>0.09219152197</v>
      </c>
      <c r="D51" s="47">
        <v>0.0894528309</v>
      </c>
      <c r="E51" s="47">
        <v>0.08593126748</v>
      </c>
      <c r="F51" s="47">
        <v>0.08313999139</v>
      </c>
      <c r="G51" s="240"/>
      <c r="H51" s="240"/>
      <c r="I51" s="240"/>
    </row>
    <row r="52" spans="1:9" ht="12.75" outlineLevel="3">
      <c r="A52" s="241" t="s">
        <v>122</v>
      </c>
      <c r="B52" s="47">
        <v>0.01155555556</v>
      </c>
      <c r="C52" s="47">
        <v>0.01119444445</v>
      </c>
      <c r="D52" s="47">
        <v>0.01083333334</v>
      </c>
      <c r="E52" s="47">
        <v>0.01047222223</v>
      </c>
      <c r="F52" s="47">
        <v>0.01011111112</v>
      </c>
      <c r="G52" s="240"/>
      <c r="H52" s="240"/>
      <c r="I52" s="240"/>
    </row>
    <row r="53" spans="1:9" ht="12.75" outlineLevel="3">
      <c r="A53" s="241" t="s">
        <v>192</v>
      </c>
      <c r="B53" s="47">
        <v>0.00888888888</v>
      </c>
      <c r="C53" s="47">
        <v>0.0086111111</v>
      </c>
      <c r="D53" s="47">
        <v>0.00833333332</v>
      </c>
      <c r="E53" s="47">
        <v>0.00805555554</v>
      </c>
      <c r="F53" s="47">
        <v>0.00777777776</v>
      </c>
      <c r="G53" s="240"/>
      <c r="H53" s="240"/>
      <c r="I53" s="240"/>
    </row>
    <row r="54" spans="1:9" ht="12.75" outlineLevel="3">
      <c r="A54" s="241" t="s">
        <v>175</v>
      </c>
      <c r="B54" s="47">
        <v>0.01244444444</v>
      </c>
      <c r="C54" s="47">
        <v>0.01205555555</v>
      </c>
      <c r="D54" s="47">
        <v>0.01166666666</v>
      </c>
      <c r="E54" s="47">
        <v>0.01127777777</v>
      </c>
      <c r="F54" s="47">
        <v>0.01088888888</v>
      </c>
      <c r="G54" s="240"/>
      <c r="H54" s="240"/>
      <c r="I54" s="240"/>
    </row>
    <row r="55" spans="1:9" ht="12.75" outlineLevel="3">
      <c r="A55" s="241" t="s">
        <v>59</v>
      </c>
      <c r="B55" s="47">
        <v>0.29996368223</v>
      </c>
      <c r="C55" s="47">
        <v>0.29878887774</v>
      </c>
      <c r="D55" s="47">
        <v>0.31963936966</v>
      </c>
      <c r="E55" s="47">
        <v>0.32371517515</v>
      </c>
      <c r="F55" s="47">
        <v>0.32879297358</v>
      </c>
      <c r="G55" s="240"/>
      <c r="H55" s="240"/>
      <c r="I55" s="240"/>
    </row>
    <row r="56" spans="1:9" ht="12.75" outlineLevel="3">
      <c r="A56" s="241" t="s">
        <v>172</v>
      </c>
      <c r="B56" s="47">
        <v>0.34677464745</v>
      </c>
      <c r="C56" s="47">
        <v>0.34260627093</v>
      </c>
      <c r="D56" s="47">
        <v>0.33605784024</v>
      </c>
      <c r="E56" s="47">
        <v>0.3260585224</v>
      </c>
      <c r="F56" s="47">
        <v>0.31910300737</v>
      </c>
      <c r="G56" s="240"/>
      <c r="H56" s="240"/>
      <c r="I56" s="240"/>
    </row>
    <row r="57" spans="1:9" ht="12.75" outlineLevel="3">
      <c r="A57" s="241" t="s">
        <v>204</v>
      </c>
      <c r="B57" s="47">
        <v>0.82734536615</v>
      </c>
      <c r="C57" s="47">
        <v>0.81284675868</v>
      </c>
      <c r="D57" s="47">
        <v>0.76862409132</v>
      </c>
      <c r="E57" s="47">
        <v>0.73763098353</v>
      </c>
      <c r="F57" s="47">
        <v>0.75385809963</v>
      </c>
      <c r="G57" s="240"/>
      <c r="H57" s="240"/>
      <c r="I57" s="240"/>
    </row>
    <row r="58" spans="1:9" ht="12.75" outlineLevel="2">
      <c r="A58" s="153" t="s">
        <v>135</v>
      </c>
      <c r="B58" s="179">
        <f>SUM(B$59:B$59)</f>
        <v>2.513401E-05</v>
      </c>
      <c r="C58" s="179">
        <f>SUM(C$59:C$59)</f>
        <v>2.520555E-05</v>
      </c>
      <c r="D58" s="179">
        <f>SUM(D$59:D$59)</f>
        <v>2.49858E-05</v>
      </c>
      <c r="E58" s="179">
        <f>SUM(E$59:E$59)</f>
        <v>2.434003E-05</v>
      </c>
      <c r="F58" s="179">
        <f>SUM(F$59:F$59)</f>
        <v>2.406551E-05</v>
      </c>
      <c r="G58" s="240"/>
      <c r="H58" s="240"/>
      <c r="I58" s="240"/>
    </row>
    <row r="59" spans="1:9" ht="12.75" outlineLevel="3">
      <c r="A59" s="241" t="s">
        <v>65</v>
      </c>
      <c r="B59" s="47">
        <v>2.513401E-05</v>
      </c>
      <c r="C59" s="47">
        <v>2.520555E-05</v>
      </c>
      <c r="D59" s="47">
        <v>2.49858E-05</v>
      </c>
      <c r="E59" s="47">
        <v>2.434003E-05</v>
      </c>
      <c r="F59" s="47">
        <v>2.406551E-05</v>
      </c>
      <c r="G59" s="240"/>
      <c r="H59" s="240"/>
      <c r="I59" s="240"/>
    </row>
    <row r="60" spans="1:9" ht="15">
      <c r="A60" s="48" t="s">
        <v>58</v>
      </c>
      <c r="B60" s="236">
        <f>B$61+B$100</f>
        <v>101.70524810686</v>
      </c>
      <c r="C60" s="236">
        <f>C$61+C$100</f>
        <v>100.79367274791</v>
      </c>
      <c r="D60" s="236">
        <f>D$61+D$100</f>
        <v>100.09922749212001</v>
      </c>
      <c r="E60" s="236">
        <f>E$61+E$100</f>
        <v>108.09216858927</v>
      </c>
      <c r="F60" s="236">
        <f>F$61+F$100</f>
        <v>108.37031308957002</v>
      </c>
      <c r="G60" s="240"/>
      <c r="H60" s="240"/>
      <c r="I60" s="240"/>
    </row>
    <row r="61" spans="1:9" ht="15" outlineLevel="1">
      <c r="A61" s="113" t="s">
        <v>64</v>
      </c>
      <c r="B61" s="84">
        <f>B$62+B$70+B$80+B$82+B$89+B$96+B$98</f>
        <v>94.79109158099</v>
      </c>
      <c r="C61" s="84">
        <f>C$62+C$70+C$80+C$82+C$89+C$96+C$98</f>
        <v>93.77519179949</v>
      </c>
      <c r="D61" s="84">
        <f>D$62+D$70+D$80+D$82+D$89+D$96+D$98</f>
        <v>93.40685438314001</v>
      </c>
      <c r="E61" s="84">
        <f>E$62+E$70+E$80+E$82+E$89+E$96+E$98</f>
        <v>101.85150116397</v>
      </c>
      <c r="F61" s="84">
        <f>F$62+F$70+F$80+F$82+F$89+F$96+F$98</f>
        <v>102.24819258324001</v>
      </c>
      <c r="G61" s="240"/>
      <c r="H61" s="240"/>
      <c r="I61" s="240"/>
    </row>
    <row r="62" spans="1:9" ht="12.75" outlineLevel="2">
      <c r="A62" s="153" t="s">
        <v>168</v>
      </c>
      <c r="B62" s="179">
        <f>SUM(B$63:B$69)</f>
        <v>59.305881467679995</v>
      </c>
      <c r="C62" s="179">
        <f>SUM(C$63:C$69)</f>
        <v>58.55422823536001</v>
      </c>
      <c r="D62" s="179">
        <f>SUM(D$63:D$69)</f>
        <v>58.30115162920001</v>
      </c>
      <c r="E62" s="179">
        <f>SUM(E$63:E$69)</f>
        <v>65.13202918483</v>
      </c>
      <c r="F62" s="179">
        <f>SUM(F$63:F$69)</f>
        <v>65.65310141353001</v>
      </c>
      <c r="G62" s="240"/>
      <c r="H62" s="240"/>
      <c r="I62" s="240"/>
    </row>
    <row r="63" spans="1:9" ht="12.75" outlineLevel="3">
      <c r="A63" s="241" t="s">
        <v>103</v>
      </c>
      <c r="B63" s="47">
        <v>0.00667172669</v>
      </c>
      <c r="C63" s="47">
        <v>0.00651263676</v>
      </c>
      <c r="D63" s="47">
        <v>0.00648921869</v>
      </c>
      <c r="E63" s="47">
        <v>0.00616105564</v>
      </c>
      <c r="F63" s="47">
        <v>0.01007410053</v>
      </c>
      <c r="G63" s="240"/>
      <c r="H63" s="240"/>
      <c r="I63" s="240"/>
    </row>
    <row r="64" spans="1:9" ht="12.75" outlineLevel="3">
      <c r="A64" s="241" t="s">
        <v>49</v>
      </c>
      <c r="B64" s="47">
        <v>0.19374588746</v>
      </c>
      <c r="C64" s="47">
        <v>0.18912594107</v>
      </c>
      <c r="D64" s="47">
        <v>0.18844588405</v>
      </c>
      <c r="E64" s="47">
        <v>0.18729249497</v>
      </c>
      <c r="F64" s="47">
        <v>0.17599214649</v>
      </c>
      <c r="G64" s="240"/>
      <c r="H64" s="240"/>
      <c r="I64" s="240"/>
    </row>
    <row r="65" spans="1:9" ht="12.75" outlineLevel="3">
      <c r="A65" s="241" t="s">
        <v>92</v>
      </c>
      <c r="B65" s="47">
        <v>3.02977500918</v>
      </c>
      <c r="C65" s="47">
        <v>2.95752883996</v>
      </c>
      <c r="D65" s="47">
        <v>2.93462428836</v>
      </c>
      <c r="E65" s="47">
        <v>2.93199780444</v>
      </c>
      <c r="F65" s="47">
        <v>2.90569583909</v>
      </c>
      <c r="G65" s="240"/>
      <c r="H65" s="240"/>
      <c r="I65" s="240"/>
    </row>
    <row r="66" spans="1:9" ht="12.75" outlineLevel="3">
      <c r="A66" s="241" t="s">
        <v>159</v>
      </c>
      <c r="B66" s="47">
        <v>32.90407975798</v>
      </c>
      <c r="C66" s="47">
        <v>32.11946911646</v>
      </c>
      <c r="D66" s="47">
        <v>32.00397427747</v>
      </c>
      <c r="E66" s="47">
        <v>36.84566002238</v>
      </c>
      <c r="F66" s="47">
        <v>37.50622585005</v>
      </c>
      <c r="G66" s="240"/>
      <c r="H66" s="240"/>
      <c r="I66" s="240"/>
    </row>
    <row r="67" spans="1:9" ht="12.75" outlineLevel="3">
      <c r="A67" s="241" t="s">
        <v>129</v>
      </c>
      <c r="B67" s="47">
        <v>13.05507923156</v>
      </c>
      <c r="C67" s="47">
        <v>13.25239700112</v>
      </c>
      <c r="D67" s="47">
        <v>13.15571817223</v>
      </c>
      <c r="E67" s="47">
        <v>14.75512736814</v>
      </c>
      <c r="F67" s="47">
        <v>14.69542579378</v>
      </c>
      <c r="G67" s="240"/>
      <c r="H67" s="240"/>
      <c r="I67" s="240"/>
    </row>
    <row r="68" spans="1:9" ht="12.75" outlineLevel="3">
      <c r="A68" s="241" t="s">
        <v>143</v>
      </c>
      <c r="B68" s="47">
        <v>10.00235119221</v>
      </c>
      <c r="C68" s="47">
        <v>9.914491657</v>
      </c>
      <c r="D68" s="47">
        <v>9.89719674541</v>
      </c>
      <c r="E68" s="47">
        <v>10.29048084222</v>
      </c>
      <c r="F68" s="47">
        <v>10.24291858655</v>
      </c>
      <c r="G68" s="240"/>
      <c r="H68" s="240"/>
      <c r="I68" s="240"/>
    </row>
    <row r="69" spans="1:9" ht="12.75" outlineLevel="3">
      <c r="A69" s="241" t="s">
        <v>138</v>
      </c>
      <c r="B69" s="47">
        <v>0.1141786626</v>
      </c>
      <c r="C69" s="47">
        <v>0.11470304299</v>
      </c>
      <c r="D69" s="47">
        <v>0.11470304299</v>
      </c>
      <c r="E69" s="47">
        <v>0.11530959704</v>
      </c>
      <c r="F69" s="47">
        <v>0.11676909704</v>
      </c>
      <c r="G69" s="240"/>
      <c r="H69" s="240"/>
      <c r="I69" s="240"/>
    </row>
    <row r="70" spans="1:9" ht="12.75" outlineLevel="2">
      <c r="A70" s="153" t="s">
        <v>93</v>
      </c>
      <c r="B70" s="179">
        <f>SUM(B$71:B$79)</f>
        <v>6.3176009659</v>
      </c>
      <c r="C70" s="179">
        <f>SUM(C$71:C$79)</f>
        <v>6.187518445739999</v>
      </c>
      <c r="D70" s="179">
        <f>SUM(D$71:D$79)</f>
        <v>6.11926197845</v>
      </c>
      <c r="E70" s="179">
        <f>SUM(E$71:E$79)</f>
        <v>7.5926592151</v>
      </c>
      <c r="F70" s="179">
        <f>SUM(F$71:F$79)</f>
        <v>7.52523675871</v>
      </c>
      <c r="G70" s="240"/>
      <c r="H70" s="240"/>
      <c r="I70" s="240"/>
    </row>
    <row r="71" spans="1:9" ht="12.75" outlineLevel="3">
      <c r="A71" s="241" t="s">
        <v>21</v>
      </c>
      <c r="B71" s="47">
        <v>0.02345416297</v>
      </c>
      <c r="C71" s="47">
        <v>0.02328240301</v>
      </c>
      <c r="D71" s="47">
        <v>0.02320709091</v>
      </c>
      <c r="E71" s="47">
        <v>0.02321718256</v>
      </c>
      <c r="F71" s="47">
        <v>0.02302424611</v>
      </c>
      <c r="G71" s="240"/>
      <c r="H71" s="240"/>
      <c r="I71" s="240"/>
    </row>
    <row r="72" spans="1:9" ht="12.75" outlineLevel="3">
      <c r="A72" s="241" t="s">
        <v>11</v>
      </c>
      <c r="B72" s="47">
        <v>0.22224977884</v>
      </c>
      <c r="C72" s="47">
        <v>0.21695014601</v>
      </c>
      <c r="D72" s="47">
        <v>0.21617003902</v>
      </c>
      <c r="E72" s="47">
        <v>0.21604022294</v>
      </c>
      <c r="F72" s="47">
        <v>0.21426007341</v>
      </c>
      <c r="G72" s="240"/>
      <c r="H72" s="240"/>
      <c r="I72" s="240"/>
    </row>
    <row r="73" spans="1:9" ht="12.75" outlineLevel="3">
      <c r="A73" s="241" t="s">
        <v>25</v>
      </c>
      <c r="B73" s="47">
        <v>3.682032501</v>
      </c>
      <c r="C73" s="47">
        <v>3.63350866318</v>
      </c>
      <c r="D73" s="47">
        <v>3.59062583061</v>
      </c>
      <c r="E73" s="47">
        <v>5.07155845783</v>
      </c>
      <c r="F73" s="47">
        <v>5.04412958032</v>
      </c>
      <c r="G73" s="240"/>
      <c r="H73" s="240"/>
      <c r="I73" s="240"/>
    </row>
    <row r="74" spans="1:9" ht="12.75" outlineLevel="3">
      <c r="A74" s="241" t="s">
        <v>106</v>
      </c>
      <c r="B74" s="47">
        <v>0.22224977884</v>
      </c>
      <c r="C74" s="47">
        <v>0.21695014601</v>
      </c>
      <c r="D74" s="47">
        <v>0.21617003902</v>
      </c>
      <c r="E74" s="47">
        <v>0.21604022294</v>
      </c>
      <c r="F74" s="47">
        <v>0.21426007341</v>
      </c>
      <c r="G74" s="240"/>
      <c r="H74" s="240"/>
      <c r="I74" s="240"/>
    </row>
    <row r="75" spans="1:9" ht="12.75" outlineLevel="3">
      <c r="A75" s="241" t="s">
        <v>47</v>
      </c>
      <c r="B75" s="47">
        <v>0.62447708832</v>
      </c>
      <c r="C75" s="47">
        <v>0.60958618812</v>
      </c>
      <c r="D75" s="47">
        <v>0.60739424471</v>
      </c>
      <c r="E75" s="47">
        <v>0.60711617068</v>
      </c>
      <c r="F75" s="47">
        <v>0.60211359499</v>
      </c>
      <c r="G75" s="240"/>
      <c r="H75" s="240"/>
      <c r="I75" s="240"/>
    </row>
    <row r="76" spans="1:9" ht="12.75" outlineLevel="3">
      <c r="A76" s="241" t="s">
        <v>108</v>
      </c>
      <c r="B76" s="47">
        <v>0.09694911511</v>
      </c>
      <c r="C76" s="47">
        <v>0.09463732557</v>
      </c>
      <c r="D76" s="47">
        <v>0.09449406776</v>
      </c>
      <c r="E76" s="47">
        <v>0.09453472388</v>
      </c>
      <c r="F76" s="47">
        <v>0.09375576734</v>
      </c>
      <c r="G76" s="240"/>
      <c r="H76" s="240"/>
      <c r="I76" s="240"/>
    </row>
    <row r="77" spans="1:9" ht="12.75" outlineLevel="3">
      <c r="A77" s="241" t="s">
        <v>134</v>
      </c>
      <c r="B77" s="47">
        <v>0.0004725545</v>
      </c>
      <c r="C77" s="47">
        <v>0.0004725545</v>
      </c>
      <c r="D77" s="47">
        <v>0.0004725545</v>
      </c>
      <c r="E77" s="47">
        <v>0.0004725545</v>
      </c>
      <c r="F77" s="47">
        <v>0.0004725545</v>
      </c>
      <c r="G77" s="240"/>
      <c r="H77" s="240"/>
      <c r="I77" s="240"/>
    </row>
    <row r="78" spans="1:9" ht="12.75" outlineLevel="3">
      <c r="A78" s="241" t="s">
        <v>212</v>
      </c>
      <c r="B78" s="47">
        <v>0.4994446609</v>
      </c>
      <c r="C78" s="47">
        <v>0.48753520776</v>
      </c>
      <c r="D78" s="47">
        <v>0.48578213395</v>
      </c>
      <c r="E78" s="47">
        <v>0.48167919679</v>
      </c>
      <c r="F78" s="47">
        <v>0.47972653661</v>
      </c>
      <c r="G78" s="240"/>
      <c r="H78" s="240"/>
      <c r="I78" s="240"/>
    </row>
    <row r="79" spans="1:9" ht="12.75" outlineLevel="3">
      <c r="A79" s="241" t="s">
        <v>22</v>
      </c>
      <c r="B79" s="47">
        <v>0.94627132542</v>
      </c>
      <c r="C79" s="47">
        <v>0.90459581158</v>
      </c>
      <c r="D79" s="47">
        <v>0.88494597797</v>
      </c>
      <c r="E79" s="47">
        <v>0.88200048298</v>
      </c>
      <c r="F79" s="47">
        <v>0.85349433202</v>
      </c>
      <c r="G79" s="240"/>
      <c r="H79" s="240"/>
      <c r="I79" s="240"/>
    </row>
    <row r="80" spans="1:9" ht="12.75" outlineLevel="2">
      <c r="A80" s="153" t="s">
        <v>203</v>
      </c>
      <c r="B80" s="179">
        <f>SUM(B$81:B$81)</f>
        <v>0.60585586</v>
      </c>
      <c r="C80" s="179">
        <f>SUM(C$81:C$81)</f>
        <v>0.60585586</v>
      </c>
      <c r="D80" s="179">
        <f>SUM(D$81:D$81)</f>
        <v>0.60585586</v>
      </c>
      <c r="E80" s="179">
        <f>SUM(E$81:E$81)</f>
        <v>0.60585586</v>
      </c>
      <c r="F80" s="179">
        <f>SUM(F$81:F$81)</f>
        <v>0.60585586</v>
      </c>
      <c r="G80" s="240"/>
      <c r="H80" s="240"/>
      <c r="I80" s="240"/>
    </row>
    <row r="81" spans="1:9" ht="12.75" outlineLevel="3">
      <c r="A81" s="241" t="s">
        <v>117</v>
      </c>
      <c r="B81" s="47">
        <v>0.60585586</v>
      </c>
      <c r="C81" s="47">
        <v>0.60585586</v>
      </c>
      <c r="D81" s="47">
        <v>0.60585586</v>
      </c>
      <c r="E81" s="47">
        <v>0.60585586</v>
      </c>
      <c r="F81" s="47">
        <v>0.60585586</v>
      </c>
      <c r="G81" s="240"/>
      <c r="H81" s="240"/>
      <c r="I81" s="240"/>
    </row>
    <row r="82" spans="1:9" ht="12.75" outlineLevel="2">
      <c r="A82" s="153" t="s">
        <v>214</v>
      </c>
      <c r="B82" s="179">
        <f>SUM(B$83:B$88)</f>
        <v>1.56620920958</v>
      </c>
      <c r="C82" s="179">
        <f>SUM(C$83:C$88)</f>
        <v>1.5288623388900002</v>
      </c>
      <c r="D82" s="179">
        <f>SUM(D$83:D$88)</f>
        <v>1.4979561883199999</v>
      </c>
      <c r="E82" s="179">
        <f>SUM(E$83:E$88)</f>
        <v>1.6508844137299998</v>
      </c>
      <c r="F82" s="179">
        <f>SUM(F$83:F$88)</f>
        <v>1.6332678938000003</v>
      </c>
      <c r="G82" s="240"/>
      <c r="H82" s="240"/>
      <c r="I82" s="240"/>
    </row>
    <row r="83" spans="1:9" ht="12.75" outlineLevel="3">
      <c r="A83" s="241" t="s">
        <v>60</v>
      </c>
      <c r="B83" s="47">
        <v>0.72231178123</v>
      </c>
      <c r="C83" s="47">
        <v>0.70508797455</v>
      </c>
      <c r="D83" s="47">
        <v>0.70255262683</v>
      </c>
      <c r="E83" s="47">
        <v>0.70213072454</v>
      </c>
      <c r="F83" s="47">
        <v>0.69634523861</v>
      </c>
      <c r="G83" s="240"/>
      <c r="H83" s="240"/>
      <c r="I83" s="240"/>
    </row>
    <row r="84" spans="1:9" ht="12.75" outlineLevel="3">
      <c r="A84" s="241" t="s">
        <v>75</v>
      </c>
      <c r="B84" s="47">
        <v>5.681727E-05</v>
      </c>
      <c r="C84" s="47">
        <v>5.546244E-05</v>
      </c>
      <c r="D84" s="47">
        <v>5.526301E-05</v>
      </c>
      <c r="E84" s="47">
        <v>5.522982E-05</v>
      </c>
      <c r="F84" s="47">
        <v>5.477473E-05</v>
      </c>
      <c r="G84" s="240"/>
      <c r="H84" s="240"/>
      <c r="I84" s="240"/>
    </row>
    <row r="85" spans="1:9" ht="12.75" outlineLevel="3">
      <c r="A85" s="241" t="s">
        <v>167</v>
      </c>
      <c r="B85" s="47">
        <v>0.0043185848</v>
      </c>
      <c r="C85" s="47">
        <v>0.00421560646</v>
      </c>
      <c r="D85" s="47">
        <v>0.00420044803</v>
      </c>
      <c r="E85" s="47">
        <v>0.00419792554</v>
      </c>
      <c r="F85" s="47">
        <v>0.00416333506</v>
      </c>
      <c r="G85" s="240"/>
      <c r="H85" s="240"/>
      <c r="I85" s="240"/>
    </row>
    <row r="86" spans="1:9" ht="12.75" outlineLevel="3">
      <c r="A86" s="241" t="s">
        <v>166</v>
      </c>
      <c r="B86" s="47">
        <v>0.2708811217</v>
      </c>
      <c r="C86" s="47">
        <v>0.26442185547</v>
      </c>
      <c r="D86" s="47">
        <v>0.26409687531</v>
      </c>
      <c r="E86" s="47">
        <v>0.25020198265</v>
      </c>
      <c r="F86" s="47">
        <v>0.24413870238</v>
      </c>
      <c r="G86" s="240"/>
      <c r="H86" s="240"/>
      <c r="I86" s="240"/>
    </row>
    <row r="87" spans="1:9" ht="12.75" outlineLevel="3">
      <c r="A87" s="241" t="s">
        <v>45</v>
      </c>
      <c r="B87" s="47">
        <v>0.56864090458</v>
      </c>
      <c r="C87" s="47">
        <v>0.55508143997</v>
      </c>
      <c r="D87" s="47">
        <v>0.52705097514</v>
      </c>
      <c r="E87" s="47">
        <v>0.52673446647</v>
      </c>
      <c r="F87" s="47">
        <v>0.52239422787</v>
      </c>
      <c r="G87" s="240"/>
      <c r="H87" s="240"/>
      <c r="I87" s="240"/>
    </row>
    <row r="88" spans="1:9" ht="12.75" outlineLevel="3">
      <c r="A88" s="241" t="s">
        <v>55</v>
      </c>
      <c r="B88" s="47">
        <v>0</v>
      </c>
      <c r="C88" s="47">
        <v>0</v>
      </c>
      <c r="D88" s="47">
        <v>0</v>
      </c>
      <c r="E88" s="47">
        <v>0.16756408471</v>
      </c>
      <c r="F88" s="47">
        <v>0.16617161515</v>
      </c>
      <c r="G88" s="240"/>
      <c r="H88" s="240"/>
      <c r="I88" s="240"/>
    </row>
    <row r="89" spans="1:9" ht="12.75" outlineLevel="2">
      <c r="A89" s="153" t="s">
        <v>37</v>
      </c>
      <c r="B89" s="179">
        <f>SUM(B$90:B$95)</f>
        <v>19.760940012</v>
      </c>
      <c r="C89" s="179">
        <f>SUM(C$90:C$95)</f>
        <v>19.70131914259</v>
      </c>
      <c r="D89" s="179">
        <f>SUM(D$90:D$95)</f>
        <v>19.69254293902</v>
      </c>
      <c r="E89" s="179">
        <f>SUM(E$90:E$95)</f>
        <v>19.69108250807</v>
      </c>
      <c r="F89" s="179">
        <f>SUM(F$90:F$95)</f>
        <v>19.67105582584</v>
      </c>
      <c r="G89" s="240"/>
      <c r="H89" s="240"/>
      <c r="I89" s="240"/>
    </row>
    <row r="90" spans="1:9" ht="12.75" outlineLevel="3">
      <c r="A90" s="241" t="s">
        <v>198</v>
      </c>
      <c r="B90" s="47">
        <v>7.56063</v>
      </c>
      <c r="C90" s="47">
        <v>7.56063</v>
      </c>
      <c r="D90" s="47">
        <v>7.56063</v>
      </c>
      <c r="E90" s="47">
        <v>7.56063</v>
      </c>
      <c r="F90" s="47">
        <v>7.56063</v>
      </c>
      <c r="G90" s="240"/>
      <c r="H90" s="240"/>
      <c r="I90" s="240"/>
    </row>
    <row r="91" spans="1:9" ht="12.75" outlineLevel="3">
      <c r="A91" s="241" t="s">
        <v>216</v>
      </c>
      <c r="B91" s="47">
        <v>3</v>
      </c>
      <c r="C91" s="47">
        <v>3</v>
      </c>
      <c r="D91" s="47">
        <v>3</v>
      </c>
      <c r="E91" s="47">
        <v>3</v>
      </c>
      <c r="F91" s="47">
        <v>3</v>
      </c>
      <c r="G91" s="240"/>
      <c r="H91" s="240"/>
      <c r="I91" s="240"/>
    </row>
    <row r="92" spans="1:9" ht="12.75" outlineLevel="3">
      <c r="A92" s="241" t="s">
        <v>19</v>
      </c>
      <c r="B92" s="47">
        <v>2.35</v>
      </c>
      <c r="C92" s="47">
        <v>2.35</v>
      </c>
      <c r="D92" s="47">
        <v>2.35</v>
      </c>
      <c r="E92" s="47">
        <v>2.35</v>
      </c>
      <c r="F92" s="47">
        <v>2.35</v>
      </c>
      <c r="G92" s="240"/>
      <c r="H92" s="240"/>
      <c r="I92" s="240"/>
    </row>
    <row r="93" spans="1:9" ht="12.75" outlineLevel="3">
      <c r="A93" s="241" t="s">
        <v>57</v>
      </c>
      <c r="B93" s="47">
        <v>1.11124889422</v>
      </c>
      <c r="C93" s="47">
        <v>1.08475073004</v>
      </c>
      <c r="D93" s="47">
        <v>1.08085019512</v>
      </c>
      <c r="E93" s="47">
        <v>1.0802011147</v>
      </c>
      <c r="F93" s="47">
        <v>1.07130036704</v>
      </c>
      <c r="G93" s="240"/>
      <c r="H93" s="240"/>
      <c r="I93" s="240"/>
    </row>
    <row r="94" spans="1:9" ht="12.75" outlineLevel="3">
      <c r="A94" s="241" t="s">
        <v>177</v>
      </c>
      <c r="B94" s="47">
        <v>3.98906111778</v>
      </c>
      <c r="C94" s="47">
        <v>3.95593841255</v>
      </c>
      <c r="D94" s="47">
        <v>3.9510627439</v>
      </c>
      <c r="E94" s="47">
        <v>3.95025139337</v>
      </c>
      <c r="F94" s="47">
        <v>3.9391254588</v>
      </c>
      <c r="G94" s="240"/>
      <c r="H94" s="240"/>
      <c r="I94" s="240"/>
    </row>
    <row r="95" spans="1:9" ht="12.75" outlineLevel="3">
      <c r="A95" s="241" t="s">
        <v>3</v>
      </c>
      <c r="B95" s="47">
        <v>1.75</v>
      </c>
      <c r="C95" s="47">
        <v>1.75</v>
      </c>
      <c r="D95" s="47">
        <v>1.75</v>
      </c>
      <c r="E95" s="47">
        <v>1.75</v>
      </c>
      <c r="F95" s="47">
        <v>1.75</v>
      </c>
      <c r="G95" s="240"/>
      <c r="H95" s="240"/>
      <c r="I95" s="240"/>
    </row>
    <row r="96" spans="1:9" ht="12.75" outlineLevel="2">
      <c r="A96" s="153" t="s">
        <v>197</v>
      </c>
      <c r="B96" s="179">
        <f>SUM(B$97:B$97)</f>
        <v>3</v>
      </c>
      <c r="C96" s="179">
        <f>SUM(C$97:C$97)</f>
        <v>3</v>
      </c>
      <c r="D96" s="179">
        <f>SUM(D$97:D$97)</f>
        <v>3</v>
      </c>
      <c r="E96" s="179">
        <f>SUM(E$97:E$97)</f>
        <v>3</v>
      </c>
      <c r="F96" s="179">
        <f>SUM(F$97:F$97)</f>
        <v>3</v>
      </c>
      <c r="G96" s="240"/>
      <c r="H96" s="240"/>
      <c r="I96" s="240"/>
    </row>
    <row r="97" spans="1:9" ht="12.75" outlineLevel="3">
      <c r="A97" s="241" t="s">
        <v>114</v>
      </c>
      <c r="B97" s="47">
        <v>3</v>
      </c>
      <c r="C97" s="47">
        <v>3</v>
      </c>
      <c r="D97" s="47">
        <v>3</v>
      </c>
      <c r="E97" s="47">
        <v>3</v>
      </c>
      <c r="F97" s="47">
        <v>3</v>
      </c>
      <c r="G97" s="240"/>
      <c r="H97" s="240"/>
      <c r="I97" s="240"/>
    </row>
    <row r="98" spans="1:9" ht="12.75" outlineLevel="2">
      <c r="A98" s="153" t="s">
        <v>171</v>
      </c>
      <c r="B98" s="179">
        <f>SUM(B$99:B$99)</f>
        <v>4.23460406583</v>
      </c>
      <c r="C98" s="179">
        <f>SUM(C$99:C$99)</f>
        <v>4.19740777691</v>
      </c>
      <c r="D98" s="179">
        <f>SUM(D$99:D$99)</f>
        <v>4.19008578815</v>
      </c>
      <c r="E98" s="179">
        <f>SUM(E$99:E$99)</f>
        <v>4.17898998224</v>
      </c>
      <c r="F98" s="179">
        <f>SUM(F$99:F$99)</f>
        <v>4.15967483136</v>
      </c>
      <c r="G98" s="240"/>
      <c r="H98" s="240"/>
      <c r="I98" s="240"/>
    </row>
    <row r="99" spans="1:9" ht="12.75" outlineLevel="3">
      <c r="A99" s="241" t="s">
        <v>143</v>
      </c>
      <c r="B99" s="47">
        <v>4.23460406583</v>
      </c>
      <c r="C99" s="47">
        <v>4.19740777691</v>
      </c>
      <c r="D99" s="47">
        <v>4.19008578815</v>
      </c>
      <c r="E99" s="47">
        <v>4.17898998224</v>
      </c>
      <c r="F99" s="47">
        <v>4.15967483136</v>
      </c>
      <c r="G99" s="240"/>
      <c r="H99" s="240"/>
      <c r="I99" s="240"/>
    </row>
    <row r="100" spans="1:9" ht="15" outlineLevel="1">
      <c r="A100" s="113" t="s">
        <v>12</v>
      </c>
      <c r="B100" s="84">
        <f>B$101+B$108+B$110+B$113+B$116</f>
        <v>6.91415652587</v>
      </c>
      <c r="C100" s="84">
        <f>C$101+C$108+C$110+C$113+C$116</f>
        <v>7.018480948419999</v>
      </c>
      <c r="D100" s="84">
        <f>D$101+D$108+D$110+D$113+D$116</f>
        <v>6.692373108979999</v>
      </c>
      <c r="E100" s="84">
        <f>E$101+E$108+E$110+E$113+E$116</f>
        <v>6.240667425300001</v>
      </c>
      <c r="F100" s="84">
        <f>F$101+F$108+F$110+F$113+F$116</f>
        <v>6.122120506330001</v>
      </c>
      <c r="G100" s="240"/>
      <c r="H100" s="240"/>
      <c r="I100" s="240"/>
    </row>
    <row r="101" spans="1:9" ht="12.75" outlineLevel="2">
      <c r="A101" s="153" t="s">
        <v>168</v>
      </c>
      <c r="B101" s="179">
        <f>SUM(B$102:B$107)</f>
        <v>4.22824314927</v>
      </c>
      <c r="C101" s="179">
        <f>SUM(C$102:C$107)</f>
        <v>4.3342358572199995</v>
      </c>
      <c r="D101" s="179">
        <f>SUM(D$102:D$107)</f>
        <v>4.0089681941199995</v>
      </c>
      <c r="E101" s="179">
        <f>SUM(E$102:E$107)</f>
        <v>3.55630352397</v>
      </c>
      <c r="F101" s="179">
        <f>SUM(F$102:F$107)</f>
        <v>3.43850992684</v>
      </c>
      <c r="G101" s="240"/>
      <c r="H101" s="240"/>
      <c r="I101" s="240"/>
    </row>
    <row r="102" spans="1:9" ht="12.75" outlineLevel="3">
      <c r="A102" s="241" t="s">
        <v>61</v>
      </c>
      <c r="B102" s="47">
        <v>0.33337466827</v>
      </c>
      <c r="C102" s="47">
        <v>0.32542521901</v>
      </c>
      <c r="D102" s="47">
        <v>0.32425505854</v>
      </c>
      <c r="E102" s="47">
        <v>0.32406033441</v>
      </c>
      <c r="F102" s="47">
        <v>0.32139011011</v>
      </c>
      <c r="G102" s="240"/>
      <c r="H102" s="240"/>
      <c r="I102" s="240"/>
    </row>
    <row r="103" spans="1:9" ht="12.75" outlineLevel="3">
      <c r="A103" s="241" t="s">
        <v>49</v>
      </c>
      <c r="B103" s="47">
        <v>1.11506535071</v>
      </c>
      <c r="C103" s="47">
        <v>1.25171919203</v>
      </c>
      <c r="D103" s="47">
        <v>1.06245181802</v>
      </c>
      <c r="E103" s="47">
        <v>0.8767457446</v>
      </c>
      <c r="F103" s="47">
        <v>0.86177490949</v>
      </c>
      <c r="G103" s="240"/>
      <c r="H103" s="240"/>
      <c r="I103" s="240"/>
    </row>
    <row r="104" spans="1:9" ht="12.75" outlineLevel="3">
      <c r="A104" s="241" t="s">
        <v>92</v>
      </c>
      <c r="B104" s="47">
        <v>0.11186386994</v>
      </c>
      <c r="C104" s="47">
        <v>0.10786761259</v>
      </c>
      <c r="D104" s="47">
        <v>0.10747974341</v>
      </c>
      <c r="E104" s="47">
        <v>0.10741519884</v>
      </c>
      <c r="F104" s="47">
        <v>0.1065301085</v>
      </c>
      <c r="G104" s="240"/>
      <c r="H104" s="240"/>
      <c r="I104" s="240"/>
    </row>
    <row r="105" spans="1:9" ht="12.75" outlineLevel="3">
      <c r="A105" s="241" t="s">
        <v>129</v>
      </c>
      <c r="B105" s="47">
        <v>0.53712731924</v>
      </c>
      <c r="C105" s="47">
        <v>0.53712731924</v>
      </c>
      <c r="D105" s="47">
        <v>0.53714231924</v>
      </c>
      <c r="E105" s="47">
        <v>0.53466577962</v>
      </c>
      <c r="F105" s="47">
        <v>0.52393577964</v>
      </c>
      <c r="G105" s="240"/>
      <c r="H105" s="240"/>
      <c r="I105" s="240"/>
    </row>
    <row r="106" spans="1:9" ht="12.75" outlineLevel="3">
      <c r="A106" s="241" t="s">
        <v>143</v>
      </c>
      <c r="B106" s="47">
        <v>2.13065401311</v>
      </c>
      <c r="C106" s="47">
        <v>2.11193858635</v>
      </c>
      <c r="D106" s="47">
        <v>1.97747832691</v>
      </c>
      <c r="E106" s="47">
        <v>1.7132555385</v>
      </c>
      <c r="F106" s="47">
        <v>1.6247180911</v>
      </c>
      <c r="G106" s="240"/>
      <c r="H106" s="240"/>
      <c r="I106" s="240"/>
    </row>
    <row r="107" spans="1:9" ht="12.75" outlineLevel="3">
      <c r="A107" s="241" t="s">
        <v>138</v>
      </c>
      <c r="B107" s="47">
        <v>0.000157928</v>
      </c>
      <c r="C107" s="47">
        <v>0.000157928</v>
      </c>
      <c r="D107" s="47">
        <v>0.000160928</v>
      </c>
      <c r="E107" s="47">
        <v>0.000160928</v>
      </c>
      <c r="F107" s="47">
        <v>0.000160928</v>
      </c>
      <c r="G107" s="240"/>
      <c r="H107" s="240"/>
      <c r="I107" s="240"/>
    </row>
    <row r="108" spans="1:9" ht="12.75" outlineLevel="2">
      <c r="A108" s="153" t="s">
        <v>41</v>
      </c>
      <c r="B108" s="179">
        <f>SUM(B$109:B$109)</f>
        <v>0.02971092829</v>
      </c>
      <c r="C108" s="179">
        <f>SUM(C$109:C$109)</f>
        <v>0.02900245959</v>
      </c>
      <c r="D108" s="179">
        <f>SUM(D$109:D$109)</f>
        <v>0.03203122057</v>
      </c>
      <c r="E108" s="179">
        <f>SUM(E$109:E$109)</f>
        <v>0.03327652431</v>
      </c>
      <c r="F108" s="179">
        <f>SUM(F$109:F$109)</f>
        <v>0.03302161253</v>
      </c>
      <c r="G108" s="240"/>
      <c r="H108" s="240"/>
      <c r="I108" s="240"/>
    </row>
    <row r="109" spans="1:9" ht="12.75" outlineLevel="3">
      <c r="A109" s="241" t="s">
        <v>47</v>
      </c>
      <c r="B109" s="47">
        <v>0.02971092829</v>
      </c>
      <c r="C109" s="47">
        <v>0.02900245959</v>
      </c>
      <c r="D109" s="47">
        <v>0.03203122057</v>
      </c>
      <c r="E109" s="47">
        <v>0.03327652431</v>
      </c>
      <c r="F109" s="47">
        <v>0.03302161253</v>
      </c>
      <c r="G109" s="240"/>
      <c r="H109" s="240"/>
      <c r="I109" s="240"/>
    </row>
    <row r="110" spans="1:9" ht="12.75" outlineLevel="2">
      <c r="A110" s="153" t="s">
        <v>214</v>
      </c>
      <c r="B110" s="179">
        <f>SUM(B$111:B$112)</f>
        <v>1.02193230805</v>
      </c>
      <c r="C110" s="179">
        <f>SUM(C$111:C$112)</f>
        <v>1.02193230805</v>
      </c>
      <c r="D110" s="179">
        <f>SUM(D$111:D$112)</f>
        <v>1.0182523080499999</v>
      </c>
      <c r="E110" s="179">
        <f>SUM(E$111:E$112)</f>
        <v>1.0182523080499999</v>
      </c>
      <c r="F110" s="179">
        <f>SUM(F$111:F$112)</f>
        <v>1.0182523080499999</v>
      </c>
      <c r="G110" s="240"/>
      <c r="H110" s="240"/>
      <c r="I110" s="240"/>
    </row>
    <row r="111" spans="1:9" ht="12.75" outlineLevel="3">
      <c r="A111" s="241" t="s">
        <v>148</v>
      </c>
      <c r="B111" s="47">
        <v>0.19693230805</v>
      </c>
      <c r="C111" s="47">
        <v>0.19693230805</v>
      </c>
      <c r="D111" s="47">
        <v>0.19325230805</v>
      </c>
      <c r="E111" s="47">
        <v>0.19325230805</v>
      </c>
      <c r="F111" s="47">
        <v>0.19325230805</v>
      </c>
      <c r="G111" s="240"/>
      <c r="H111" s="240"/>
      <c r="I111" s="240"/>
    </row>
    <row r="112" spans="1:9" ht="12.75" outlineLevel="3">
      <c r="A112" s="241" t="s">
        <v>116</v>
      </c>
      <c r="B112" s="47">
        <v>0.825</v>
      </c>
      <c r="C112" s="47">
        <v>0.825</v>
      </c>
      <c r="D112" s="47">
        <v>0.825</v>
      </c>
      <c r="E112" s="47">
        <v>0.825</v>
      </c>
      <c r="F112" s="47">
        <v>0.825</v>
      </c>
      <c r="G112" s="240"/>
      <c r="H112" s="240"/>
      <c r="I112" s="240"/>
    </row>
    <row r="113" spans="1:9" ht="12.75" outlineLevel="2">
      <c r="A113" s="153" t="s">
        <v>50</v>
      </c>
      <c r="B113" s="179">
        <f>SUM(B$114:B$115)</f>
        <v>1.525</v>
      </c>
      <c r="C113" s="179">
        <f>SUM(C$114:C$115)</f>
        <v>1.525</v>
      </c>
      <c r="D113" s="179">
        <f>SUM(D$114:D$115)</f>
        <v>1.525</v>
      </c>
      <c r="E113" s="179">
        <f>SUM(E$114:E$115)</f>
        <v>1.525</v>
      </c>
      <c r="F113" s="179">
        <f>SUM(F$114:F$115)</f>
        <v>1.525</v>
      </c>
      <c r="G113" s="240"/>
      <c r="H113" s="240"/>
      <c r="I113" s="240"/>
    </row>
    <row r="114" spans="1:9" ht="12.75" outlineLevel="3">
      <c r="A114" s="241" t="s">
        <v>98</v>
      </c>
      <c r="B114" s="47">
        <v>0.7</v>
      </c>
      <c r="C114" s="47">
        <v>0.7</v>
      </c>
      <c r="D114" s="47">
        <v>0.7</v>
      </c>
      <c r="E114" s="47">
        <v>0.7</v>
      </c>
      <c r="F114" s="47">
        <v>0.7</v>
      </c>
      <c r="G114" s="240"/>
      <c r="H114" s="240"/>
      <c r="I114" s="240"/>
    </row>
    <row r="115" spans="1:9" ht="12.75" outlineLevel="3">
      <c r="A115" s="241" t="s">
        <v>97</v>
      </c>
      <c r="B115" s="47">
        <v>0.825</v>
      </c>
      <c r="C115" s="47">
        <v>0.825</v>
      </c>
      <c r="D115" s="47">
        <v>0.825</v>
      </c>
      <c r="E115" s="47">
        <v>0.825</v>
      </c>
      <c r="F115" s="47">
        <v>0.825</v>
      </c>
      <c r="G115" s="240"/>
      <c r="H115" s="240"/>
      <c r="I115" s="240"/>
    </row>
    <row r="116" spans="1:9" ht="12.75" outlineLevel="2">
      <c r="A116" s="153" t="s">
        <v>171</v>
      </c>
      <c r="B116" s="179">
        <f>SUM(B$117:B$117)</f>
        <v>0.10927014026</v>
      </c>
      <c r="C116" s="179">
        <f>SUM(C$117:C$117)</f>
        <v>0.10831032356</v>
      </c>
      <c r="D116" s="179">
        <f>SUM(D$117:D$117)</f>
        <v>0.10812138624</v>
      </c>
      <c r="E116" s="179">
        <f>SUM(E$117:E$117)</f>
        <v>0.10783506897</v>
      </c>
      <c r="F116" s="179">
        <f>SUM(F$117:F$117)</f>
        <v>0.10733665891</v>
      </c>
      <c r="G116" s="240"/>
      <c r="H116" s="240"/>
      <c r="I116" s="240"/>
    </row>
    <row r="117" spans="1:9" ht="12.75" outlineLevel="3">
      <c r="A117" s="241" t="s">
        <v>143</v>
      </c>
      <c r="B117" s="47">
        <v>0.10927014026</v>
      </c>
      <c r="C117" s="47">
        <v>0.10831032356</v>
      </c>
      <c r="D117" s="47">
        <v>0.10812138624</v>
      </c>
      <c r="E117" s="47">
        <v>0.10783506897</v>
      </c>
      <c r="F117" s="47">
        <v>0.10733665891</v>
      </c>
      <c r="G117" s="240"/>
      <c r="H117" s="240"/>
      <c r="I117" s="240"/>
    </row>
    <row r="118" spans="2:9" ht="11.25">
      <c r="B118" s="59"/>
      <c r="C118" s="59"/>
      <c r="D118" s="59"/>
      <c r="E118" s="59"/>
      <c r="F118" s="59"/>
      <c r="G118" s="240"/>
      <c r="H118" s="240"/>
      <c r="I118" s="240"/>
    </row>
    <row r="119" spans="2:9" ht="11.25">
      <c r="B119" s="59"/>
      <c r="C119" s="59"/>
      <c r="D119" s="59"/>
      <c r="E119" s="59"/>
      <c r="F119" s="59"/>
      <c r="G119" s="240"/>
      <c r="H119" s="240"/>
      <c r="I119" s="240"/>
    </row>
    <row r="120" spans="2:9" ht="11.25">
      <c r="B120" s="59"/>
      <c r="C120" s="59"/>
      <c r="D120" s="59"/>
      <c r="E120" s="59"/>
      <c r="F120" s="59"/>
      <c r="G120" s="240"/>
      <c r="H120" s="240"/>
      <c r="I120" s="240"/>
    </row>
    <row r="121" spans="2:9" ht="11.25">
      <c r="B121" s="59"/>
      <c r="C121" s="59"/>
      <c r="D121" s="59"/>
      <c r="E121" s="59"/>
      <c r="F121" s="59"/>
      <c r="G121" s="240"/>
      <c r="H121" s="240"/>
      <c r="I121" s="240"/>
    </row>
    <row r="122" spans="2:9" ht="11.25">
      <c r="B122" s="59"/>
      <c r="C122" s="59"/>
      <c r="D122" s="59"/>
      <c r="E122" s="59"/>
      <c r="F122" s="59"/>
      <c r="G122" s="240"/>
      <c r="H122" s="240"/>
      <c r="I122" s="240"/>
    </row>
    <row r="123" spans="2:9" ht="11.25">
      <c r="B123" s="59"/>
      <c r="C123" s="59"/>
      <c r="D123" s="59"/>
      <c r="E123" s="59"/>
      <c r="F123" s="59"/>
      <c r="G123" s="240"/>
      <c r="H123" s="240"/>
      <c r="I123" s="240"/>
    </row>
    <row r="124" spans="2:9" ht="11.25">
      <c r="B124" s="59"/>
      <c r="C124" s="59"/>
      <c r="D124" s="59"/>
      <c r="E124" s="59"/>
      <c r="F124" s="59"/>
      <c r="G124" s="240"/>
      <c r="H124" s="240"/>
      <c r="I124" s="240"/>
    </row>
    <row r="125" spans="2:9" ht="11.25">
      <c r="B125" s="59"/>
      <c r="C125" s="59"/>
      <c r="D125" s="59"/>
      <c r="E125" s="59"/>
      <c r="F125" s="59"/>
      <c r="G125" s="240"/>
      <c r="H125" s="240"/>
      <c r="I125" s="240"/>
    </row>
    <row r="126" spans="2:9" ht="11.25">
      <c r="B126" s="59"/>
      <c r="C126" s="59"/>
      <c r="D126" s="59"/>
      <c r="E126" s="59"/>
      <c r="F126" s="59"/>
      <c r="G126" s="240"/>
      <c r="H126" s="240"/>
      <c r="I126" s="240"/>
    </row>
    <row r="127" spans="2:9" ht="11.25">
      <c r="B127" s="59"/>
      <c r="C127" s="59"/>
      <c r="D127" s="59"/>
      <c r="E127" s="59"/>
      <c r="F127" s="59"/>
      <c r="G127" s="240"/>
      <c r="H127" s="240"/>
      <c r="I127" s="240"/>
    </row>
    <row r="128" spans="2:9" ht="11.25">
      <c r="B128" s="59"/>
      <c r="C128" s="59"/>
      <c r="D128" s="59"/>
      <c r="E128" s="59"/>
      <c r="F128" s="59"/>
      <c r="G128" s="240"/>
      <c r="H128" s="240"/>
      <c r="I128" s="240"/>
    </row>
    <row r="129" spans="2:9" ht="11.25">
      <c r="B129" s="59"/>
      <c r="C129" s="59"/>
      <c r="D129" s="59"/>
      <c r="E129" s="59"/>
      <c r="F129" s="59"/>
      <c r="G129" s="240"/>
      <c r="H129" s="240"/>
      <c r="I129" s="240"/>
    </row>
    <row r="130" spans="2:9" ht="11.25">
      <c r="B130" s="59"/>
      <c r="C130" s="59"/>
      <c r="D130" s="59"/>
      <c r="E130" s="59"/>
      <c r="F130" s="59"/>
      <c r="G130" s="240"/>
      <c r="H130" s="240"/>
      <c r="I130" s="240"/>
    </row>
    <row r="131" spans="2:9" ht="11.25">
      <c r="B131" s="59"/>
      <c r="C131" s="59"/>
      <c r="D131" s="59"/>
      <c r="E131" s="59"/>
      <c r="F131" s="59"/>
      <c r="G131" s="240"/>
      <c r="H131" s="240"/>
      <c r="I131" s="240"/>
    </row>
    <row r="132" spans="2:9" ht="11.25">
      <c r="B132" s="59"/>
      <c r="C132" s="59"/>
      <c r="D132" s="59"/>
      <c r="E132" s="59"/>
      <c r="F132" s="59"/>
      <c r="G132" s="240"/>
      <c r="H132" s="240"/>
      <c r="I132" s="240"/>
    </row>
    <row r="133" spans="2:9" ht="11.25">
      <c r="B133" s="59"/>
      <c r="C133" s="59"/>
      <c r="D133" s="59"/>
      <c r="E133" s="59"/>
      <c r="F133" s="59"/>
      <c r="G133" s="240"/>
      <c r="H133" s="240"/>
      <c r="I133" s="240"/>
    </row>
    <row r="134" spans="2:9" ht="11.25">
      <c r="B134" s="59"/>
      <c r="C134" s="59"/>
      <c r="D134" s="59"/>
      <c r="E134" s="59"/>
      <c r="F134" s="59"/>
      <c r="G134" s="240"/>
      <c r="H134" s="240"/>
      <c r="I134" s="240"/>
    </row>
    <row r="135" spans="2:9" ht="11.25">
      <c r="B135" s="59"/>
      <c r="C135" s="59"/>
      <c r="D135" s="59"/>
      <c r="E135" s="59"/>
      <c r="F135" s="59"/>
      <c r="G135" s="240"/>
      <c r="H135" s="240"/>
      <c r="I135" s="240"/>
    </row>
    <row r="136" spans="2:9" ht="11.25">
      <c r="B136" s="59"/>
      <c r="C136" s="59"/>
      <c r="D136" s="59"/>
      <c r="E136" s="59"/>
      <c r="F136" s="59"/>
      <c r="G136" s="240"/>
      <c r="H136" s="240"/>
      <c r="I136" s="240"/>
    </row>
    <row r="137" spans="2:9" ht="11.25">
      <c r="B137" s="59"/>
      <c r="C137" s="59"/>
      <c r="D137" s="59"/>
      <c r="E137" s="59"/>
      <c r="F137" s="59"/>
      <c r="G137" s="240"/>
      <c r="H137" s="240"/>
      <c r="I137" s="240"/>
    </row>
    <row r="138" spans="2:9" ht="11.25">
      <c r="B138" s="59"/>
      <c r="C138" s="59"/>
      <c r="D138" s="59"/>
      <c r="E138" s="59"/>
      <c r="F138" s="59"/>
      <c r="G138" s="240"/>
      <c r="H138" s="240"/>
      <c r="I138" s="240"/>
    </row>
    <row r="139" spans="2:9" ht="11.25">
      <c r="B139" s="59"/>
      <c r="C139" s="59"/>
      <c r="D139" s="59"/>
      <c r="E139" s="59"/>
      <c r="F139" s="59"/>
      <c r="G139" s="240"/>
      <c r="H139" s="240"/>
      <c r="I139" s="240"/>
    </row>
    <row r="140" spans="2:9" ht="11.25">
      <c r="B140" s="59"/>
      <c r="C140" s="59"/>
      <c r="D140" s="59"/>
      <c r="E140" s="59"/>
      <c r="F140" s="59"/>
      <c r="G140" s="240"/>
      <c r="H140" s="240"/>
      <c r="I140" s="240"/>
    </row>
    <row r="141" spans="2:9" ht="11.25">
      <c r="B141" s="59"/>
      <c r="C141" s="59"/>
      <c r="D141" s="59"/>
      <c r="E141" s="59"/>
      <c r="F141" s="59"/>
      <c r="G141" s="240"/>
      <c r="H141" s="240"/>
      <c r="I141" s="240"/>
    </row>
    <row r="142" spans="2:9" ht="11.25">
      <c r="B142" s="59"/>
      <c r="C142" s="59"/>
      <c r="D142" s="59"/>
      <c r="E142" s="59"/>
      <c r="F142" s="59"/>
      <c r="G142" s="240"/>
      <c r="H142" s="240"/>
      <c r="I142" s="240"/>
    </row>
    <row r="143" spans="2:9" ht="11.25">
      <c r="B143" s="59"/>
      <c r="C143" s="59"/>
      <c r="D143" s="59"/>
      <c r="E143" s="59"/>
      <c r="F143" s="59"/>
      <c r="G143" s="240"/>
      <c r="H143" s="240"/>
      <c r="I143" s="240"/>
    </row>
    <row r="144" spans="2:9" ht="11.25">
      <c r="B144" s="59"/>
      <c r="C144" s="59"/>
      <c r="D144" s="59"/>
      <c r="E144" s="59"/>
      <c r="F144" s="59"/>
      <c r="G144" s="240"/>
      <c r="H144" s="240"/>
      <c r="I144" s="240"/>
    </row>
    <row r="145" spans="2:9" ht="11.25">
      <c r="B145" s="59"/>
      <c r="C145" s="59"/>
      <c r="D145" s="59"/>
      <c r="E145" s="59"/>
      <c r="F145" s="59"/>
      <c r="G145" s="240"/>
      <c r="H145" s="240"/>
      <c r="I145" s="240"/>
    </row>
    <row r="146" spans="2:9" ht="11.25">
      <c r="B146" s="59"/>
      <c r="C146" s="59"/>
      <c r="D146" s="59"/>
      <c r="E146" s="59"/>
      <c r="F146" s="59"/>
      <c r="G146" s="240"/>
      <c r="H146" s="240"/>
      <c r="I146" s="240"/>
    </row>
    <row r="147" spans="2:9" ht="11.25">
      <c r="B147" s="59"/>
      <c r="C147" s="59"/>
      <c r="D147" s="59"/>
      <c r="E147" s="59"/>
      <c r="F147" s="59"/>
      <c r="G147" s="240"/>
      <c r="H147" s="240"/>
      <c r="I147" s="240"/>
    </row>
    <row r="148" spans="2:9" ht="11.25">
      <c r="B148" s="59"/>
      <c r="C148" s="59"/>
      <c r="D148" s="59"/>
      <c r="E148" s="59"/>
      <c r="F148" s="59"/>
      <c r="G148" s="240"/>
      <c r="H148" s="240"/>
      <c r="I148" s="240"/>
    </row>
    <row r="149" spans="2:9" ht="11.25">
      <c r="B149" s="59"/>
      <c r="C149" s="59"/>
      <c r="D149" s="59"/>
      <c r="E149" s="59"/>
      <c r="F149" s="59"/>
      <c r="G149" s="240"/>
      <c r="H149" s="240"/>
      <c r="I149" s="240"/>
    </row>
    <row r="150" spans="2:9" ht="11.25">
      <c r="B150" s="59"/>
      <c r="C150" s="59"/>
      <c r="D150" s="59"/>
      <c r="E150" s="59"/>
      <c r="F150" s="59"/>
      <c r="G150" s="240"/>
      <c r="H150" s="240"/>
      <c r="I150" s="240"/>
    </row>
    <row r="151" spans="2:9" ht="11.25">
      <c r="B151" s="59"/>
      <c r="C151" s="59"/>
      <c r="D151" s="59"/>
      <c r="E151" s="59"/>
      <c r="F151" s="59"/>
      <c r="G151" s="240"/>
      <c r="H151" s="240"/>
      <c r="I151" s="240"/>
    </row>
    <row r="152" spans="2:9" ht="11.25">
      <c r="B152" s="59"/>
      <c r="C152" s="59"/>
      <c r="D152" s="59"/>
      <c r="E152" s="59"/>
      <c r="F152" s="59"/>
      <c r="G152" s="240"/>
      <c r="H152" s="240"/>
      <c r="I152" s="240"/>
    </row>
    <row r="153" spans="2:9" ht="11.25">
      <c r="B153" s="59"/>
      <c r="C153" s="59"/>
      <c r="D153" s="59"/>
      <c r="E153" s="59"/>
      <c r="F153" s="59"/>
      <c r="G153" s="240"/>
      <c r="H153" s="240"/>
      <c r="I153" s="240"/>
    </row>
    <row r="154" spans="2:9" ht="11.25">
      <c r="B154" s="59"/>
      <c r="C154" s="59"/>
      <c r="D154" s="59"/>
      <c r="E154" s="59"/>
      <c r="F154" s="59"/>
      <c r="G154" s="240"/>
      <c r="H154" s="240"/>
      <c r="I154" s="240"/>
    </row>
    <row r="155" spans="2:9" ht="11.25">
      <c r="B155" s="59"/>
      <c r="C155" s="59"/>
      <c r="D155" s="59"/>
      <c r="E155" s="59"/>
      <c r="F155" s="59"/>
      <c r="G155" s="240"/>
      <c r="H155" s="240"/>
      <c r="I155" s="240"/>
    </row>
    <row r="156" spans="2:9" ht="11.25">
      <c r="B156" s="59"/>
      <c r="C156" s="59"/>
      <c r="D156" s="59"/>
      <c r="E156" s="59"/>
      <c r="F156" s="59"/>
      <c r="G156" s="240"/>
      <c r="H156" s="240"/>
      <c r="I156" s="240"/>
    </row>
    <row r="157" spans="2:9" ht="11.25">
      <c r="B157" s="59"/>
      <c r="C157" s="59"/>
      <c r="D157" s="59"/>
      <c r="E157" s="59"/>
      <c r="F157" s="59"/>
      <c r="G157" s="240"/>
      <c r="H157" s="240"/>
      <c r="I157" s="240"/>
    </row>
    <row r="158" spans="2:9" ht="11.25">
      <c r="B158" s="59"/>
      <c r="C158" s="59"/>
      <c r="D158" s="59"/>
      <c r="E158" s="59"/>
      <c r="F158" s="59"/>
      <c r="G158" s="240"/>
      <c r="H158" s="240"/>
      <c r="I158" s="240"/>
    </row>
    <row r="159" spans="2:9" ht="11.25">
      <c r="B159" s="59"/>
      <c r="C159" s="59"/>
      <c r="D159" s="59"/>
      <c r="E159" s="59"/>
      <c r="F159" s="59"/>
      <c r="G159" s="240"/>
      <c r="H159" s="240"/>
      <c r="I159" s="240"/>
    </row>
    <row r="160" spans="2:9" ht="11.25">
      <c r="B160" s="59"/>
      <c r="C160" s="59"/>
      <c r="D160" s="59"/>
      <c r="E160" s="59"/>
      <c r="F160" s="59"/>
      <c r="G160" s="240"/>
      <c r="H160" s="240"/>
      <c r="I160" s="240"/>
    </row>
    <row r="161" spans="2:9" ht="11.25">
      <c r="B161" s="59"/>
      <c r="C161" s="59"/>
      <c r="D161" s="59"/>
      <c r="E161" s="59"/>
      <c r="F161" s="59"/>
      <c r="G161" s="240"/>
      <c r="H161" s="240"/>
      <c r="I161" s="240"/>
    </row>
    <row r="162" spans="2:9" ht="11.25">
      <c r="B162" s="59"/>
      <c r="C162" s="59"/>
      <c r="D162" s="59"/>
      <c r="E162" s="59"/>
      <c r="F162" s="59"/>
      <c r="G162" s="240"/>
      <c r="H162" s="240"/>
      <c r="I162" s="240"/>
    </row>
    <row r="163" spans="2:9" ht="11.25">
      <c r="B163" s="59"/>
      <c r="C163" s="59"/>
      <c r="D163" s="59"/>
      <c r="E163" s="59"/>
      <c r="F163" s="59"/>
      <c r="G163" s="240"/>
      <c r="H163" s="240"/>
      <c r="I163" s="240"/>
    </row>
    <row r="164" spans="2:9" ht="11.25">
      <c r="B164" s="59"/>
      <c r="C164" s="59"/>
      <c r="D164" s="59"/>
      <c r="E164" s="59"/>
      <c r="F164" s="59"/>
      <c r="G164" s="240"/>
      <c r="H164" s="240"/>
      <c r="I164" s="240"/>
    </row>
    <row r="165" spans="2:9" ht="11.25">
      <c r="B165" s="59"/>
      <c r="C165" s="59"/>
      <c r="D165" s="59"/>
      <c r="E165" s="59"/>
      <c r="F165" s="59"/>
      <c r="G165" s="240"/>
      <c r="H165" s="240"/>
      <c r="I165" s="240"/>
    </row>
    <row r="166" spans="2:9" ht="11.25">
      <c r="B166" s="59"/>
      <c r="C166" s="59"/>
      <c r="D166" s="59"/>
      <c r="E166" s="59"/>
      <c r="F166" s="59"/>
      <c r="G166" s="240"/>
      <c r="H166" s="240"/>
      <c r="I166" s="240"/>
    </row>
    <row r="167" spans="2:9" ht="11.25">
      <c r="B167" s="59"/>
      <c r="C167" s="59"/>
      <c r="D167" s="59"/>
      <c r="E167" s="59"/>
      <c r="F167" s="59"/>
      <c r="G167" s="240"/>
      <c r="H167" s="240"/>
      <c r="I167" s="240"/>
    </row>
    <row r="168" spans="2:9" ht="11.25">
      <c r="B168" s="59"/>
      <c r="C168" s="59"/>
      <c r="D168" s="59"/>
      <c r="E168" s="59"/>
      <c r="F168" s="59"/>
      <c r="G168" s="240"/>
      <c r="H168" s="240"/>
      <c r="I168" s="240"/>
    </row>
    <row r="169" spans="2:9" ht="11.25">
      <c r="B169" s="59"/>
      <c r="C169" s="59"/>
      <c r="D169" s="59"/>
      <c r="E169" s="59"/>
      <c r="F169" s="59"/>
      <c r="G169" s="240"/>
      <c r="H169" s="240"/>
      <c r="I169" s="240"/>
    </row>
    <row r="170" spans="2:9" ht="11.25">
      <c r="B170" s="59"/>
      <c r="C170" s="59"/>
      <c r="D170" s="59"/>
      <c r="E170" s="59"/>
      <c r="F170" s="59"/>
      <c r="G170" s="240"/>
      <c r="H170" s="240"/>
      <c r="I170" s="240"/>
    </row>
    <row r="171" spans="2:9" ht="11.25">
      <c r="B171" s="59"/>
      <c r="C171" s="59"/>
      <c r="D171" s="59"/>
      <c r="E171" s="59"/>
      <c r="F171" s="59"/>
      <c r="G171" s="240"/>
      <c r="H171" s="240"/>
      <c r="I171" s="240"/>
    </row>
    <row r="172" spans="2:9" ht="11.25">
      <c r="B172" s="59"/>
      <c r="C172" s="59"/>
      <c r="D172" s="59"/>
      <c r="E172" s="59"/>
      <c r="F172" s="59"/>
      <c r="G172" s="240"/>
      <c r="H172" s="240"/>
      <c r="I172" s="240"/>
    </row>
    <row r="173" spans="2:9" ht="11.25">
      <c r="B173" s="59"/>
      <c r="C173" s="59"/>
      <c r="D173" s="59"/>
      <c r="E173" s="59"/>
      <c r="F173" s="59"/>
      <c r="G173" s="240"/>
      <c r="H173" s="240"/>
      <c r="I173" s="240"/>
    </row>
    <row r="174" spans="2:9" ht="11.25">
      <c r="B174" s="59"/>
      <c r="C174" s="59"/>
      <c r="D174" s="59"/>
      <c r="E174" s="59"/>
      <c r="F174" s="59"/>
      <c r="G174" s="240"/>
      <c r="H174" s="240"/>
      <c r="I174" s="240"/>
    </row>
    <row r="175" spans="2:9" ht="11.25">
      <c r="B175" s="59"/>
      <c r="C175" s="59"/>
      <c r="D175" s="59"/>
      <c r="E175" s="59"/>
      <c r="F175" s="59"/>
      <c r="G175" s="240"/>
      <c r="H175" s="240"/>
      <c r="I175" s="240"/>
    </row>
    <row r="176" spans="2:9" ht="11.25">
      <c r="B176" s="59"/>
      <c r="C176" s="59"/>
      <c r="D176" s="59"/>
      <c r="E176" s="59"/>
      <c r="F176" s="59"/>
      <c r="G176" s="240"/>
      <c r="H176" s="240"/>
      <c r="I176" s="240"/>
    </row>
    <row r="177" spans="2:9" ht="11.25">
      <c r="B177" s="59"/>
      <c r="C177" s="59"/>
      <c r="D177" s="59"/>
      <c r="E177" s="59"/>
      <c r="F177" s="59"/>
      <c r="G177" s="240"/>
      <c r="H177" s="240"/>
      <c r="I177" s="240"/>
    </row>
    <row r="178" spans="2:9" ht="11.25">
      <c r="B178" s="59"/>
      <c r="C178" s="59"/>
      <c r="D178" s="59"/>
      <c r="E178" s="59"/>
      <c r="F178" s="59"/>
      <c r="G178" s="240"/>
      <c r="H178" s="240"/>
      <c r="I178" s="240"/>
    </row>
    <row r="179" spans="2:9" ht="11.25">
      <c r="B179" s="59"/>
      <c r="C179" s="59"/>
      <c r="D179" s="59"/>
      <c r="E179" s="59"/>
      <c r="F179" s="59"/>
      <c r="G179" s="240"/>
      <c r="H179" s="240"/>
      <c r="I179" s="240"/>
    </row>
    <row r="180" spans="2:9" ht="11.25">
      <c r="B180" s="59"/>
      <c r="C180" s="59"/>
      <c r="D180" s="59"/>
      <c r="E180" s="59"/>
      <c r="F180" s="59"/>
      <c r="G180" s="240"/>
      <c r="H180" s="240"/>
      <c r="I180" s="240"/>
    </row>
  </sheetData>
  <sheetProtection/>
  <mergeCells count="1">
    <mergeCell ref="A2:F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1">
      <selection activeCell="A1" sqref="A1:IV16384"/>
    </sheetView>
  </sheetViews>
  <sheetFormatPr defaultColWidth="9.00390625" defaultRowHeight="12.75" outlineLevelRow="3"/>
  <cols>
    <col min="1" max="1" width="81.375" style="225" customWidth="1"/>
    <col min="2" max="2" width="14.25390625" style="25" customWidth="1"/>
    <col min="3" max="3" width="15.375" style="25" customWidth="1"/>
    <col min="4" max="4" width="10.25390625" style="100" customWidth="1"/>
    <col min="5" max="16384" width="9.125" style="225" customWidth="1"/>
  </cols>
  <sheetData>
    <row r="2" spans="1:19" ht="18.75">
      <c r="A2" s="255" t="s">
        <v>220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4" ht="18.75">
      <c r="A3" s="258" t="s">
        <v>160</v>
      </c>
      <c r="B3" s="258"/>
      <c r="C3" s="258"/>
      <c r="D3" s="258"/>
    </row>
    <row r="4" spans="2:17" ht="12.75">
      <c r="B4" s="12"/>
      <c r="C4" s="12"/>
      <c r="D4" s="88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2:4" s="204" customFormat="1" ht="12.75">
      <c r="B5" s="248"/>
      <c r="C5" s="248"/>
      <c r="D5" s="204" t="s">
        <v>221</v>
      </c>
    </row>
    <row r="6" spans="1:4" s="101" customFormat="1" ht="12.75">
      <c r="A6" s="166"/>
      <c r="B6" s="129" t="s">
        <v>161</v>
      </c>
      <c r="C6" s="129" t="s">
        <v>164</v>
      </c>
      <c r="D6" s="138" t="s">
        <v>185</v>
      </c>
    </row>
    <row r="7" spans="1:4" s="200" customFormat="1" ht="15.75">
      <c r="A7" s="234" t="s">
        <v>147</v>
      </c>
      <c r="B7" s="106">
        <v>151.51510283671</v>
      </c>
      <c r="C7" s="106">
        <v>6010.422311409489</v>
      </c>
      <c r="D7" s="8">
        <v>1</v>
      </c>
    </row>
    <row r="8" spans="1:4" s="70" customFormat="1" ht="15">
      <c r="A8" s="21" t="s">
        <v>46</v>
      </c>
      <c r="B8" s="226">
        <v>43.14478974714</v>
      </c>
      <c r="C8" s="226">
        <v>1711.50203552248</v>
      </c>
      <c r="D8" s="156">
        <v>0.28475699999999987</v>
      </c>
    </row>
    <row r="9" spans="1:4" s="61" customFormat="1" ht="15" outlineLevel="1">
      <c r="A9" s="120" t="s">
        <v>64</v>
      </c>
      <c r="B9" s="126">
        <v>41.430053931530004</v>
      </c>
      <c r="C9" s="126">
        <v>1643.4805234000398</v>
      </c>
      <c r="D9" s="41">
        <v>0.27343999999999985</v>
      </c>
    </row>
    <row r="10" spans="1:4" s="189" customFormat="1" ht="14.25" outlineLevel="2">
      <c r="A10" s="112" t="s">
        <v>190</v>
      </c>
      <c r="B10" s="151">
        <v>41.390880396170004</v>
      </c>
      <c r="C10" s="151">
        <v>1641.9265562603998</v>
      </c>
      <c r="D10" s="93">
        <v>0.27318099999999984</v>
      </c>
    </row>
    <row r="11" spans="1:17" ht="12.75" outlineLevel="3">
      <c r="A11" s="145" t="s">
        <v>139</v>
      </c>
      <c r="B11" s="231">
        <v>1.78733490807</v>
      </c>
      <c r="C11" s="231">
        <v>70.901431</v>
      </c>
      <c r="D11" s="237">
        <v>0.011796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 outlineLevel="3">
      <c r="A12" s="241" t="s">
        <v>199</v>
      </c>
      <c r="B12" s="47">
        <v>0.44198463277</v>
      </c>
      <c r="C12" s="47">
        <v>17.533</v>
      </c>
      <c r="D12" s="124">
        <v>0.002917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 outlineLevel="3">
      <c r="A13" s="241" t="s">
        <v>28</v>
      </c>
      <c r="B13" s="47">
        <v>3.00824582475</v>
      </c>
      <c r="C13" s="47">
        <v>119.3335019732</v>
      </c>
      <c r="D13" s="124">
        <v>0.019854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 outlineLevel="3">
      <c r="A14" s="241" t="s">
        <v>31</v>
      </c>
      <c r="B14" s="47">
        <v>1.26043641351</v>
      </c>
      <c r="C14" s="47">
        <v>50</v>
      </c>
      <c r="D14" s="124">
        <v>0.008319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 outlineLevel="3">
      <c r="A15" s="241" t="s">
        <v>81</v>
      </c>
      <c r="B15" s="47">
        <v>0.84953416791</v>
      </c>
      <c r="C15" s="47">
        <v>33.700001</v>
      </c>
      <c r="D15" s="124">
        <v>0.005607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 outlineLevel="3">
      <c r="A16" s="241" t="s">
        <v>131</v>
      </c>
      <c r="B16" s="47">
        <v>1.18228935586</v>
      </c>
      <c r="C16" s="47">
        <v>46.9</v>
      </c>
      <c r="D16" s="124">
        <v>0.007803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2.75" outlineLevel="3">
      <c r="A17" s="241" t="s">
        <v>191</v>
      </c>
      <c r="B17" s="47">
        <v>5.97703880632</v>
      </c>
      <c r="C17" s="47">
        <v>237.101957</v>
      </c>
      <c r="D17" s="124">
        <v>0.039448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7" ht="12.75" outlineLevel="3">
      <c r="A18" s="241" t="s">
        <v>24</v>
      </c>
      <c r="B18" s="47">
        <v>0.30496874118</v>
      </c>
      <c r="C18" s="47">
        <v>12.097744</v>
      </c>
      <c r="D18" s="124">
        <v>0.002013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12.75" outlineLevel="3">
      <c r="A19" s="241" t="s">
        <v>73</v>
      </c>
      <c r="B19" s="47">
        <v>0.68309966523</v>
      </c>
      <c r="C19" s="47">
        <v>27.097744</v>
      </c>
      <c r="D19" s="124">
        <v>0.004508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1:17" ht="12.75" outlineLevel="3">
      <c r="A20" s="241" t="s">
        <v>162</v>
      </c>
      <c r="B20" s="47">
        <v>2.99677949136</v>
      </c>
      <c r="C20" s="47">
        <v>118.8786462872</v>
      </c>
      <c r="D20" s="124">
        <v>0.019779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1:17" ht="12.75" outlineLevel="3">
      <c r="A21" s="241" t="s">
        <v>124</v>
      </c>
      <c r="B21" s="47">
        <v>0.30496874118</v>
      </c>
      <c r="C21" s="47">
        <v>12.097744</v>
      </c>
      <c r="D21" s="124">
        <v>0.002013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7" ht="12.75" outlineLevel="3">
      <c r="A22" s="241" t="s">
        <v>186</v>
      </c>
      <c r="B22" s="47">
        <v>0.30496874118</v>
      </c>
      <c r="C22" s="47">
        <v>12.097744</v>
      </c>
      <c r="D22" s="124">
        <v>0.002013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1:17" ht="12.75" outlineLevel="3">
      <c r="A23" s="241" t="s">
        <v>213</v>
      </c>
      <c r="B23" s="47">
        <v>5.3799767323</v>
      </c>
      <c r="C23" s="47">
        <v>213.417221</v>
      </c>
      <c r="D23" s="124">
        <v>0.035508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1:17" ht="12.75" outlineLevel="3">
      <c r="A24" s="241" t="s">
        <v>146</v>
      </c>
      <c r="B24" s="47">
        <v>0.30496874118</v>
      </c>
      <c r="C24" s="47">
        <v>12.097744</v>
      </c>
      <c r="D24" s="124">
        <v>0.002013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1:17" ht="12.75" outlineLevel="3">
      <c r="A25" s="241" t="s">
        <v>205</v>
      </c>
      <c r="B25" s="47">
        <v>0.30496874118</v>
      </c>
      <c r="C25" s="47">
        <v>12.097744</v>
      </c>
      <c r="D25" s="124">
        <v>0.002013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1:17" ht="12.75" outlineLevel="3">
      <c r="A26" s="241" t="s">
        <v>35</v>
      </c>
      <c r="B26" s="47">
        <v>0.30496874118</v>
      </c>
      <c r="C26" s="47">
        <v>12.097744</v>
      </c>
      <c r="D26" s="124">
        <v>0.002013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1:17" ht="12.75" outlineLevel="3">
      <c r="A27" s="241" t="s">
        <v>86</v>
      </c>
      <c r="B27" s="47">
        <v>0.30496874118</v>
      </c>
      <c r="C27" s="47">
        <v>12.097744</v>
      </c>
      <c r="D27" s="124">
        <v>0.002013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2.75" outlineLevel="3">
      <c r="A28" s="241" t="s">
        <v>74</v>
      </c>
      <c r="B28" s="47">
        <v>0.30496874118</v>
      </c>
      <c r="C28" s="47">
        <v>12.097744</v>
      </c>
      <c r="D28" s="124">
        <v>0.002013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2.75" outlineLevel="3">
      <c r="A29" s="241" t="s">
        <v>125</v>
      </c>
      <c r="B29" s="47">
        <v>0.30496874118</v>
      </c>
      <c r="C29" s="47">
        <v>12.097744</v>
      </c>
      <c r="D29" s="124">
        <v>0.002013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2.75" outlineLevel="3">
      <c r="A30" s="241" t="s">
        <v>187</v>
      </c>
      <c r="B30" s="47">
        <v>0.30496874118</v>
      </c>
      <c r="C30" s="47">
        <v>12.097744</v>
      </c>
      <c r="D30" s="124">
        <v>0.002013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2.75" outlineLevel="3">
      <c r="A31" s="241" t="s">
        <v>17</v>
      </c>
      <c r="B31" s="47">
        <v>0.30496874118</v>
      </c>
      <c r="C31" s="47">
        <v>12.097744</v>
      </c>
      <c r="D31" s="124">
        <v>0.002013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1:17" ht="12.75" outlineLevel="3">
      <c r="A32" s="241" t="s">
        <v>70</v>
      </c>
      <c r="B32" s="47">
        <v>0.30496874118</v>
      </c>
      <c r="C32" s="47">
        <v>12.097744</v>
      </c>
      <c r="D32" s="124">
        <v>0.002013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1:17" ht="12.75" outlineLevel="3">
      <c r="A33" s="241" t="s">
        <v>120</v>
      </c>
      <c r="B33" s="47">
        <v>0.30496874118</v>
      </c>
      <c r="C33" s="47">
        <v>12.097744</v>
      </c>
      <c r="D33" s="124">
        <v>0.002013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2.75" outlineLevel="3">
      <c r="A34" s="241" t="s">
        <v>42</v>
      </c>
      <c r="B34" s="47">
        <v>3.71132217255</v>
      </c>
      <c r="C34" s="47">
        <v>147.223697</v>
      </c>
      <c r="D34" s="124">
        <v>0.024495</v>
      </c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ht="12.75" outlineLevel="3">
      <c r="A35" s="241" t="s">
        <v>87</v>
      </c>
      <c r="B35" s="47">
        <v>6.4811073438</v>
      </c>
      <c r="C35" s="47">
        <v>257.097751</v>
      </c>
      <c r="D35" s="124">
        <v>0.042775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ht="12.75" outlineLevel="3">
      <c r="A36" s="241" t="s">
        <v>91</v>
      </c>
      <c r="B36" s="47">
        <v>0.5681946517</v>
      </c>
      <c r="C36" s="47">
        <v>22.5396</v>
      </c>
      <c r="D36" s="124">
        <v>0.00375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2.75" outlineLevel="3">
      <c r="A37" s="241" t="s">
        <v>150</v>
      </c>
      <c r="B37" s="47">
        <v>1.03530321058</v>
      </c>
      <c r="C37" s="47">
        <v>41.069236</v>
      </c>
      <c r="D37" s="124">
        <v>0.006833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1:17" ht="12.75" outlineLevel="3">
      <c r="A38" s="241" t="s">
        <v>207</v>
      </c>
      <c r="B38" s="47">
        <v>1.03558481729</v>
      </c>
      <c r="C38" s="47">
        <v>41.080407</v>
      </c>
      <c r="D38" s="124">
        <v>0.006835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2.75" outlineLevel="3">
      <c r="A39" s="241" t="s">
        <v>38</v>
      </c>
      <c r="B39" s="47">
        <v>0.44825381661</v>
      </c>
      <c r="C39" s="47">
        <v>17.781691</v>
      </c>
      <c r="D39" s="124">
        <v>0.002958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12.75" outlineLevel="3">
      <c r="A40" s="241" t="s">
        <v>89</v>
      </c>
      <c r="B40" s="47">
        <v>0.06302182068</v>
      </c>
      <c r="C40" s="47">
        <v>2.5</v>
      </c>
      <c r="D40" s="124">
        <v>0.000416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ht="12.75" outlineLevel="3">
      <c r="A41" s="241" t="s">
        <v>189</v>
      </c>
      <c r="B41" s="47">
        <v>0.37813092405</v>
      </c>
      <c r="C41" s="47">
        <v>15</v>
      </c>
      <c r="D41" s="124">
        <v>0.002496</v>
      </c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7" ht="12.75" outlineLevel="3">
      <c r="A42" s="241" t="s">
        <v>140</v>
      </c>
      <c r="B42" s="47">
        <v>0.13864800549</v>
      </c>
      <c r="C42" s="47">
        <v>5.5</v>
      </c>
      <c r="D42" s="124">
        <v>0.000915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14.25" outlineLevel="2">
      <c r="A43" s="152" t="s">
        <v>112</v>
      </c>
      <c r="B43" s="158">
        <v>0.03917353536</v>
      </c>
      <c r="C43" s="158">
        <v>1.55396713964</v>
      </c>
      <c r="D43" s="246">
        <v>0.000259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ht="12.75" outlineLevel="3">
      <c r="A44" s="241" t="s">
        <v>27</v>
      </c>
      <c r="B44" s="47">
        <v>0.03917353536</v>
      </c>
      <c r="C44" s="47">
        <v>1.55396713964</v>
      </c>
      <c r="D44" s="124">
        <v>0.000259</v>
      </c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1:17" ht="15" outlineLevel="1">
      <c r="A45" s="127" t="s">
        <v>12</v>
      </c>
      <c r="B45" s="97">
        <v>1.7147358156099999</v>
      </c>
      <c r="C45" s="97">
        <v>68.02151212244</v>
      </c>
      <c r="D45" s="184">
        <v>0.011317</v>
      </c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1:17" ht="14.25" outlineLevel="2">
      <c r="A46" s="152" t="s">
        <v>190</v>
      </c>
      <c r="B46" s="158">
        <v>0.20103990037000002</v>
      </c>
      <c r="C46" s="158">
        <v>7.9750116</v>
      </c>
      <c r="D46" s="246">
        <v>0.001327</v>
      </c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1:17" ht="12.75" outlineLevel="3">
      <c r="A47" s="241" t="s">
        <v>107</v>
      </c>
      <c r="B47" s="47">
        <v>2.9242E-07</v>
      </c>
      <c r="C47" s="47">
        <v>1.16E-05</v>
      </c>
      <c r="D47" s="124">
        <v>0</v>
      </c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1:17" ht="12.75" outlineLevel="3">
      <c r="A48" s="241" t="s">
        <v>71</v>
      </c>
      <c r="B48" s="47">
        <v>0.06239160246</v>
      </c>
      <c r="C48" s="47">
        <v>2.475</v>
      </c>
      <c r="D48" s="124">
        <v>0.000412</v>
      </c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1:17" ht="12.75" outlineLevel="3">
      <c r="A49" s="241" t="s">
        <v>156</v>
      </c>
      <c r="B49" s="47">
        <v>0.08823054895</v>
      </c>
      <c r="C49" s="47">
        <v>3.5</v>
      </c>
      <c r="D49" s="124">
        <v>0.000582</v>
      </c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1:17" ht="12.75" outlineLevel="3">
      <c r="A50" s="241" t="s">
        <v>0</v>
      </c>
      <c r="B50" s="47">
        <v>0.05041745654</v>
      </c>
      <c r="C50" s="47">
        <v>2</v>
      </c>
      <c r="D50" s="124">
        <v>0.000333</v>
      </c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1:17" ht="14.25" outlineLevel="2">
      <c r="A51" s="152" t="s">
        <v>112</v>
      </c>
      <c r="B51" s="158">
        <v>1.51367184973</v>
      </c>
      <c r="C51" s="158">
        <v>60.04554587244</v>
      </c>
      <c r="D51" s="246">
        <v>0.00999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7" ht="12.75" outlineLevel="3">
      <c r="A52" s="241" t="s">
        <v>137</v>
      </c>
      <c r="B52" s="47">
        <v>0.08313999139</v>
      </c>
      <c r="C52" s="47">
        <v>3.29806369034</v>
      </c>
      <c r="D52" s="124">
        <v>0.000549</v>
      </c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1:17" ht="12.75" outlineLevel="3">
      <c r="A53" s="241" t="s">
        <v>122</v>
      </c>
      <c r="B53" s="47">
        <v>0.01011111112</v>
      </c>
      <c r="C53" s="47">
        <v>0.4010956448</v>
      </c>
      <c r="D53" s="124">
        <v>6.7E-05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1:17" ht="12.75" outlineLevel="3">
      <c r="A54" s="241" t="s">
        <v>192</v>
      </c>
      <c r="B54" s="47">
        <v>0.00777777776</v>
      </c>
      <c r="C54" s="47">
        <v>0.30853511041</v>
      </c>
      <c r="D54" s="124">
        <v>5.1E-05</v>
      </c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1:17" ht="12.75" outlineLevel="3">
      <c r="A55" s="241" t="s">
        <v>175</v>
      </c>
      <c r="B55" s="47">
        <v>0.01088888888</v>
      </c>
      <c r="C55" s="47">
        <v>0.4319491552</v>
      </c>
      <c r="D55" s="124">
        <v>7.2E-05</v>
      </c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1:17" ht="12.75" outlineLevel="3">
      <c r="A56" s="241" t="s">
        <v>59</v>
      </c>
      <c r="B56" s="47">
        <v>0.32879297358</v>
      </c>
      <c r="C56" s="47">
        <v>13.04282271012</v>
      </c>
      <c r="D56" s="124">
        <v>0.00217</v>
      </c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1:17" ht="12.75" outlineLevel="3">
      <c r="A57" s="241" t="s">
        <v>172</v>
      </c>
      <c r="B57" s="47">
        <v>0.31910300737</v>
      </c>
      <c r="C57" s="47">
        <v>12.65843337862</v>
      </c>
      <c r="D57" s="124">
        <v>0.002106</v>
      </c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1:17" ht="12.75" outlineLevel="3">
      <c r="A58" s="241" t="s">
        <v>204</v>
      </c>
      <c r="B58" s="47">
        <v>0.75385809963</v>
      </c>
      <c r="C58" s="47">
        <v>29.90464618295</v>
      </c>
      <c r="D58" s="124">
        <v>0.004975</v>
      </c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1:17" ht="14.25" outlineLevel="2">
      <c r="A59" s="152" t="s">
        <v>135</v>
      </c>
      <c r="B59" s="158">
        <v>2.406551E-05</v>
      </c>
      <c r="C59" s="158">
        <v>0.00095465</v>
      </c>
      <c r="D59" s="246">
        <v>0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1:17" ht="12.75" outlineLevel="3">
      <c r="A60" s="241" t="s">
        <v>65</v>
      </c>
      <c r="B60" s="47">
        <v>2.406551E-05</v>
      </c>
      <c r="C60" s="47">
        <v>0.00095465</v>
      </c>
      <c r="D60" s="124">
        <v>0</v>
      </c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1:17" ht="15">
      <c r="A61" s="16" t="s">
        <v>58</v>
      </c>
      <c r="B61" s="213">
        <v>108.37031308957002</v>
      </c>
      <c r="C61" s="213">
        <v>4298.92027588701</v>
      </c>
      <c r="D61" s="37">
        <v>0.7152430000000001</v>
      </c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1:17" ht="15" outlineLevel="1">
      <c r="A62" s="127" t="s">
        <v>64</v>
      </c>
      <c r="B62" s="97">
        <v>102.24819258324001</v>
      </c>
      <c r="C62" s="97">
        <v>4056.06310194543</v>
      </c>
      <c r="D62" s="184">
        <v>0.674838</v>
      </c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1:17" ht="14.25" outlineLevel="2">
      <c r="A63" s="152" t="s">
        <v>168</v>
      </c>
      <c r="B63" s="158">
        <v>65.65310141353001</v>
      </c>
      <c r="C63" s="158">
        <v>2604.3797493532197</v>
      </c>
      <c r="D63" s="246">
        <v>0.43331100000000006</v>
      </c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1:17" ht="12.75" outlineLevel="3">
      <c r="A64" s="241" t="s">
        <v>103</v>
      </c>
      <c r="B64" s="47">
        <v>0.01007410053</v>
      </c>
      <c r="C64" s="47">
        <v>0.39962747907</v>
      </c>
      <c r="D64" s="124">
        <v>6.6E-05</v>
      </c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1:17" ht="12.75" outlineLevel="3">
      <c r="A65" s="241" t="s">
        <v>49</v>
      </c>
      <c r="B65" s="47">
        <v>0.17599214649</v>
      </c>
      <c r="C65" s="47">
        <v>6.98139726085</v>
      </c>
      <c r="D65" s="124">
        <v>0.001162</v>
      </c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1:17" ht="12.75" outlineLevel="3">
      <c r="A66" s="241" t="s">
        <v>92</v>
      </c>
      <c r="B66" s="47">
        <v>2.90569583909</v>
      </c>
      <c r="C66" s="47">
        <v>115.26546710188</v>
      </c>
      <c r="D66" s="124">
        <v>0.019178</v>
      </c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1:17" ht="12.75" outlineLevel="3">
      <c r="A67" s="241" t="s">
        <v>159</v>
      </c>
      <c r="B67" s="47">
        <v>37.50622585005</v>
      </c>
      <c r="C67" s="47">
        <v>1487.826972</v>
      </c>
      <c r="D67" s="124">
        <v>0.247541</v>
      </c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1:17" ht="12.75" outlineLevel="3">
      <c r="A68" s="241" t="s">
        <v>129</v>
      </c>
      <c r="B68" s="47">
        <v>14.69542579378</v>
      </c>
      <c r="C68" s="47">
        <v>582.94990672847</v>
      </c>
      <c r="D68" s="124">
        <v>0.09699</v>
      </c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1:17" ht="12.75" outlineLevel="3">
      <c r="A69" s="241" t="s">
        <v>143</v>
      </c>
      <c r="B69" s="47">
        <v>10.24291858655</v>
      </c>
      <c r="C69" s="47">
        <v>406.32428882629</v>
      </c>
      <c r="D69" s="124">
        <v>0.067603</v>
      </c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1:17" ht="12.75" outlineLevel="3">
      <c r="A70" s="241" t="s">
        <v>138</v>
      </c>
      <c r="B70" s="47">
        <v>0.11676909704</v>
      </c>
      <c r="C70" s="47">
        <v>4.63208995666</v>
      </c>
      <c r="D70" s="124">
        <v>0.000771</v>
      </c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1:17" ht="14.25" outlineLevel="2">
      <c r="A71" s="152" t="s">
        <v>93</v>
      </c>
      <c r="B71" s="158">
        <v>7.52523675871</v>
      </c>
      <c r="C71" s="158">
        <v>298.51711193435005</v>
      </c>
      <c r="D71" s="246">
        <v>0.049666</v>
      </c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1:17" ht="12.75" outlineLevel="3">
      <c r="A72" s="241" t="s">
        <v>21</v>
      </c>
      <c r="B72" s="47">
        <v>0.02302424611</v>
      </c>
      <c r="C72" s="47">
        <v>0.91334421414</v>
      </c>
      <c r="D72" s="124">
        <v>0.000152</v>
      </c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1:17" ht="12.75" outlineLevel="3">
      <c r="A73" s="241" t="s">
        <v>11</v>
      </c>
      <c r="B73" s="47">
        <v>0.21426007341</v>
      </c>
      <c r="C73" s="47">
        <v>8.49944</v>
      </c>
      <c r="D73" s="124">
        <v>0.001414</v>
      </c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1:17" ht="12.75" outlineLevel="3">
      <c r="A74" s="241" t="s">
        <v>25</v>
      </c>
      <c r="B74" s="47">
        <v>5.04412958032</v>
      </c>
      <c r="C74" s="47">
        <v>200.09456749597</v>
      </c>
      <c r="D74" s="124">
        <v>0.033291</v>
      </c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1:17" ht="12.75" outlineLevel="3">
      <c r="A75" s="241" t="s">
        <v>106</v>
      </c>
      <c r="B75" s="47">
        <v>0.21426007341</v>
      </c>
      <c r="C75" s="47">
        <v>8.49944</v>
      </c>
      <c r="D75" s="124">
        <v>0.001414</v>
      </c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1:17" ht="12.75" outlineLevel="3">
      <c r="A76" s="241" t="s">
        <v>47</v>
      </c>
      <c r="B76" s="47">
        <v>0.60211359499</v>
      </c>
      <c r="C76" s="47">
        <v>23.88512377684</v>
      </c>
      <c r="D76" s="124">
        <v>0.003974</v>
      </c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1:17" ht="12.75" outlineLevel="3">
      <c r="A77" s="241" t="s">
        <v>108</v>
      </c>
      <c r="B77" s="47">
        <v>0.09375576734</v>
      </c>
      <c r="C77" s="47">
        <v>3.71917878333</v>
      </c>
      <c r="D77" s="124">
        <v>0.000619</v>
      </c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1:17" ht="12.75" outlineLevel="3">
      <c r="A78" s="241" t="s">
        <v>134</v>
      </c>
      <c r="B78" s="47">
        <v>0.0004725545</v>
      </c>
      <c r="C78" s="47">
        <v>0.01874566995</v>
      </c>
      <c r="D78" s="124">
        <v>3E-06</v>
      </c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1:17" ht="12.75" outlineLevel="3">
      <c r="A79" s="241" t="s">
        <v>212</v>
      </c>
      <c r="B79" s="47">
        <v>0.47972653661</v>
      </c>
      <c r="C79" s="47">
        <v>19.0301760358</v>
      </c>
      <c r="D79" s="124">
        <v>0.003166</v>
      </c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1:17" ht="12.75" outlineLevel="3">
      <c r="A80" s="241" t="s">
        <v>22</v>
      </c>
      <c r="B80" s="47">
        <v>0.85349433202</v>
      </c>
      <c r="C80" s="47">
        <v>33.85709595832</v>
      </c>
      <c r="D80" s="124">
        <v>0.005633</v>
      </c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1:17" ht="14.25" outlineLevel="2">
      <c r="A81" s="152" t="s">
        <v>203</v>
      </c>
      <c r="B81" s="158">
        <v>0.60585586</v>
      </c>
      <c r="C81" s="158">
        <v>24.03357493917</v>
      </c>
      <c r="D81" s="246">
        <v>0.003999</v>
      </c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1:17" ht="12.75" outlineLevel="3">
      <c r="A82" s="241" t="s">
        <v>117</v>
      </c>
      <c r="B82" s="47">
        <v>0.60585586</v>
      </c>
      <c r="C82" s="47">
        <v>24.03357493917</v>
      </c>
      <c r="D82" s="124">
        <v>0.003999</v>
      </c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1:17" ht="14.25" outlineLevel="2">
      <c r="A83" s="152" t="s">
        <v>214</v>
      </c>
      <c r="B83" s="158">
        <v>1.6332678938000003</v>
      </c>
      <c r="C83" s="158">
        <v>64.78977742427</v>
      </c>
      <c r="D83" s="246">
        <v>0.010779</v>
      </c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1:17" ht="12.75" outlineLevel="3">
      <c r="A84" s="241" t="s">
        <v>60</v>
      </c>
      <c r="B84" s="47">
        <v>0.69634523861</v>
      </c>
      <c r="C84" s="47">
        <v>27.62318</v>
      </c>
      <c r="D84" s="124">
        <v>0.004596</v>
      </c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1:17" ht="12.75" outlineLevel="3">
      <c r="A85" s="241" t="s">
        <v>75</v>
      </c>
      <c r="B85" s="47">
        <v>5.477473E-05</v>
      </c>
      <c r="C85" s="47">
        <v>0.00217284784</v>
      </c>
      <c r="D85" s="124">
        <v>0</v>
      </c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1:17" ht="12.75" outlineLevel="3">
      <c r="A86" s="241" t="s">
        <v>167</v>
      </c>
      <c r="B86" s="47">
        <v>0.00416333506</v>
      </c>
      <c r="C86" s="47">
        <v>0.16515450594</v>
      </c>
      <c r="D86" s="124">
        <v>2.7E-05</v>
      </c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1:17" ht="12.75" outlineLevel="3">
      <c r="A87" s="241" t="s">
        <v>166</v>
      </c>
      <c r="B87" s="47">
        <v>0.24413870238</v>
      </c>
      <c r="C87" s="47">
        <v>9.68468935711</v>
      </c>
      <c r="D87" s="124">
        <v>0.001611</v>
      </c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1:17" ht="12.75" outlineLevel="3">
      <c r="A88" s="241" t="s">
        <v>45</v>
      </c>
      <c r="B88" s="47">
        <v>0.52239422787</v>
      </c>
      <c r="C88" s="47">
        <v>20.72275214647</v>
      </c>
      <c r="D88" s="124">
        <v>0.003448</v>
      </c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1:17" ht="12.75" outlineLevel="3">
      <c r="A89" s="241" t="s">
        <v>55</v>
      </c>
      <c r="B89" s="47">
        <v>0.16617161515</v>
      </c>
      <c r="C89" s="47">
        <v>6.59182856691</v>
      </c>
      <c r="D89" s="124">
        <v>0.001097</v>
      </c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1:17" ht="14.25" outlineLevel="2">
      <c r="A90" s="152" t="s">
        <v>37</v>
      </c>
      <c r="B90" s="158">
        <v>19.67105582584</v>
      </c>
      <c r="C90" s="158">
        <v>780.3271793439999</v>
      </c>
      <c r="D90" s="246">
        <v>0.129829</v>
      </c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1:17" ht="12.75" outlineLevel="3">
      <c r="A91" s="241" t="s">
        <v>198</v>
      </c>
      <c r="B91" s="47">
        <v>7.56063</v>
      </c>
      <c r="C91" s="47">
        <v>299.921119344</v>
      </c>
      <c r="D91" s="124">
        <v>0.0499</v>
      </c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1:17" ht="12.75" outlineLevel="3">
      <c r="A92" s="241" t="s">
        <v>216</v>
      </c>
      <c r="B92" s="47">
        <v>3</v>
      </c>
      <c r="C92" s="47">
        <v>119.0064</v>
      </c>
      <c r="D92" s="124">
        <v>0.0198</v>
      </c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1:17" ht="12.75" outlineLevel="3">
      <c r="A93" s="241" t="s">
        <v>19</v>
      </c>
      <c r="B93" s="47">
        <v>2.35</v>
      </c>
      <c r="C93" s="47">
        <v>93.22168</v>
      </c>
      <c r="D93" s="124">
        <v>0.01551</v>
      </c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1:17" ht="12.75" outlineLevel="3">
      <c r="A94" s="241" t="s">
        <v>57</v>
      </c>
      <c r="B94" s="47">
        <v>1.07130036704</v>
      </c>
      <c r="C94" s="47">
        <v>42.4972</v>
      </c>
      <c r="D94" s="124">
        <v>0.007071</v>
      </c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1:17" ht="12.75" outlineLevel="3">
      <c r="A95" s="241" t="s">
        <v>177</v>
      </c>
      <c r="B95" s="47">
        <v>3.9391254588</v>
      </c>
      <c r="C95" s="47">
        <v>156.26038</v>
      </c>
      <c r="D95" s="124">
        <v>0.025998</v>
      </c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1:17" ht="12.75" outlineLevel="3">
      <c r="A96" s="241" t="s">
        <v>3</v>
      </c>
      <c r="B96" s="47">
        <v>1.75</v>
      </c>
      <c r="C96" s="47">
        <v>69.4204</v>
      </c>
      <c r="D96" s="124">
        <v>0.01155</v>
      </c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1:17" ht="14.25" outlineLevel="2">
      <c r="A97" s="152" t="s">
        <v>197</v>
      </c>
      <c r="B97" s="158">
        <v>3</v>
      </c>
      <c r="C97" s="158">
        <v>119.0064</v>
      </c>
      <c r="D97" s="246">
        <v>0.0198</v>
      </c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1:17" ht="12.75" outlineLevel="3">
      <c r="A98" s="241" t="s">
        <v>114</v>
      </c>
      <c r="B98" s="47">
        <v>3</v>
      </c>
      <c r="C98" s="47">
        <v>119.0064</v>
      </c>
      <c r="D98" s="124">
        <v>0.0198</v>
      </c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1:17" ht="14.25" outlineLevel="2">
      <c r="A99" s="152" t="s">
        <v>171</v>
      </c>
      <c r="B99" s="158">
        <v>4.15967483136</v>
      </c>
      <c r="C99" s="158">
        <v>165.00930895042</v>
      </c>
      <c r="D99" s="246">
        <v>0.027454</v>
      </c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1:17" ht="12.75" outlineLevel="3">
      <c r="A100" s="241" t="s">
        <v>143</v>
      </c>
      <c r="B100" s="47">
        <v>4.15967483136</v>
      </c>
      <c r="C100" s="47">
        <v>165.00930895042</v>
      </c>
      <c r="D100" s="124">
        <v>0.027454</v>
      </c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1:17" ht="15" outlineLevel="1">
      <c r="A101" s="127" t="s">
        <v>12</v>
      </c>
      <c r="B101" s="97">
        <v>6.122120506330001</v>
      </c>
      <c r="C101" s="97">
        <v>242.85717394158002</v>
      </c>
      <c r="D101" s="184">
        <v>0.040405</v>
      </c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1:17" ht="14.25" outlineLevel="2">
      <c r="A102" s="152" t="s">
        <v>168</v>
      </c>
      <c r="B102" s="158">
        <v>3.43850992684</v>
      </c>
      <c r="C102" s="158">
        <v>136.40156258567</v>
      </c>
      <c r="D102" s="246">
        <v>0.022694000000000002</v>
      </c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1:17" ht="12.75" outlineLevel="3">
      <c r="A103" s="241" t="s">
        <v>61</v>
      </c>
      <c r="B103" s="47">
        <v>0.32139011011</v>
      </c>
      <c r="C103" s="47">
        <v>12.74916</v>
      </c>
      <c r="D103" s="124">
        <v>0.002121</v>
      </c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1:17" ht="12.75" outlineLevel="3">
      <c r="A104" s="241" t="s">
        <v>49</v>
      </c>
      <c r="B104" s="47">
        <v>0.86177490949</v>
      </c>
      <c r="C104" s="47">
        <v>34.18557652925</v>
      </c>
      <c r="D104" s="124">
        <v>0.005688</v>
      </c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1:17" ht="12.75" outlineLevel="3">
      <c r="A105" s="241" t="s">
        <v>92</v>
      </c>
      <c r="B105" s="47">
        <v>0.1065301085</v>
      </c>
      <c r="C105" s="47">
        <v>4.225921568</v>
      </c>
      <c r="D105" s="124">
        <v>0.000703</v>
      </c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1:17" ht="12.75" outlineLevel="3">
      <c r="A106" s="241" t="s">
        <v>129</v>
      </c>
      <c r="B106" s="47">
        <v>0.52393577964</v>
      </c>
      <c r="C106" s="47">
        <v>20.78390365538</v>
      </c>
      <c r="D106" s="124">
        <v>0.003458</v>
      </c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1:17" ht="12.75" outlineLevel="3">
      <c r="A107" s="241" t="s">
        <v>143</v>
      </c>
      <c r="B107" s="47">
        <v>1.6247180911</v>
      </c>
      <c r="C107" s="47">
        <v>64.45061701239</v>
      </c>
      <c r="D107" s="124">
        <v>0.010723</v>
      </c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1:17" ht="12.75" outlineLevel="3">
      <c r="A108" s="241" t="s">
        <v>138</v>
      </c>
      <c r="B108" s="47">
        <v>0.000160928</v>
      </c>
      <c r="C108" s="47">
        <v>0.00638382065</v>
      </c>
      <c r="D108" s="124">
        <v>1E-06</v>
      </c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1:17" ht="14.25" outlineLevel="2">
      <c r="A109" s="152" t="s">
        <v>41</v>
      </c>
      <c r="B109" s="158">
        <v>0.03302161253</v>
      </c>
      <c r="C109" s="158">
        <v>1.30992774319</v>
      </c>
      <c r="D109" s="246">
        <v>0.000218</v>
      </c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1:17" ht="12.75" outlineLevel="3">
      <c r="A110" s="241" t="s">
        <v>47</v>
      </c>
      <c r="B110" s="47">
        <v>0.03302161253</v>
      </c>
      <c r="C110" s="47">
        <v>1.30992774319</v>
      </c>
      <c r="D110" s="124">
        <v>0.000218</v>
      </c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1:17" ht="14.25" outlineLevel="2">
      <c r="A111" s="152" t="s">
        <v>214</v>
      </c>
      <c r="B111" s="158">
        <v>1.0182523080499999</v>
      </c>
      <c r="C111" s="158">
        <v>40.392847157569996</v>
      </c>
      <c r="D111" s="246">
        <v>0.00672</v>
      </c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1:17" ht="12.75" outlineLevel="3">
      <c r="A112" s="241" t="s">
        <v>148</v>
      </c>
      <c r="B112" s="47">
        <v>0.19325230805</v>
      </c>
      <c r="C112" s="47">
        <v>7.66608715757</v>
      </c>
      <c r="D112" s="124">
        <v>0.001275</v>
      </c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1:17" ht="12.75" outlineLevel="3">
      <c r="A113" s="241" t="s">
        <v>116</v>
      </c>
      <c r="B113" s="47">
        <v>0.825</v>
      </c>
      <c r="C113" s="47">
        <v>32.72676</v>
      </c>
      <c r="D113" s="124">
        <v>0.005445</v>
      </c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1:17" ht="14.25" outlineLevel="2">
      <c r="A114" s="152" t="s">
        <v>50</v>
      </c>
      <c r="B114" s="158">
        <v>1.525</v>
      </c>
      <c r="C114" s="158">
        <v>60.49492</v>
      </c>
      <c r="D114" s="246">
        <v>0.010065000000000001</v>
      </c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1:17" ht="12.75" outlineLevel="3">
      <c r="A115" s="241" t="s">
        <v>98</v>
      </c>
      <c r="B115" s="47">
        <v>0.7</v>
      </c>
      <c r="C115" s="47">
        <v>27.76816</v>
      </c>
      <c r="D115" s="124">
        <v>0.00462</v>
      </c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1:17" ht="12.75" outlineLevel="3">
      <c r="A116" s="241" t="s">
        <v>97</v>
      </c>
      <c r="B116" s="47">
        <v>0.825</v>
      </c>
      <c r="C116" s="47">
        <v>32.72676</v>
      </c>
      <c r="D116" s="124">
        <v>0.005445</v>
      </c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1:17" ht="14.25" outlineLevel="2">
      <c r="A117" s="152" t="s">
        <v>171</v>
      </c>
      <c r="B117" s="158">
        <v>0.10733665891</v>
      </c>
      <c r="C117" s="158">
        <v>4.25791645515</v>
      </c>
      <c r="D117" s="246">
        <v>0.000708</v>
      </c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1:17" ht="12.75" outlineLevel="3">
      <c r="A118" s="241" t="s">
        <v>143</v>
      </c>
      <c r="B118" s="47">
        <v>0.10733665891</v>
      </c>
      <c r="C118" s="47">
        <v>4.25791645515</v>
      </c>
      <c r="D118" s="124">
        <v>0.000708</v>
      </c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</sheetData>
  <sheetProtection/>
  <mergeCells count="2">
    <mergeCell ref="A2:D2"/>
    <mergeCell ref="A3:D3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/>
  <cols>
    <col min="1" max="1" width="81.375" style="225" customWidth="1"/>
    <col min="2" max="2" width="14.25390625" style="25" customWidth="1"/>
    <col min="3" max="3" width="15.375" style="25" customWidth="1"/>
    <col min="4" max="4" width="10.25390625" style="100" customWidth="1"/>
    <col min="5" max="16384" width="9.125" style="225" customWidth="1"/>
  </cols>
  <sheetData>
    <row r="2" spans="1:19" ht="18.75">
      <c r="A2" s="255" t="e">
        <f>"Державний та гарантований державою борг України за станом на "&amp;STRPRESENTDATE</f>
        <v>#REF!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4" ht="18.75">
      <c r="A3" s="258" t="s">
        <v>160</v>
      </c>
      <c r="B3" s="258"/>
      <c r="C3" s="258"/>
      <c r="D3" s="258"/>
    </row>
    <row r="4" spans="2:17" ht="12.75">
      <c r="B4" s="12"/>
      <c r="C4" s="12"/>
      <c r="D4" s="88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2:4" s="204" customFormat="1" ht="12.75">
      <c r="B5" s="248"/>
      <c r="C5" s="248"/>
      <c r="D5" s="204" t="e">
        <f>VALVAL</f>
        <v>#REF!</v>
      </c>
    </row>
    <row r="6" spans="1:4" s="101" customFormat="1" ht="12.75">
      <c r="A6" s="166"/>
      <c r="B6" s="58" t="s">
        <v>161</v>
      </c>
      <c r="C6" s="58" t="s">
        <v>164</v>
      </c>
      <c r="D6" s="138" t="s">
        <v>185</v>
      </c>
    </row>
    <row r="7" spans="1:4" s="200" customFormat="1" ht="15.75">
      <c r="A7" s="170" t="s">
        <v>147</v>
      </c>
      <c r="B7" s="214">
        <f>SUM(B8:B46)</f>
        <v>151.51510283671</v>
      </c>
      <c r="C7" s="214">
        <f>SUM(C8:C46)</f>
        <v>6010.42231140949</v>
      </c>
      <c r="D7" s="39">
        <f>SUM(D8:D46)</f>
        <v>1</v>
      </c>
    </row>
    <row r="8" spans="1:4" s="70" customFormat="1" ht="12.75">
      <c r="A8" s="243" t="s">
        <v>78</v>
      </c>
      <c r="B8" s="57">
        <v>41.59192029654</v>
      </c>
      <c r="C8" s="57">
        <v>1649.9015678604</v>
      </c>
      <c r="D8" s="137">
        <v>0.274507</v>
      </c>
    </row>
    <row r="9" spans="1:4" s="61" customFormat="1" ht="12.75">
      <c r="A9" s="243" t="s">
        <v>170</v>
      </c>
      <c r="B9" s="57">
        <v>1.55284538509</v>
      </c>
      <c r="C9" s="57">
        <v>61.59951301208</v>
      </c>
      <c r="D9" s="137">
        <v>0.010249</v>
      </c>
    </row>
    <row r="10" spans="1:4" s="189" customFormat="1" ht="12.75">
      <c r="A10" s="76" t="s">
        <v>111</v>
      </c>
      <c r="B10" s="173">
        <v>2.406551E-05</v>
      </c>
      <c r="C10" s="173">
        <v>0.00095465</v>
      </c>
      <c r="D10" s="235">
        <v>0</v>
      </c>
    </row>
    <row r="11" spans="1:17" ht="12.75">
      <c r="A11" s="153" t="s">
        <v>152</v>
      </c>
      <c r="B11" s="179">
        <v>24.19605582584</v>
      </c>
      <c r="C11" s="179">
        <v>959.828499344</v>
      </c>
      <c r="D11" s="247">
        <v>0.159694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>
      <c r="A12" s="153" t="s">
        <v>10</v>
      </c>
      <c r="B12" s="179">
        <v>2.65152020185</v>
      </c>
      <c r="C12" s="179">
        <v>105.18262458184</v>
      </c>
      <c r="D12" s="247">
        <v>0.0175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>
      <c r="A13" s="153" t="s">
        <v>163</v>
      </c>
      <c r="B13" s="179">
        <v>69.09161134037</v>
      </c>
      <c r="C13" s="179">
        <v>2740.78131193889</v>
      </c>
      <c r="D13" s="247">
        <v>0.456005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>
      <c r="A14" s="153" t="s">
        <v>123</v>
      </c>
      <c r="B14" s="179">
        <v>8.16411423124</v>
      </c>
      <c r="C14" s="179">
        <v>323.86061461671</v>
      </c>
      <c r="D14" s="247">
        <v>0.053883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>
      <c r="A15" s="153" t="s">
        <v>179</v>
      </c>
      <c r="B15" s="179">
        <v>4.26701149027</v>
      </c>
      <c r="C15" s="179">
        <v>169.26722540557</v>
      </c>
      <c r="D15" s="247">
        <v>0.028162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2:17" ht="12.75">
      <c r="B16" s="12"/>
      <c r="C16" s="12"/>
      <c r="D16" s="88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2:17" ht="12.75">
      <c r="B17" s="12"/>
      <c r="C17" s="12"/>
      <c r="D17" s="88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2:17" ht="12.75">
      <c r="B18" s="12"/>
      <c r="C18" s="12"/>
      <c r="D18" s="88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2.75">
      <c r="B19" s="12"/>
      <c r="C19" s="12"/>
      <c r="D19" s="88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2:17" ht="12.75">
      <c r="B20" s="12"/>
      <c r="C20" s="12"/>
      <c r="D20" s="88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7" ht="12.75">
      <c r="B21" s="12"/>
      <c r="C21" s="12"/>
      <c r="D21" s="88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2"/>
      <c r="C22" s="12"/>
      <c r="D22" s="88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2"/>
      <c r="C23" s="12"/>
      <c r="D23" s="88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2"/>
      <c r="C24" s="12"/>
      <c r="D24" s="88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2:17" ht="12.75">
      <c r="B25" s="12"/>
      <c r="C25" s="12"/>
      <c r="D25" s="88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2:17" ht="12.75">
      <c r="B26" s="12"/>
      <c r="C26" s="12"/>
      <c r="D26" s="88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2"/>
      <c r="C27" s="12"/>
      <c r="D27" s="88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2"/>
      <c r="C28" s="12"/>
      <c r="D28" s="88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2"/>
      <c r="C29" s="12"/>
      <c r="D29" s="88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2"/>
      <c r="C30" s="12"/>
      <c r="D30" s="88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2"/>
      <c r="C31" s="12"/>
      <c r="D31" s="88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2"/>
      <c r="C32" s="12"/>
      <c r="D32" s="88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2"/>
      <c r="C33" s="12"/>
      <c r="D33" s="88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2"/>
      <c r="C34" s="12"/>
      <c r="D34" s="88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2"/>
      <c r="C35" s="12"/>
      <c r="D35" s="88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2"/>
      <c r="C36" s="12"/>
      <c r="D36" s="88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2"/>
      <c r="C37" s="12"/>
      <c r="D37" s="88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88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0"/>
  </sheetPr>
  <dimension ref="A1:S174"/>
  <sheetViews>
    <sheetView workbookViewId="0" topLeftCell="A1">
      <selection activeCell="A3" sqref="A3:D3"/>
    </sheetView>
  </sheetViews>
  <sheetFormatPr defaultColWidth="9.00390625" defaultRowHeight="12.75" outlineLevelRow="1"/>
  <cols>
    <col min="1" max="1" width="81.375" style="225" customWidth="1"/>
    <col min="2" max="2" width="14.25390625" style="25" customWidth="1"/>
    <col min="3" max="3" width="15.375" style="25" customWidth="1"/>
    <col min="4" max="4" width="10.25390625" style="100" customWidth="1"/>
    <col min="5" max="16384" width="9.125" style="225" customWidth="1"/>
  </cols>
  <sheetData>
    <row r="1" spans="1:4" ht="12.75">
      <c r="A1" s="265" t="e">
        <f>"Державний борг України за станом на "&amp;TEXT(DREPORTDATE,"dd.MM.yyyy")</f>
        <v>#REF!</v>
      </c>
      <c r="B1" s="266"/>
      <c r="C1" s="266"/>
      <c r="D1" s="266"/>
    </row>
    <row r="2" spans="1:4" ht="12.75">
      <c r="A2" s="265" t="e">
        <f>"Гарантований державою борг України за станом на "&amp;TEXT(DREPORTDATE,"dd.MM.yyyy")</f>
        <v>#REF!</v>
      </c>
      <c r="B2" s="266"/>
      <c r="C2" s="266"/>
      <c r="D2" s="266"/>
    </row>
    <row r="3" spans="1:19" ht="18.75">
      <c r="A3" s="255" t="e">
        <f>"Державний та гарантований державою борг України за станом на "&amp;STRPRESENTDATE</f>
        <v>#REF!</v>
      </c>
      <c r="B3" s="256"/>
      <c r="C3" s="256"/>
      <c r="D3" s="256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4" ht="18.75">
      <c r="A4" s="258" t="s">
        <v>160</v>
      </c>
      <c r="B4" s="258"/>
      <c r="C4" s="258"/>
      <c r="D4" s="258"/>
    </row>
    <row r="5" spans="2:17" ht="12.75">
      <c r="B5" s="12"/>
      <c r="C5" s="12"/>
      <c r="D5" s="88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2:4" s="204" customFormat="1" ht="12.75">
      <c r="B6" s="248"/>
      <c r="C6" s="248"/>
      <c r="D6" s="204" t="e">
        <f>VALVAL</f>
        <v>#REF!</v>
      </c>
    </row>
    <row r="7" spans="1:4" s="101" customFormat="1" ht="12.75">
      <c r="A7" s="166"/>
      <c r="B7" s="58" t="s">
        <v>161</v>
      </c>
      <c r="C7" s="58" t="s">
        <v>164</v>
      </c>
      <c r="D7" s="138" t="s">
        <v>185</v>
      </c>
    </row>
    <row r="8" spans="1:4" s="200" customFormat="1" ht="15">
      <c r="A8" s="81" t="s">
        <v>147</v>
      </c>
      <c r="B8" s="30">
        <f>B$9+B$17</f>
        <v>151.51510283670999</v>
      </c>
      <c r="C8" s="30">
        <f>C$9+C$17</f>
        <v>6010.42231140949</v>
      </c>
      <c r="D8" s="190">
        <f>D$9+D$17</f>
        <v>1</v>
      </c>
    </row>
    <row r="9" spans="1:4" s="70" customFormat="1" ht="15">
      <c r="A9" s="49" t="s">
        <v>64</v>
      </c>
      <c r="B9" s="136">
        <f>SUM(B$10:B$16)</f>
        <v>143.67824651477</v>
      </c>
      <c r="C9" s="136">
        <f>SUM(C$10:C$16)</f>
        <v>5699.54362534547</v>
      </c>
      <c r="D9" s="211">
        <f>SUM(D$10:D$16)</f>
        <v>0.948278</v>
      </c>
    </row>
    <row r="10" spans="1:4" s="61" customFormat="1" ht="12.75" outlineLevel="1">
      <c r="A10" s="243" t="s">
        <v>78</v>
      </c>
      <c r="B10" s="57">
        <v>41.39088039617</v>
      </c>
      <c r="C10" s="57">
        <v>1641.9265562604</v>
      </c>
      <c r="D10" s="137">
        <v>0.27318</v>
      </c>
    </row>
    <row r="11" spans="1:4" s="189" customFormat="1" ht="12.75" outlineLevel="1">
      <c r="A11" s="76" t="s">
        <v>170</v>
      </c>
      <c r="B11" s="173">
        <v>0.03917353536</v>
      </c>
      <c r="C11" s="173">
        <v>1.55396713964</v>
      </c>
      <c r="D11" s="235">
        <v>0.000259</v>
      </c>
    </row>
    <row r="12" spans="1:17" ht="12.75" outlineLevel="1">
      <c r="A12" s="153" t="s">
        <v>152</v>
      </c>
      <c r="B12" s="179">
        <v>22.67105582584</v>
      </c>
      <c r="C12" s="179">
        <v>899.333579344</v>
      </c>
      <c r="D12" s="247">
        <v>0.149629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 outlineLevel="1">
      <c r="A13" s="153" t="s">
        <v>10</v>
      </c>
      <c r="B13" s="179">
        <v>1.6332678938</v>
      </c>
      <c r="C13" s="179">
        <v>64.78977742427</v>
      </c>
      <c r="D13" s="247">
        <v>0.01078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 outlineLevel="1">
      <c r="A14" s="153" t="s">
        <v>163</v>
      </c>
      <c r="B14" s="179">
        <v>65.65310141353</v>
      </c>
      <c r="C14" s="179">
        <v>2604.37974935322</v>
      </c>
      <c r="D14" s="247">
        <v>0.433311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 outlineLevel="1">
      <c r="A15" s="153" t="s">
        <v>123</v>
      </c>
      <c r="B15" s="179">
        <v>8.13109261871</v>
      </c>
      <c r="C15" s="179">
        <v>322.55068687352</v>
      </c>
      <c r="D15" s="247">
        <v>0.053665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 outlineLevel="1">
      <c r="A16" s="153" t="s">
        <v>179</v>
      </c>
      <c r="B16" s="179">
        <v>4.15967483136</v>
      </c>
      <c r="C16" s="179">
        <v>165.00930895042</v>
      </c>
      <c r="D16" s="247">
        <v>0.027454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5">
      <c r="A17" s="66" t="s">
        <v>12</v>
      </c>
      <c r="B17" s="7">
        <f>SUM(B$18:B$25)</f>
        <v>7.836856321939999</v>
      </c>
      <c r="C17" s="7">
        <f>SUM(C$18:C$25)</f>
        <v>310.87868606402</v>
      </c>
      <c r="D17" s="85">
        <f>SUM(D$18:D$25)</f>
        <v>0.051722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7" ht="12.75" outlineLevel="1">
      <c r="A18" s="153" t="s">
        <v>78</v>
      </c>
      <c r="B18" s="179">
        <v>0.20103990037</v>
      </c>
      <c r="C18" s="179">
        <v>7.9750116</v>
      </c>
      <c r="D18" s="247">
        <v>0.001327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12.75" outlineLevel="1">
      <c r="A19" s="153" t="s">
        <v>170</v>
      </c>
      <c r="B19" s="179">
        <v>1.51367184973</v>
      </c>
      <c r="C19" s="179">
        <v>60.04554587244</v>
      </c>
      <c r="D19" s="247">
        <v>0.00999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1:17" ht="12.75" outlineLevel="1">
      <c r="A20" s="153" t="s">
        <v>111</v>
      </c>
      <c r="B20" s="179">
        <v>2.406551E-05</v>
      </c>
      <c r="C20" s="179">
        <v>0.00095465</v>
      </c>
      <c r="D20" s="247">
        <v>0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1:17" ht="12.75" outlineLevel="1">
      <c r="A21" s="153" t="s">
        <v>152</v>
      </c>
      <c r="B21" s="179">
        <v>1.525</v>
      </c>
      <c r="C21" s="179">
        <v>60.49492</v>
      </c>
      <c r="D21" s="247">
        <v>0.010065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7" ht="12.75" outlineLevel="1">
      <c r="A22" s="153" t="s">
        <v>10</v>
      </c>
      <c r="B22" s="179">
        <v>1.01825230805</v>
      </c>
      <c r="C22" s="179">
        <v>40.39284715757</v>
      </c>
      <c r="D22" s="247">
        <v>0.00672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1:17" ht="12.75" outlineLevel="1">
      <c r="A23" s="153" t="s">
        <v>163</v>
      </c>
      <c r="B23" s="179">
        <v>3.43850992684</v>
      </c>
      <c r="C23" s="179">
        <v>136.40156258567</v>
      </c>
      <c r="D23" s="247">
        <v>0.022694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1:17" ht="12.75" outlineLevel="1">
      <c r="A24" s="153" t="s">
        <v>123</v>
      </c>
      <c r="B24" s="179">
        <v>0.03302161253</v>
      </c>
      <c r="C24" s="179">
        <v>1.30992774319</v>
      </c>
      <c r="D24" s="247">
        <v>0.000218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1:17" ht="12.75" outlineLevel="1">
      <c r="A25" s="153" t="s">
        <v>179</v>
      </c>
      <c r="B25" s="179">
        <v>0.10733665891</v>
      </c>
      <c r="C25" s="179">
        <v>4.25791645515</v>
      </c>
      <c r="D25" s="247">
        <v>0.000708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2:17" ht="12.75">
      <c r="B26" s="12"/>
      <c r="C26" s="12"/>
      <c r="D26" s="88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2"/>
      <c r="C27" s="12"/>
      <c r="D27" s="88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2"/>
      <c r="C28" s="12"/>
      <c r="D28" s="88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2"/>
      <c r="C29" s="12"/>
      <c r="D29" s="88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2"/>
      <c r="C30" s="12"/>
      <c r="D30" s="88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2"/>
      <c r="C31" s="12"/>
      <c r="D31" s="88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2"/>
      <c r="C32" s="12"/>
      <c r="D32" s="88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2"/>
      <c r="C33" s="12"/>
      <c r="D33" s="88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2"/>
      <c r="C34" s="12"/>
      <c r="D34" s="88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2"/>
      <c r="C35" s="12"/>
      <c r="D35" s="88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2"/>
      <c r="C36" s="12"/>
      <c r="D36" s="88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2"/>
      <c r="C37" s="12"/>
      <c r="D37" s="88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88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</sheetData>
  <sheetProtection/>
  <mergeCells count="4">
    <mergeCell ref="A3:D3"/>
    <mergeCell ref="A4:D4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S247"/>
  <sheetViews>
    <sheetView workbookViewId="0" topLeftCell="A1">
      <selection activeCell="A10" sqref="A10"/>
    </sheetView>
  </sheetViews>
  <sheetFormatPr defaultColWidth="9.00390625" defaultRowHeight="12.75"/>
  <cols>
    <col min="1" max="1" width="52.75390625" style="225" bestFit="1" customWidth="1"/>
    <col min="2" max="3" width="13.625" style="225" bestFit="1" customWidth="1"/>
    <col min="4" max="4" width="14.00390625" style="225" bestFit="1" customWidth="1"/>
    <col min="5" max="7" width="14.625" style="225" bestFit="1" customWidth="1"/>
    <col min="8" max="16384" width="9.125" style="225" customWidth="1"/>
  </cols>
  <sheetData>
    <row r="2" spans="1:19" ht="18.75">
      <c r="A2" s="254" t="s">
        <v>195</v>
      </c>
      <c r="B2" s="256"/>
      <c r="C2" s="256"/>
      <c r="D2" s="256"/>
      <c r="E2" s="256"/>
      <c r="F2" s="256"/>
      <c r="G2" s="25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12.75">
      <c r="A3" s="67"/>
    </row>
    <row r="4" spans="1:7" s="204" customFormat="1" ht="12.75">
      <c r="A4" s="18" t="e">
        <f>$A$2&amp;" ("&amp;G4&amp;")"</f>
        <v>#REF!</v>
      </c>
      <c r="G4" s="204" t="e">
        <f>VALUAH</f>
        <v>#REF!</v>
      </c>
    </row>
    <row r="5" spans="1:7" s="101" customFormat="1" ht="12.75">
      <c r="A5" s="166"/>
      <c r="B5" s="242">
        <v>43830</v>
      </c>
      <c r="C5" s="242">
        <v>44196</v>
      </c>
      <c r="D5" s="242">
        <v>44561</v>
      </c>
      <c r="E5" s="242">
        <v>44926</v>
      </c>
      <c r="F5" s="242">
        <v>45291</v>
      </c>
      <c r="G5" s="242">
        <v>45412</v>
      </c>
    </row>
    <row r="6" spans="1:7" s="200" customFormat="1" ht="12.75">
      <c r="A6" s="148" t="s">
        <v>147</v>
      </c>
      <c r="B6" s="74">
        <f aca="true" t="shared" si="0" ref="B6:G6">SUM(B$7+B$8)</f>
        <v>1998.2958999647599</v>
      </c>
      <c r="C6" s="74">
        <f t="shared" si="0"/>
        <v>2551.88172520421</v>
      </c>
      <c r="D6" s="74">
        <f t="shared" si="0"/>
        <v>2672.0602101004497</v>
      </c>
      <c r="E6" s="74">
        <f t="shared" si="0"/>
        <v>4075.4500576792198</v>
      </c>
      <c r="F6" s="74">
        <f t="shared" si="0"/>
        <v>5519.5057194944</v>
      </c>
      <c r="G6" s="74">
        <f t="shared" si="0"/>
        <v>6010.422311409489</v>
      </c>
    </row>
    <row r="7" spans="1:7" s="221" customFormat="1" ht="12.75">
      <c r="A7" s="3" t="s">
        <v>46</v>
      </c>
      <c r="B7" s="89">
        <v>838.84791942063</v>
      </c>
      <c r="C7" s="89">
        <v>1032.9472373433</v>
      </c>
      <c r="D7" s="89">
        <v>1111.59786125906</v>
      </c>
      <c r="E7" s="89">
        <v>1461.888183668</v>
      </c>
      <c r="F7" s="89">
        <v>1656.49630379928</v>
      </c>
      <c r="G7" s="89">
        <v>1711.50203552248</v>
      </c>
    </row>
    <row r="8" spans="1:7" s="221" customFormat="1" ht="12.75">
      <c r="A8" s="3" t="s">
        <v>58</v>
      </c>
      <c r="B8" s="89">
        <v>1159.44798054413</v>
      </c>
      <c r="C8" s="89">
        <v>1518.93448786091</v>
      </c>
      <c r="D8" s="89">
        <v>1560.46234884139</v>
      </c>
      <c r="E8" s="89">
        <v>2613.56187401122</v>
      </c>
      <c r="F8" s="89">
        <v>3863.00941569512</v>
      </c>
      <c r="G8" s="89">
        <v>4298.92027588701</v>
      </c>
    </row>
    <row r="9" spans="2:17" ht="12.75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17" ht="12.75">
      <c r="A10" s="18" t="e">
        <f>$A$2&amp;" ("&amp;G10&amp;")"</f>
        <v>#REF!</v>
      </c>
      <c r="B10" s="197"/>
      <c r="C10" s="197"/>
      <c r="D10" s="197"/>
      <c r="E10" s="197"/>
      <c r="F10" s="197"/>
      <c r="G10" s="204" t="e">
        <f>VALUSD</f>
        <v>#REF!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9" s="207" customFormat="1" ht="12.75">
      <c r="A11" s="166"/>
      <c r="B11" s="242">
        <v>43830</v>
      </c>
      <c r="C11" s="242">
        <v>44196</v>
      </c>
      <c r="D11" s="242">
        <v>44561</v>
      </c>
      <c r="E11" s="242">
        <v>44926</v>
      </c>
      <c r="F11" s="242">
        <v>45291</v>
      </c>
      <c r="G11" s="242">
        <v>45412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7" s="51" customFormat="1" ht="12.75">
      <c r="A12" s="148" t="s">
        <v>147</v>
      </c>
      <c r="B12" s="74">
        <f aca="true" t="shared" si="1" ref="B12:G12">SUM(B$13+B$14)</f>
        <v>84.36540685986</v>
      </c>
      <c r="C12" s="74">
        <f t="shared" si="1"/>
        <v>90.25350403526</v>
      </c>
      <c r="D12" s="74">
        <f t="shared" si="1"/>
        <v>97.95588455634001</v>
      </c>
      <c r="E12" s="74">
        <f t="shared" si="1"/>
        <v>111.44670722128998</v>
      </c>
      <c r="F12" s="74">
        <f t="shared" si="1"/>
        <v>145.31745543966</v>
      </c>
      <c r="G12" s="74">
        <f t="shared" si="1"/>
        <v>151.51510283671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90" customFormat="1" ht="12.75">
      <c r="A13" s="174" t="s">
        <v>46</v>
      </c>
      <c r="B13" s="228">
        <v>35.41504840032</v>
      </c>
      <c r="C13" s="228">
        <v>36.53269143805</v>
      </c>
      <c r="D13" s="228">
        <v>40.75041099716</v>
      </c>
      <c r="E13" s="228">
        <v>39.97659696242</v>
      </c>
      <c r="F13" s="228">
        <v>43.6122073328</v>
      </c>
      <c r="G13" s="228">
        <v>43.14478974714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s="90" customFormat="1" ht="12.75">
      <c r="A14" s="174" t="s">
        <v>58</v>
      </c>
      <c r="B14" s="228">
        <v>48.95035845954</v>
      </c>
      <c r="C14" s="228">
        <v>53.72081259721</v>
      </c>
      <c r="D14" s="228">
        <v>57.20547355918</v>
      </c>
      <c r="E14" s="228">
        <v>71.47011025887</v>
      </c>
      <c r="F14" s="228">
        <v>101.70524810686</v>
      </c>
      <c r="G14" s="228">
        <v>108.37031308957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2.75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="147" customFormat="1" ht="12.75">
      <c r="G16" s="5" t="s">
        <v>185</v>
      </c>
    </row>
    <row r="17" spans="1:19" s="207" customFormat="1" ht="12.75">
      <c r="A17" s="166"/>
      <c r="B17" s="242">
        <v>43830</v>
      </c>
      <c r="C17" s="242">
        <v>44196</v>
      </c>
      <c r="D17" s="242">
        <v>44561</v>
      </c>
      <c r="E17" s="242">
        <v>44926</v>
      </c>
      <c r="F17" s="242">
        <v>45291</v>
      </c>
      <c r="G17" s="242">
        <v>45412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7" s="51" customFormat="1" ht="12.75">
      <c r="A18" s="148" t="s">
        <v>147</v>
      </c>
      <c r="B18" s="74">
        <f aca="true" t="shared" si="2" ref="B18:G18">SUM(B$19+B$20)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90" customFormat="1" ht="12.75">
      <c r="A19" s="174" t="s">
        <v>46</v>
      </c>
      <c r="B19" s="75">
        <v>0.419782</v>
      </c>
      <c r="C19" s="75">
        <v>0.404779</v>
      </c>
      <c r="D19" s="75">
        <v>0.416008</v>
      </c>
      <c r="E19" s="75">
        <v>0.358706</v>
      </c>
      <c r="F19" s="75">
        <v>0.300117</v>
      </c>
      <c r="G19" s="75">
        <v>0.284756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90" customFormat="1" ht="12.75">
      <c r="A20" s="174" t="s">
        <v>58</v>
      </c>
      <c r="B20" s="75">
        <v>0.580218</v>
      </c>
      <c r="C20" s="75">
        <v>0.595221</v>
      </c>
      <c r="D20" s="75">
        <v>0.583992</v>
      </c>
      <c r="E20" s="75">
        <v>0.641294</v>
      </c>
      <c r="F20" s="75">
        <v>0.699883</v>
      </c>
      <c r="G20" s="75">
        <v>0.715244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2:17" ht="12.75"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="147" customFormat="1" ht="12.75"/>
    <row r="26" spans="2:17" ht="12.75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  <row r="246" spans="2:17" ht="12.75"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</row>
    <row r="247" spans="2:17" ht="12.75"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E7" sqref="E7"/>
    </sheetView>
  </sheetViews>
  <sheetFormatPr defaultColWidth="9.00390625" defaultRowHeight="12.75"/>
  <cols>
    <col min="1" max="1" width="52.75390625" style="225" bestFit="1" customWidth="1"/>
    <col min="2" max="7" width="11.75390625" style="225" customWidth="1"/>
    <col min="8" max="16384" width="9.125" style="225" customWidth="1"/>
  </cols>
  <sheetData>
    <row r="2" spans="1:19" ht="18.75">
      <c r="A2" s="254" t="s">
        <v>195</v>
      </c>
      <c r="B2" s="256"/>
      <c r="C2" s="256"/>
      <c r="D2" s="256"/>
      <c r="E2" s="256"/>
      <c r="F2" s="256"/>
      <c r="G2" s="25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4" s="204" customFormat="1" ht="12.75">
      <c r="G4" s="5" t="s">
        <v>99</v>
      </c>
    </row>
    <row r="5" spans="1:7" s="101" customFormat="1" ht="12.75">
      <c r="A5" s="187"/>
      <c r="B5" s="242">
        <f>YT_ALL!B5</f>
        <v>43830</v>
      </c>
      <c r="C5" s="242">
        <f>YT_ALL!C5</f>
        <v>44196</v>
      </c>
      <c r="D5" s="242">
        <f>YT_ALL!D5</f>
        <v>44561</v>
      </c>
      <c r="E5" s="242">
        <f>YT_ALL!E5</f>
        <v>44926</v>
      </c>
      <c r="F5" s="242">
        <f>YT_ALL!F5</f>
        <v>45291</v>
      </c>
      <c r="G5" s="242">
        <f>YT_ALL!G5</f>
        <v>45412</v>
      </c>
    </row>
    <row r="6" spans="1:7" s="200" customFormat="1" ht="12.75">
      <c r="A6" s="148" t="s">
        <v>147</v>
      </c>
      <c r="B6" s="74" t="e">
        <f aca="true" t="shared" si="0" ref="B6:G6">SUM(B$7+B$8)</f>
        <v>#REF!</v>
      </c>
      <c r="C6" s="74" t="e">
        <f t="shared" si="0"/>
        <v>#REF!</v>
      </c>
      <c r="D6" s="74" t="e">
        <f t="shared" si="0"/>
        <v>#REF!</v>
      </c>
      <c r="E6" s="74" t="e">
        <f t="shared" si="0"/>
        <v>#REF!</v>
      </c>
      <c r="F6" s="74" t="e">
        <f t="shared" si="0"/>
        <v>#REF!</v>
      </c>
      <c r="G6" s="74" t="e">
        <f t="shared" si="0"/>
        <v>#REF!</v>
      </c>
    </row>
    <row r="7" spans="1:7" s="221" customFormat="1" ht="12.75">
      <c r="A7" s="53" t="str">
        <f>YT_ALL!A7</f>
        <v>Внутрішній борг</v>
      </c>
      <c r="B7" s="89" t="e">
        <f>YT_ALL!B7/DMLMLR</f>
        <v>#REF!</v>
      </c>
      <c r="C7" s="89" t="e">
        <f>YT_ALL!C7/DMLMLR</f>
        <v>#REF!</v>
      </c>
      <c r="D7" s="89" t="e">
        <f>YT_ALL!D7/DMLMLR</f>
        <v>#REF!</v>
      </c>
      <c r="E7" s="89" t="e">
        <f>YT_ALL!E7/DMLMLR</f>
        <v>#REF!</v>
      </c>
      <c r="F7" s="89" t="e">
        <f>YT_ALL!F7/DMLMLR</f>
        <v>#REF!</v>
      </c>
      <c r="G7" s="89" t="e">
        <f>YT_ALL!G7/DMLMLR</f>
        <v>#REF!</v>
      </c>
    </row>
    <row r="8" spans="1:7" s="221" customFormat="1" ht="12.75">
      <c r="A8" s="53" t="str">
        <f>YT_ALL!A8</f>
        <v>Зовнішній борг</v>
      </c>
      <c r="B8" s="89" t="e">
        <f>YT_ALL!B8/DMLMLR</f>
        <v>#REF!</v>
      </c>
      <c r="C8" s="89" t="e">
        <f>YT_ALL!C8/DMLMLR</f>
        <v>#REF!</v>
      </c>
      <c r="D8" s="89" t="e">
        <f>YT_ALL!D8/DMLMLR</f>
        <v>#REF!</v>
      </c>
      <c r="E8" s="89" t="e">
        <f>YT_ALL!E8/DMLMLR</f>
        <v>#REF!</v>
      </c>
      <c r="F8" s="89" t="e">
        <f>YT_ALL!F8/DMLMLR</f>
        <v>#REF!</v>
      </c>
      <c r="G8" s="89" t="e">
        <f>YT_ALL!G8/DMLMLR</f>
        <v>#REF!</v>
      </c>
    </row>
    <row r="9" spans="2:17" ht="12.75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2:17" ht="12.75">
      <c r="B10" s="197"/>
      <c r="C10" s="197"/>
      <c r="D10" s="197"/>
      <c r="E10" s="197"/>
      <c r="F10" s="197"/>
      <c r="G10" s="5" t="s">
        <v>95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9" s="207" customFormat="1" ht="12.75">
      <c r="A11" s="34"/>
      <c r="B11" s="242">
        <f>YT_ALL!B11</f>
        <v>43830</v>
      </c>
      <c r="C11" s="242">
        <f>YT_ALL!C11</f>
        <v>44196</v>
      </c>
      <c r="D11" s="242">
        <f>YT_ALL!D11</f>
        <v>44561</v>
      </c>
      <c r="E11" s="242">
        <f>YT_ALL!E11</f>
        <v>44926</v>
      </c>
      <c r="F11" s="242">
        <f>YT_ALL!F11</f>
        <v>45291</v>
      </c>
      <c r="G11" s="242">
        <f>YT_ALL!G11</f>
        <v>45412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7" s="51" customFormat="1" ht="12.75">
      <c r="A12" s="148" t="s">
        <v>147</v>
      </c>
      <c r="B12" s="74" t="e">
        <f aca="true" t="shared" si="1" ref="B12:G12">SUM(B$13+B$14)</f>
        <v>#REF!</v>
      </c>
      <c r="C12" s="74" t="e">
        <f t="shared" si="1"/>
        <v>#REF!</v>
      </c>
      <c r="D12" s="74" t="e">
        <f t="shared" si="1"/>
        <v>#REF!</v>
      </c>
      <c r="E12" s="74" t="e">
        <f t="shared" si="1"/>
        <v>#REF!</v>
      </c>
      <c r="F12" s="74" t="e">
        <f t="shared" si="1"/>
        <v>#REF!</v>
      </c>
      <c r="G12" s="74" t="e">
        <f t="shared" si="1"/>
        <v>#REF!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90" customFormat="1" ht="12.75">
      <c r="A13" s="53" t="str">
        <f>YT_ALL!A13</f>
        <v>Внутрішній борг</v>
      </c>
      <c r="B13" s="89" t="e">
        <f>YT_ALL!B13/DMLMLR</f>
        <v>#REF!</v>
      </c>
      <c r="C13" s="89" t="e">
        <f>YT_ALL!C13/DMLMLR</f>
        <v>#REF!</v>
      </c>
      <c r="D13" s="89" t="e">
        <f>YT_ALL!D13/DMLMLR</f>
        <v>#REF!</v>
      </c>
      <c r="E13" s="89" t="e">
        <f>YT_ALL!E13/DMLMLR</f>
        <v>#REF!</v>
      </c>
      <c r="F13" s="89" t="e">
        <f>YT_ALL!F13/DMLMLR</f>
        <v>#REF!</v>
      </c>
      <c r="G13" s="89" t="e">
        <f>YT_ALL!G13/DMLMLR</f>
        <v>#REF!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s="90" customFormat="1" ht="12.75">
      <c r="A14" s="53" t="str">
        <f>YT_ALL!A14</f>
        <v>Зовнішній борг</v>
      </c>
      <c r="B14" s="89" t="e">
        <f>YT_ALL!B14/DMLMLR</f>
        <v>#REF!</v>
      </c>
      <c r="C14" s="89" t="e">
        <f>YT_ALL!C14/DMLMLR</f>
        <v>#REF!</v>
      </c>
      <c r="D14" s="89" t="e">
        <f>YT_ALL!D14/DMLMLR</f>
        <v>#REF!</v>
      </c>
      <c r="E14" s="89" t="e">
        <f>YT_ALL!E14/DMLMLR</f>
        <v>#REF!</v>
      </c>
      <c r="F14" s="89" t="e">
        <f>YT_ALL!F14/DMLMLR</f>
        <v>#REF!</v>
      </c>
      <c r="G14" s="89" t="e">
        <f>YT_ALL!G14/DMLMLR</f>
        <v>#REF!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2.75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="147" customFormat="1" ht="12.75">
      <c r="G16" s="5" t="s">
        <v>185</v>
      </c>
    </row>
    <row r="17" spans="1:19" s="207" customFormat="1" ht="12.75">
      <c r="A17" s="34"/>
      <c r="B17" s="242">
        <f>YT_ALL!B17</f>
        <v>43830</v>
      </c>
      <c r="C17" s="242">
        <f>YT_ALL!C17</f>
        <v>44196</v>
      </c>
      <c r="D17" s="242">
        <f>YT_ALL!D17</f>
        <v>44561</v>
      </c>
      <c r="E17" s="242">
        <f>YT_ALL!E17</f>
        <v>44926</v>
      </c>
      <c r="F17" s="242">
        <f>YT_ALL!F17</f>
        <v>45291</v>
      </c>
      <c r="G17" s="242">
        <f>YT_ALL!G17</f>
        <v>45412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7" s="51" customFormat="1" ht="12.75">
      <c r="A18" s="148" t="s">
        <v>147</v>
      </c>
      <c r="B18" s="74">
        <f aca="true" t="shared" si="2" ref="B18:G18">SUM(B$19+B$20)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90" customFormat="1" ht="12.75">
      <c r="A19" s="53" t="str">
        <f>YT_ALL!A19</f>
        <v>Внутрішній борг</v>
      </c>
      <c r="B19" s="178">
        <f>YT_ALL!B19</f>
        <v>0.419782</v>
      </c>
      <c r="C19" s="178">
        <f>YT_ALL!C19</f>
        <v>0.404779</v>
      </c>
      <c r="D19" s="178">
        <f>YT_ALL!D19</f>
        <v>0.416008</v>
      </c>
      <c r="E19" s="178">
        <f>YT_ALL!E19</f>
        <v>0.358706</v>
      </c>
      <c r="F19" s="178">
        <f>YT_ALL!F19</f>
        <v>0.300117</v>
      </c>
      <c r="G19" s="178">
        <f>YT_ALL!G19</f>
        <v>0.284756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90" customFormat="1" ht="12.75">
      <c r="A20" s="53" t="str">
        <f>YT_ALL!A20</f>
        <v>Зовнішній борг</v>
      </c>
      <c r="B20" s="178">
        <f>YT_ALL!B20</f>
        <v>0.580218</v>
      </c>
      <c r="C20" s="178">
        <f>YT_ALL!C20</f>
        <v>0.595221</v>
      </c>
      <c r="D20" s="178">
        <f>YT_ALL!D20</f>
        <v>0.583992</v>
      </c>
      <c r="E20" s="178">
        <f>YT_ALL!E20</f>
        <v>0.641294</v>
      </c>
      <c r="F20" s="178">
        <f>YT_ALL!F20</f>
        <v>0.699883</v>
      </c>
      <c r="G20" s="178">
        <f>YT_ALL!G20</f>
        <v>0.715244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12.75">
      <c r="A21" s="104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="147" customFormat="1" ht="12.75"/>
    <row r="26" spans="2:17" ht="12.75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  <row r="246" spans="2:17" ht="12.75"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</row>
    <row r="247" spans="2:17" ht="12.75"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G4" sqref="G4"/>
    </sheetView>
  </sheetViews>
  <sheetFormatPr defaultColWidth="9.00390625" defaultRowHeight="12.75"/>
  <cols>
    <col min="1" max="1" width="52.75390625" style="225" bestFit="1" customWidth="1"/>
    <col min="2" max="7" width="11.75390625" style="225" customWidth="1"/>
    <col min="8" max="16384" width="9.125" style="225" customWidth="1"/>
  </cols>
  <sheetData>
    <row r="2" spans="1:19" ht="18.75">
      <c r="A2" s="254" t="s">
        <v>195</v>
      </c>
      <c r="B2" s="256"/>
      <c r="C2" s="256"/>
      <c r="D2" s="256"/>
      <c r="E2" s="256"/>
      <c r="F2" s="256"/>
      <c r="G2" s="25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4" s="204" customFormat="1" ht="12.75">
      <c r="G4" s="5" t="s">
        <v>99</v>
      </c>
    </row>
    <row r="5" spans="1:7" s="101" customFormat="1" ht="12.75">
      <c r="A5" s="187"/>
      <c r="B5" s="242">
        <f>YT_ALL!B5</f>
        <v>43830</v>
      </c>
      <c r="C5" s="242">
        <f>YT_ALL!C5</f>
        <v>44196</v>
      </c>
      <c r="D5" s="242">
        <f>YT_ALL!D5</f>
        <v>44561</v>
      </c>
      <c r="E5" s="242">
        <f>YT_ALL!E5</f>
        <v>44926</v>
      </c>
      <c r="F5" s="242">
        <f>YT_ALL!F5</f>
        <v>45291</v>
      </c>
      <c r="G5" s="242">
        <f>YT_ALL!G5</f>
        <v>45412</v>
      </c>
    </row>
    <row r="6" spans="1:7" s="200" customFormat="1" ht="12.75">
      <c r="A6" s="148" t="s">
        <v>147</v>
      </c>
      <c r="B6" s="74" t="e">
        <f aca="true" t="shared" si="0" ref="B6:G6">SUM(B$7+B$8)</f>
        <v>#REF!</v>
      </c>
      <c r="C6" s="74" t="e">
        <f t="shared" si="0"/>
        <v>#REF!</v>
      </c>
      <c r="D6" s="74" t="e">
        <f t="shared" si="0"/>
        <v>#REF!</v>
      </c>
      <c r="E6" s="74" t="e">
        <f t="shared" si="0"/>
        <v>#REF!</v>
      </c>
      <c r="F6" s="74" t="e">
        <f t="shared" si="0"/>
        <v>#REF!</v>
      </c>
      <c r="G6" s="74" t="e">
        <f t="shared" si="0"/>
        <v>#REF!</v>
      </c>
    </row>
    <row r="7" spans="1:7" s="221" customFormat="1" ht="12.75">
      <c r="A7" s="53" t="str">
        <f>YK_ALL!A7</f>
        <v>Державний борг</v>
      </c>
      <c r="B7" s="89" t="e">
        <f>YK_ALL!B7/DMLMLR</f>
        <v>#REF!</v>
      </c>
      <c r="C7" s="89" t="e">
        <f>YK_ALL!C7/DMLMLR</f>
        <v>#REF!</v>
      </c>
      <c r="D7" s="89" t="e">
        <f>YK_ALL!D7/DMLMLR</f>
        <v>#REF!</v>
      </c>
      <c r="E7" s="89" t="e">
        <f>YK_ALL!E7/DMLMLR</f>
        <v>#REF!</v>
      </c>
      <c r="F7" s="89" t="e">
        <f>YK_ALL!F7/DMLMLR</f>
        <v>#REF!</v>
      </c>
      <c r="G7" s="89" t="e">
        <f>YK_ALL!G7/DMLMLR</f>
        <v>#REF!</v>
      </c>
    </row>
    <row r="8" spans="1:7" s="221" customFormat="1" ht="12.75">
      <c r="A8" s="53" t="str">
        <f>YK_ALL!A8</f>
        <v>Гарантований державою борг</v>
      </c>
      <c r="B8" s="89" t="e">
        <f>YK_ALL!B8/DMLMLR</f>
        <v>#REF!</v>
      </c>
      <c r="C8" s="89" t="e">
        <f>YK_ALL!C8/DMLMLR</f>
        <v>#REF!</v>
      </c>
      <c r="D8" s="89" t="e">
        <f>YK_ALL!D8/DMLMLR</f>
        <v>#REF!</v>
      </c>
      <c r="E8" s="89" t="e">
        <f>YK_ALL!E8/DMLMLR</f>
        <v>#REF!</v>
      </c>
      <c r="F8" s="89" t="e">
        <f>YK_ALL!F8/DMLMLR</f>
        <v>#REF!</v>
      </c>
      <c r="G8" s="89" t="e">
        <f>YK_ALL!G8/DMLMLR</f>
        <v>#REF!</v>
      </c>
    </row>
    <row r="9" spans="2:17" ht="12.75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2:17" ht="12.75">
      <c r="B10" s="197"/>
      <c r="C10" s="197"/>
      <c r="D10" s="197"/>
      <c r="E10" s="197"/>
      <c r="F10" s="197"/>
      <c r="G10" s="5" t="s">
        <v>95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9" s="207" customFormat="1" ht="12.75">
      <c r="A11" s="34"/>
      <c r="B11" s="242">
        <f>YT_ALL!B11</f>
        <v>43830</v>
      </c>
      <c r="C11" s="242">
        <f>YT_ALL!C11</f>
        <v>44196</v>
      </c>
      <c r="D11" s="242">
        <f>YT_ALL!D11</f>
        <v>44561</v>
      </c>
      <c r="E11" s="242">
        <f>YT_ALL!E11</f>
        <v>44926</v>
      </c>
      <c r="F11" s="242">
        <f>YT_ALL!F11</f>
        <v>45291</v>
      </c>
      <c r="G11" s="242">
        <f>YT_ALL!G11</f>
        <v>45412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7" s="51" customFormat="1" ht="12.75">
      <c r="A12" s="148" t="s">
        <v>147</v>
      </c>
      <c r="B12" s="74" t="e">
        <f aca="true" t="shared" si="1" ref="B12:G12">SUM(B$13+B$14)</f>
        <v>#REF!</v>
      </c>
      <c r="C12" s="74" t="e">
        <f t="shared" si="1"/>
        <v>#REF!</v>
      </c>
      <c r="D12" s="74" t="e">
        <f t="shared" si="1"/>
        <v>#REF!</v>
      </c>
      <c r="E12" s="74" t="e">
        <f t="shared" si="1"/>
        <v>#REF!</v>
      </c>
      <c r="F12" s="74" t="e">
        <f t="shared" si="1"/>
        <v>#REF!</v>
      </c>
      <c r="G12" s="74" t="e">
        <f t="shared" si="1"/>
        <v>#REF!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90" customFormat="1" ht="12.75">
      <c r="A13" s="53" t="str">
        <f>YK_ALL!A13</f>
        <v>Державний борг</v>
      </c>
      <c r="B13" s="89" t="e">
        <f>YK_ALL!B13/DMLMLR</f>
        <v>#REF!</v>
      </c>
      <c r="C13" s="89" t="e">
        <f>YK_ALL!C13/DMLMLR</f>
        <v>#REF!</v>
      </c>
      <c r="D13" s="89" t="e">
        <f>YK_ALL!D13/DMLMLR</f>
        <v>#REF!</v>
      </c>
      <c r="E13" s="89" t="e">
        <f>YK_ALL!E13/DMLMLR</f>
        <v>#REF!</v>
      </c>
      <c r="F13" s="89" t="e">
        <f>YK_ALL!F13/DMLMLR</f>
        <v>#REF!</v>
      </c>
      <c r="G13" s="89" t="e">
        <f>YK_ALL!G13/DMLMLR</f>
        <v>#REF!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s="90" customFormat="1" ht="12.75">
      <c r="A14" s="53" t="str">
        <f>YK_ALL!A14</f>
        <v>Гарантований державою борг</v>
      </c>
      <c r="B14" s="89" t="e">
        <f>YK_ALL!B14/DMLMLR</f>
        <v>#REF!</v>
      </c>
      <c r="C14" s="89" t="e">
        <f>YK_ALL!C14/DMLMLR</f>
        <v>#REF!</v>
      </c>
      <c r="D14" s="89" t="e">
        <f>YK_ALL!D14/DMLMLR</f>
        <v>#REF!</v>
      </c>
      <c r="E14" s="89" t="e">
        <f>YK_ALL!E14/DMLMLR</f>
        <v>#REF!</v>
      </c>
      <c r="F14" s="89" t="e">
        <f>YK_ALL!F14/DMLMLR</f>
        <v>#REF!</v>
      </c>
      <c r="G14" s="89" t="e">
        <f>YK_ALL!G14/DMLMLR</f>
        <v>#REF!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2.75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="147" customFormat="1" ht="12.75">
      <c r="G16" s="5" t="s">
        <v>185</v>
      </c>
    </row>
    <row r="17" spans="1:19" s="207" customFormat="1" ht="12.75">
      <c r="A17" s="34"/>
      <c r="B17" s="242">
        <f>YT_ALL!B17</f>
        <v>43830</v>
      </c>
      <c r="C17" s="242">
        <f>YT_ALL!C17</f>
        <v>44196</v>
      </c>
      <c r="D17" s="242">
        <f>YT_ALL!D17</f>
        <v>44561</v>
      </c>
      <c r="E17" s="242">
        <f>YT_ALL!E17</f>
        <v>44926</v>
      </c>
      <c r="F17" s="242">
        <f>YT_ALL!F17</f>
        <v>45291</v>
      </c>
      <c r="G17" s="242">
        <f>YT_ALL!G17</f>
        <v>45412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7" s="51" customFormat="1" ht="12.75">
      <c r="A18" s="148" t="s">
        <v>147</v>
      </c>
      <c r="B18" s="74">
        <f aca="true" t="shared" si="2" ref="B18:G18">SUM(B$19+B$20)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90" customFormat="1" ht="12.75">
      <c r="A19" s="53" t="str">
        <f>YK_ALL!A19</f>
        <v>Державний борг</v>
      </c>
      <c r="B19" s="89">
        <f>YK_ALL!B19</f>
        <v>0.881436</v>
      </c>
      <c r="C19" s="89">
        <f>YK_ALL!C19</f>
        <v>0.88532</v>
      </c>
      <c r="D19" s="89">
        <f>YK_ALL!D19</f>
        <v>0.884232</v>
      </c>
      <c r="E19" s="89">
        <f>YK_ALL!E19</f>
        <v>0.911589</v>
      </c>
      <c r="F19" s="89">
        <f>YK_ALL!F19</f>
        <v>0.939956</v>
      </c>
      <c r="G19" s="89">
        <f>YK_ALL!G19</f>
        <v>0.948277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90" customFormat="1" ht="12.75">
      <c r="A20" s="53" t="str">
        <f>YK_ALL!A20</f>
        <v>Гарантований державою борг</v>
      </c>
      <c r="B20" s="89">
        <f>YK_ALL!B20</f>
        <v>0.118564</v>
      </c>
      <c r="C20" s="89">
        <f>YK_ALL!C20</f>
        <v>0.11468</v>
      </c>
      <c r="D20" s="89">
        <f>YK_ALL!D20</f>
        <v>0.115768</v>
      </c>
      <c r="E20" s="89">
        <f>YK_ALL!E20</f>
        <v>0.088411</v>
      </c>
      <c r="F20" s="89">
        <f>YK_ALL!F20</f>
        <v>0.060044</v>
      </c>
      <c r="G20" s="89">
        <f>YK_ALL!G20</f>
        <v>0.051723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12.75">
      <c r="A21" s="104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="147" customFormat="1" ht="12.75"/>
    <row r="26" spans="2:17" ht="12.75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  <row r="246" spans="2:17" ht="12.75"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</row>
    <row r="247" spans="2:17" ht="12.75"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D8" sqref="D8"/>
    </sheetView>
  </sheetViews>
  <sheetFormatPr defaultColWidth="9.00390625" defaultRowHeight="12.75"/>
  <cols>
    <col min="1" max="1" width="52.75390625" style="225" bestFit="1" customWidth="1"/>
    <col min="2" max="3" width="13.625" style="225" bestFit="1" customWidth="1"/>
    <col min="4" max="4" width="14.00390625" style="225" bestFit="1" customWidth="1"/>
    <col min="5" max="7" width="14.625" style="225" bestFit="1" customWidth="1"/>
    <col min="8" max="16384" width="9.125" style="225" customWidth="1"/>
  </cols>
  <sheetData>
    <row r="2" spans="1:19" ht="18.75">
      <c r="A2" s="254" t="s">
        <v>195</v>
      </c>
      <c r="B2" s="256"/>
      <c r="C2" s="256"/>
      <c r="D2" s="256"/>
      <c r="E2" s="256"/>
      <c r="F2" s="256"/>
      <c r="G2" s="25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12.75">
      <c r="A3" s="67"/>
    </row>
    <row r="4" s="204" customFormat="1" ht="12.75">
      <c r="G4" s="204" t="e">
        <f>VALUAH</f>
        <v>#REF!</v>
      </c>
    </row>
    <row r="5" spans="1:7" s="101" customFormat="1" ht="12.75">
      <c r="A5" s="166"/>
      <c r="B5" s="242">
        <v>43830</v>
      </c>
      <c r="C5" s="242">
        <v>44196</v>
      </c>
      <c r="D5" s="242">
        <v>44561</v>
      </c>
      <c r="E5" s="242">
        <v>44926</v>
      </c>
      <c r="F5" s="242">
        <v>45291</v>
      </c>
      <c r="G5" s="242">
        <v>45412</v>
      </c>
    </row>
    <row r="6" spans="1:7" s="200" customFormat="1" ht="12.75">
      <c r="A6" s="148" t="s">
        <v>147</v>
      </c>
      <c r="B6" s="74">
        <f aca="true" t="shared" si="0" ref="B6:G6">SUM(B$7+B$8)</f>
        <v>1998.2958999647599</v>
      </c>
      <c r="C6" s="74">
        <f t="shared" si="0"/>
        <v>2551.88172520421</v>
      </c>
      <c r="D6" s="74">
        <f t="shared" si="0"/>
        <v>2672.0602101004497</v>
      </c>
      <c r="E6" s="74">
        <f t="shared" si="0"/>
        <v>4075.4500576792198</v>
      </c>
      <c r="F6" s="74">
        <f t="shared" si="0"/>
        <v>5519.505719494399</v>
      </c>
      <c r="G6" s="74">
        <f t="shared" si="0"/>
        <v>6010.42231140949</v>
      </c>
    </row>
    <row r="7" spans="1:7" s="221" customFormat="1" ht="12.75">
      <c r="A7" s="3" t="s">
        <v>64</v>
      </c>
      <c r="B7" s="89">
        <v>1761.36913148087</v>
      </c>
      <c r="C7" s="89">
        <v>2259.23150159262</v>
      </c>
      <c r="D7" s="89">
        <v>2362.72015075719</v>
      </c>
      <c r="E7" s="89">
        <v>3715.13363176609</v>
      </c>
      <c r="F7" s="89">
        <v>5188.09074152743</v>
      </c>
      <c r="G7" s="89">
        <v>5699.54362534547</v>
      </c>
    </row>
    <row r="8" spans="1:7" s="221" customFormat="1" ht="12.75">
      <c r="A8" s="3" t="s">
        <v>12</v>
      </c>
      <c r="B8" s="89">
        <v>236.92676848389</v>
      </c>
      <c r="C8" s="89">
        <v>292.65022361159</v>
      </c>
      <c r="D8" s="89">
        <v>309.34005934326</v>
      </c>
      <c r="E8" s="89">
        <v>360.31642591313</v>
      </c>
      <c r="F8" s="89">
        <v>331.41497796697</v>
      </c>
      <c r="G8" s="89">
        <v>310.87868606402</v>
      </c>
    </row>
    <row r="9" spans="2:17" ht="12.75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2:17" ht="12.75">
      <c r="B10" s="197"/>
      <c r="C10" s="197"/>
      <c r="D10" s="197"/>
      <c r="E10" s="197"/>
      <c r="F10" s="197"/>
      <c r="G10" s="204" t="e">
        <f>VALUSD</f>
        <v>#REF!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9" s="207" customFormat="1" ht="12.75">
      <c r="A11" s="166"/>
      <c r="B11" s="242">
        <v>43830</v>
      </c>
      <c r="C11" s="242">
        <v>44196</v>
      </c>
      <c r="D11" s="242">
        <v>44561</v>
      </c>
      <c r="E11" s="242">
        <v>44926</v>
      </c>
      <c r="F11" s="242">
        <v>45291</v>
      </c>
      <c r="G11" s="242">
        <v>45412</v>
      </c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7" s="51" customFormat="1" ht="12.75">
      <c r="A12" s="148" t="s">
        <v>147</v>
      </c>
      <c r="B12" s="74">
        <f aca="true" t="shared" si="1" ref="B12:G12">SUM(B$13+B$14)</f>
        <v>84.36540685986</v>
      </c>
      <c r="C12" s="74">
        <f t="shared" si="1"/>
        <v>90.25350403526001</v>
      </c>
      <c r="D12" s="74">
        <f t="shared" si="1"/>
        <v>97.95588455634</v>
      </c>
      <c r="E12" s="74">
        <f t="shared" si="1"/>
        <v>111.44670722129001</v>
      </c>
      <c r="F12" s="74">
        <f t="shared" si="1"/>
        <v>145.31745543966002</v>
      </c>
      <c r="G12" s="74">
        <f t="shared" si="1"/>
        <v>151.51510283670999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90" customFormat="1" ht="12.75">
      <c r="A13" s="3" t="s">
        <v>64</v>
      </c>
      <c r="B13" s="228">
        <v>74.36267242024</v>
      </c>
      <c r="C13" s="228">
        <v>79.90321707766</v>
      </c>
      <c r="D13" s="228">
        <v>86.61569131252</v>
      </c>
      <c r="E13" s="228">
        <v>101.59354286955</v>
      </c>
      <c r="F13" s="228">
        <v>136.59196737241</v>
      </c>
      <c r="G13" s="228">
        <v>143.67824651477</v>
      </c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7" s="90" customFormat="1" ht="12.75">
      <c r="A14" s="3" t="s">
        <v>12</v>
      </c>
      <c r="B14" s="228">
        <v>10.00273443962</v>
      </c>
      <c r="C14" s="228">
        <v>10.3502869576</v>
      </c>
      <c r="D14" s="228">
        <v>11.34019324382</v>
      </c>
      <c r="E14" s="228">
        <v>9.85316435174</v>
      </c>
      <c r="F14" s="228">
        <v>8.72548806725</v>
      </c>
      <c r="G14" s="228">
        <v>7.83685632194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2.75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="147" customFormat="1" ht="12.75">
      <c r="G16" s="5" t="s">
        <v>185</v>
      </c>
    </row>
    <row r="17" spans="1:19" s="207" customFormat="1" ht="12.75">
      <c r="A17" s="166"/>
      <c r="B17" s="242">
        <v>43830</v>
      </c>
      <c r="C17" s="242">
        <v>44196</v>
      </c>
      <c r="D17" s="242">
        <v>44561</v>
      </c>
      <c r="E17" s="242">
        <v>44926</v>
      </c>
      <c r="F17" s="242">
        <v>45291</v>
      </c>
      <c r="G17" s="242">
        <v>45412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7" s="51" customFormat="1" ht="12.75">
      <c r="A18" s="148" t="s">
        <v>147</v>
      </c>
      <c r="B18" s="74">
        <f aca="true" t="shared" si="2" ref="B18:G18">SUM(B$19+B$20)</f>
        <v>1</v>
      </c>
      <c r="C18" s="74">
        <f t="shared" si="2"/>
        <v>1</v>
      </c>
      <c r="D18" s="74">
        <f t="shared" si="2"/>
        <v>1</v>
      </c>
      <c r="E18" s="74">
        <f t="shared" si="2"/>
        <v>1</v>
      </c>
      <c r="F18" s="74">
        <f t="shared" si="2"/>
        <v>1</v>
      </c>
      <c r="G18" s="74">
        <f t="shared" si="2"/>
        <v>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90" customFormat="1" ht="12.75">
      <c r="A19" s="3" t="s">
        <v>64</v>
      </c>
      <c r="B19" s="75">
        <v>0.881436</v>
      </c>
      <c r="C19" s="75">
        <v>0.88532</v>
      </c>
      <c r="D19" s="75">
        <v>0.884232</v>
      </c>
      <c r="E19" s="75">
        <v>0.911589</v>
      </c>
      <c r="F19" s="75">
        <v>0.939956</v>
      </c>
      <c r="G19" s="75">
        <v>0.948277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90" customFormat="1" ht="12.75">
      <c r="A20" s="3" t="s">
        <v>12</v>
      </c>
      <c r="B20" s="75">
        <v>0.118564</v>
      </c>
      <c r="C20" s="75">
        <v>0.11468</v>
      </c>
      <c r="D20" s="75">
        <v>0.115768</v>
      </c>
      <c r="E20" s="75">
        <v>0.088411</v>
      </c>
      <c r="F20" s="75">
        <v>0.060044</v>
      </c>
      <c r="G20" s="75">
        <v>0.051723</v>
      </c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2:17" ht="12.75"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="147" customFormat="1" ht="12.75"/>
    <row r="26" spans="2:17" ht="12.75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  <row r="246" spans="2:17" ht="12.75"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</row>
    <row r="247" spans="2:17" ht="12.75"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tabSelected="1" workbookViewId="0" topLeftCell="A1">
      <selection activeCell="A1" sqref="A1:IV16384"/>
    </sheetView>
  </sheetViews>
  <sheetFormatPr defaultColWidth="9.00390625" defaultRowHeight="12.75" outlineLevelRow="3"/>
  <cols>
    <col min="1" max="1" width="52.00390625" style="225" customWidth="1"/>
    <col min="2" max="7" width="16.25390625" style="25" customWidth="1"/>
    <col min="8" max="16384" width="9.125" style="225" customWidth="1"/>
  </cols>
  <sheetData>
    <row r="2" spans="1:19" ht="18.75">
      <c r="A2" s="254" t="s">
        <v>195</v>
      </c>
      <c r="B2" s="256"/>
      <c r="C2" s="256"/>
      <c r="D2" s="256"/>
      <c r="E2" s="256"/>
      <c r="F2" s="256"/>
      <c r="G2" s="25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12.75">
      <c r="A3" s="67"/>
    </row>
    <row r="4" spans="2:7" s="204" customFormat="1" ht="12.75">
      <c r="B4" s="248"/>
      <c r="C4" s="248"/>
      <c r="D4" s="248"/>
      <c r="E4" s="248"/>
      <c r="F4" s="248"/>
      <c r="G4" s="204" t="s">
        <v>218</v>
      </c>
    </row>
    <row r="5" spans="1:7" s="101" customFormat="1" ht="12.75">
      <c r="A5" s="166"/>
      <c r="B5" s="242">
        <v>43830</v>
      </c>
      <c r="C5" s="242">
        <v>44196</v>
      </c>
      <c r="D5" s="242">
        <v>44561</v>
      </c>
      <c r="E5" s="242">
        <v>44926</v>
      </c>
      <c r="F5" s="242">
        <v>45291</v>
      </c>
      <c r="G5" s="242">
        <v>45412</v>
      </c>
    </row>
    <row r="6" spans="1:7" s="200" customFormat="1" ht="31.5">
      <c r="A6" s="149" t="s">
        <v>147</v>
      </c>
      <c r="B6" s="163">
        <v>1998.29589996476</v>
      </c>
      <c r="C6" s="163">
        <v>2551.88172520421</v>
      </c>
      <c r="D6" s="163">
        <v>2672.0602101004497</v>
      </c>
      <c r="E6" s="163">
        <v>4075.4500576792207</v>
      </c>
      <c r="F6" s="163">
        <v>5519.505719494399</v>
      </c>
      <c r="G6" s="163">
        <v>6010.42231140949</v>
      </c>
    </row>
    <row r="7" spans="1:7" s="70" customFormat="1" ht="15">
      <c r="A7" s="45" t="s">
        <v>64</v>
      </c>
      <c r="B7" s="143">
        <v>1761.36913148087</v>
      </c>
      <c r="C7" s="143">
        <v>2259.23150159262</v>
      </c>
      <c r="D7" s="143">
        <v>2362.72015075719</v>
      </c>
      <c r="E7" s="143">
        <v>3715.1336317660907</v>
      </c>
      <c r="F7" s="143">
        <v>5188.09074152743</v>
      </c>
      <c r="G7" s="143">
        <v>5699.54362534547</v>
      </c>
    </row>
    <row r="8" spans="1:7" s="61" customFormat="1" ht="15" outlineLevel="1">
      <c r="A8" s="32" t="s">
        <v>46</v>
      </c>
      <c r="B8" s="183">
        <v>829.49510481238</v>
      </c>
      <c r="C8" s="183">
        <v>1000.7098766559003</v>
      </c>
      <c r="D8" s="183">
        <v>1062.5590347498203</v>
      </c>
      <c r="E8" s="183">
        <v>1389.6902523549404</v>
      </c>
      <c r="F8" s="183">
        <v>1587.6975846597604</v>
      </c>
      <c r="G8" s="183">
        <v>1643.4805234000398</v>
      </c>
    </row>
    <row r="9" spans="1:7" s="189" customFormat="1" ht="12.75" outlineLevel="2">
      <c r="A9" s="243" t="s">
        <v>190</v>
      </c>
      <c r="B9" s="173">
        <v>827.3790644521999</v>
      </c>
      <c r="C9" s="173">
        <v>998.7260888182003</v>
      </c>
      <c r="D9" s="173">
        <v>1060.7074994346003</v>
      </c>
      <c r="E9" s="173">
        <v>1387.9709695622005</v>
      </c>
      <c r="F9" s="173">
        <v>1586.1105543895005</v>
      </c>
      <c r="G9" s="173">
        <v>1641.9265562603998</v>
      </c>
    </row>
    <row r="10" spans="1:7" s="221" customFormat="1" ht="12.75" outlineLevel="3">
      <c r="A10" s="145" t="s">
        <v>139</v>
      </c>
      <c r="B10" s="89">
        <v>72.721915</v>
      </c>
      <c r="C10" s="89">
        <v>71.771915</v>
      </c>
      <c r="D10" s="89">
        <v>81.33345</v>
      </c>
      <c r="E10" s="89">
        <v>81.33345</v>
      </c>
      <c r="F10" s="89">
        <v>75.401431</v>
      </c>
      <c r="G10" s="89">
        <v>70.901431</v>
      </c>
    </row>
    <row r="11" spans="1:17" ht="12.75" outlineLevel="3">
      <c r="A11" s="241" t="s">
        <v>199</v>
      </c>
      <c r="B11" s="47">
        <v>19.033</v>
      </c>
      <c r="C11" s="47">
        <v>19.033</v>
      </c>
      <c r="D11" s="47">
        <v>17.533</v>
      </c>
      <c r="E11" s="47">
        <v>17.533</v>
      </c>
      <c r="F11" s="47">
        <v>17.533</v>
      </c>
      <c r="G11" s="47">
        <v>17.533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 outlineLevel="3">
      <c r="A12" s="241" t="s">
        <v>28</v>
      </c>
      <c r="B12" s="47">
        <v>37.7718557418</v>
      </c>
      <c r="C12" s="47">
        <v>55.6281609764</v>
      </c>
      <c r="D12" s="47">
        <v>95.9146186302</v>
      </c>
      <c r="E12" s="47">
        <v>53.8058163974</v>
      </c>
      <c r="F12" s="47">
        <v>124.2625604857</v>
      </c>
      <c r="G12" s="47">
        <v>119.3335019732</v>
      </c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 outlineLevel="3">
      <c r="A13" s="241" t="s">
        <v>31</v>
      </c>
      <c r="B13" s="47">
        <v>36.5</v>
      </c>
      <c r="C13" s="47">
        <v>36.5</v>
      </c>
      <c r="D13" s="47">
        <v>36.5</v>
      </c>
      <c r="E13" s="47">
        <v>50</v>
      </c>
      <c r="F13" s="47">
        <v>50</v>
      </c>
      <c r="G13" s="47">
        <v>50</v>
      </c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 outlineLevel="3">
      <c r="A14" s="241" t="s">
        <v>81</v>
      </c>
      <c r="B14" s="47">
        <v>28.700001</v>
      </c>
      <c r="C14" s="47">
        <v>28.700001</v>
      </c>
      <c r="D14" s="47">
        <v>28.700001</v>
      </c>
      <c r="E14" s="47">
        <v>33.700001</v>
      </c>
      <c r="F14" s="47">
        <v>33.700001</v>
      </c>
      <c r="G14" s="47">
        <v>33.700001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 outlineLevel="3">
      <c r="A15" s="241" t="s">
        <v>131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47">
        <v>46.9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 outlineLevel="3">
      <c r="A16" s="241" t="s">
        <v>191</v>
      </c>
      <c r="B16" s="47">
        <v>93.438657</v>
      </c>
      <c r="C16" s="47">
        <v>100.278657</v>
      </c>
      <c r="D16" s="47">
        <v>117.101957</v>
      </c>
      <c r="E16" s="47">
        <v>237.101957</v>
      </c>
      <c r="F16" s="47">
        <v>237.101957</v>
      </c>
      <c r="G16" s="47">
        <v>237.101957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2.75" outlineLevel="3">
      <c r="A17" s="241" t="s">
        <v>24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47">
        <v>12.097744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7" ht="12.75" outlineLevel="3">
      <c r="A18" s="241" t="s">
        <v>73</v>
      </c>
      <c r="B18" s="47">
        <v>12.097744</v>
      </c>
      <c r="C18" s="47">
        <v>12.097744</v>
      </c>
      <c r="D18" s="47">
        <v>12.097744</v>
      </c>
      <c r="E18" s="47">
        <v>27.097744</v>
      </c>
      <c r="F18" s="47">
        <v>27.097744</v>
      </c>
      <c r="G18" s="47">
        <v>27.097744</v>
      </c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12.75" outlineLevel="3">
      <c r="A19" s="241" t="s">
        <v>162</v>
      </c>
      <c r="B19" s="47">
        <v>31.4018906434</v>
      </c>
      <c r="C19" s="47">
        <v>42.2339330712</v>
      </c>
      <c r="D19" s="47">
        <v>80.7919616882</v>
      </c>
      <c r="E19" s="47">
        <v>69.6149928014</v>
      </c>
      <c r="F19" s="47">
        <v>57.3114118515</v>
      </c>
      <c r="G19" s="47">
        <v>118.8786462872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1:17" ht="12.75" outlineLevel="3">
      <c r="A20" s="241" t="s">
        <v>124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47">
        <v>12.097744</v>
      </c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1:17" ht="12.75" outlineLevel="3">
      <c r="A21" s="241" t="s">
        <v>186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7" ht="12.75" outlineLevel="3">
      <c r="A22" s="241" t="s">
        <v>213</v>
      </c>
      <c r="B22" s="47">
        <v>47.2365928736</v>
      </c>
      <c r="C22" s="47">
        <v>102.290142528</v>
      </c>
      <c r="D22" s="47">
        <v>61.1348275814</v>
      </c>
      <c r="E22" s="47">
        <v>60.0714269714</v>
      </c>
      <c r="F22" s="47">
        <v>192.717495</v>
      </c>
      <c r="G22" s="47">
        <v>213.417221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1:17" ht="12.75" outlineLevel="3">
      <c r="A23" s="241" t="s">
        <v>146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47">
        <v>12.097744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1:17" ht="12.75" outlineLevel="3">
      <c r="A24" s="241" t="s">
        <v>205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1:17" ht="12.75" outlineLevel="3">
      <c r="A25" s="241" t="s">
        <v>35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1:17" ht="12.75" outlineLevel="3">
      <c r="A26" s="241" t="s">
        <v>86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1:17" ht="12.75" outlineLevel="3">
      <c r="A27" s="241" t="s">
        <v>74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2.75" outlineLevel="3">
      <c r="A28" s="241" t="s">
        <v>125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2.75" outlineLevel="3">
      <c r="A29" s="241" t="s">
        <v>187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2.75" outlineLevel="3">
      <c r="A30" s="241" t="s">
        <v>17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2.75" outlineLevel="3">
      <c r="A31" s="241" t="s">
        <v>70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1:17" ht="12.75" outlineLevel="3">
      <c r="A32" s="241" t="s">
        <v>120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1:17" ht="12.75" outlineLevel="3">
      <c r="A33" s="241" t="s">
        <v>54</v>
      </c>
      <c r="B33" s="47">
        <v>0</v>
      </c>
      <c r="C33" s="47">
        <v>33.438972801</v>
      </c>
      <c r="D33" s="47">
        <v>1.1224285348</v>
      </c>
      <c r="E33" s="47">
        <v>0</v>
      </c>
      <c r="F33" s="47">
        <v>0</v>
      </c>
      <c r="G33" s="47">
        <v>0</v>
      </c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2.75" outlineLevel="3">
      <c r="A34" s="241" t="s">
        <v>42</v>
      </c>
      <c r="B34" s="47">
        <v>79.8538231934</v>
      </c>
      <c r="C34" s="47">
        <v>61.0001118776</v>
      </c>
      <c r="D34" s="47">
        <v>91.468603</v>
      </c>
      <c r="E34" s="47">
        <v>41.488599</v>
      </c>
      <c r="F34" s="47">
        <v>126.120059</v>
      </c>
      <c r="G34" s="47">
        <v>147.223697</v>
      </c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ht="12.75" outlineLevel="3">
      <c r="A35" s="241" t="s">
        <v>87</v>
      </c>
      <c r="B35" s="47">
        <v>12.097751</v>
      </c>
      <c r="C35" s="47">
        <v>12.097751</v>
      </c>
      <c r="D35" s="47">
        <v>12.097751</v>
      </c>
      <c r="E35" s="47">
        <v>257.097751</v>
      </c>
      <c r="F35" s="47">
        <v>257.097751</v>
      </c>
      <c r="G35" s="47">
        <v>257.097751</v>
      </c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ht="12.75" outlineLevel="3">
      <c r="A36" s="241" t="s">
        <v>91</v>
      </c>
      <c r="B36" s="47">
        <v>7.03</v>
      </c>
      <c r="C36" s="47">
        <v>18.918332</v>
      </c>
      <c r="D36" s="47">
        <v>42.151357</v>
      </c>
      <c r="E36" s="47">
        <v>49.921957</v>
      </c>
      <c r="F36" s="47">
        <v>22.5396</v>
      </c>
      <c r="G36" s="47">
        <v>22.5396</v>
      </c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2.75" outlineLevel="3">
      <c r="A37" s="241" t="s">
        <v>150</v>
      </c>
      <c r="B37" s="47">
        <v>46.557594</v>
      </c>
      <c r="C37" s="47">
        <v>57.979411</v>
      </c>
      <c r="D37" s="47">
        <v>51.468836</v>
      </c>
      <c r="E37" s="47">
        <v>67.473926</v>
      </c>
      <c r="F37" s="47">
        <v>41.069236</v>
      </c>
      <c r="G37" s="47">
        <v>41.069236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1:17" ht="12.75" outlineLevel="3">
      <c r="A38" s="241" t="s">
        <v>154</v>
      </c>
      <c r="B38" s="47">
        <v>0</v>
      </c>
      <c r="C38" s="47">
        <v>11.184692</v>
      </c>
      <c r="D38" s="47">
        <v>26.571146</v>
      </c>
      <c r="E38" s="47">
        <v>46.997578392</v>
      </c>
      <c r="F38" s="47">
        <v>0</v>
      </c>
      <c r="G38" s="47">
        <v>0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2.75" outlineLevel="3">
      <c r="A39" s="241" t="s">
        <v>207</v>
      </c>
      <c r="B39" s="47">
        <v>39.665256</v>
      </c>
      <c r="C39" s="47">
        <v>46.880407</v>
      </c>
      <c r="D39" s="47">
        <v>41.080407</v>
      </c>
      <c r="E39" s="47">
        <v>41.080407</v>
      </c>
      <c r="F39" s="47">
        <v>41.080407</v>
      </c>
      <c r="G39" s="47">
        <v>41.080407</v>
      </c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12.75" outlineLevel="3">
      <c r="A40" s="241" t="s">
        <v>38</v>
      </c>
      <c r="B40" s="47">
        <v>23.602312</v>
      </c>
      <c r="C40" s="47">
        <v>17.245816</v>
      </c>
      <c r="D40" s="47">
        <v>23.968739</v>
      </c>
      <c r="E40" s="47">
        <v>21.481691</v>
      </c>
      <c r="F40" s="47">
        <v>17.781691</v>
      </c>
      <c r="G40" s="47">
        <v>17.781691</v>
      </c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ht="12.75" outlineLevel="3">
      <c r="A41" s="241" t="s">
        <v>89</v>
      </c>
      <c r="B41" s="47">
        <v>17.5</v>
      </c>
      <c r="C41" s="47">
        <v>17.5</v>
      </c>
      <c r="D41" s="47">
        <v>17.5</v>
      </c>
      <c r="E41" s="47">
        <v>10</v>
      </c>
      <c r="F41" s="47">
        <v>2.5</v>
      </c>
      <c r="G41" s="47">
        <v>2.5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7" ht="12.75" outlineLevel="3">
      <c r="A42" s="241" t="s">
        <v>189</v>
      </c>
      <c r="B42" s="47">
        <v>0</v>
      </c>
      <c r="C42" s="47">
        <v>31.776369564</v>
      </c>
      <c r="D42" s="47">
        <v>0</v>
      </c>
      <c r="E42" s="47">
        <v>0</v>
      </c>
      <c r="F42" s="47">
        <v>45.6255380523</v>
      </c>
      <c r="G42" s="47">
        <v>15</v>
      </c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12.75" outlineLevel="3">
      <c r="A43" s="241" t="s">
        <v>140</v>
      </c>
      <c r="B43" s="47">
        <v>18</v>
      </c>
      <c r="C43" s="47">
        <v>18</v>
      </c>
      <c r="D43" s="47">
        <v>18</v>
      </c>
      <c r="E43" s="47">
        <v>18</v>
      </c>
      <c r="F43" s="47">
        <v>13</v>
      </c>
      <c r="G43" s="47">
        <v>5.5</v>
      </c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ht="12.75" outlineLevel="2">
      <c r="A44" s="153" t="s">
        <v>112</v>
      </c>
      <c r="B44" s="179">
        <v>2.11604036018</v>
      </c>
      <c r="C44" s="179">
        <v>1.9837878377</v>
      </c>
      <c r="D44" s="179">
        <v>1.85153531522</v>
      </c>
      <c r="E44" s="179">
        <v>1.71928279274</v>
      </c>
      <c r="F44" s="179">
        <v>1.58703027026</v>
      </c>
      <c r="G44" s="179">
        <v>1.55396713964</v>
      </c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1:17" ht="12.75" outlineLevel="3">
      <c r="A45" s="241" t="s">
        <v>27</v>
      </c>
      <c r="B45" s="47">
        <v>2.11604036018</v>
      </c>
      <c r="C45" s="47">
        <v>1.9837878377</v>
      </c>
      <c r="D45" s="47">
        <v>1.85153531522</v>
      </c>
      <c r="E45" s="47">
        <v>1.71928279274</v>
      </c>
      <c r="F45" s="47">
        <v>1.58703027026</v>
      </c>
      <c r="G45" s="47">
        <v>1.55396713964</v>
      </c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1:17" ht="15" outlineLevel="1">
      <c r="A46" s="113" t="s">
        <v>58</v>
      </c>
      <c r="B46" s="84">
        <v>931.87402666849</v>
      </c>
      <c r="C46" s="84">
        <v>1258.52162493672</v>
      </c>
      <c r="D46" s="84">
        <v>1300.1611160073699</v>
      </c>
      <c r="E46" s="84">
        <v>2325.44337941115</v>
      </c>
      <c r="F46" s="84">
        <v>3600.3931568676694</v>
      </c>
      <c r="G46" s="84">
        <v>4056.06310194543</v>
      </c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1:17" ht="12.75" outlineLevel="2">
      <c r="A47" s="153" t="s">
        <v>168</v>
      </c>
      <c r="B47" s="179">
        <v>292.19705520395</v>
      </c>
      <c r="C47" s="179">
        <v>443.31220499021</v>
      </c>
      <c r="D47" s="179">
        <v>463.16791086649</v>
      </c>
      <c r="E47" s="179">
        <v>1100.25640815945</v>
      </c>
      <c r="F47" s="179">
        <v>2252.57971225823</v>
      </c>
      <c r="G47" s="179">
        <v>2604.3797493532197</v>
      </c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1:17" ht="12.75" outlineLevel="3">
      <c r="A48" s="241" t="s">
        <v>103</v>
      </c>
      <c r="B48" s="47">
        <v>0</v>
      </c>
      <c r="C48" s="47">
        <v>0</v>
      </c>
      <c r="D48" s="47">
        <v>0.0618452</v>
      </c>
      <c r="E48" s="47">
        <v>0.077902</v>
      </c>
      <c r="F48" s="47">
        <v>0.25340819184</v>
      </c>
      <c r="G48" s="47">
        <v>0.39962747907</v>
      </c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1:17" ht="12.75" outlineLevel="3">
      <c r="A49" s="241" t="s">
        <v>49</v>
      </c>
      <c r="B49" s="47">
        <v>11.9812827548</v>
      </c>
      <c r="C49" s="47">
        <v>13.69347224048</v>
      </c>
      <c r="D49" s="47">
        <v>10.53797694886</v>
      </c>
      <c r="E49" s="47">
        <v>9.45499380576</v>
      </c>
      <c r="F49" s="47">
        <v>7.35893379601</v>
      </c>
      <c r="G49" s="47">
        <v>6.98139726085</v>
      </c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1:17" ht="12.75" outlineLevel="3">
      <c r="A50" s="241" t="s">
        <v>92</v>
      </c>
      <c r="B50" s="47">
        <v>18.59071518545</v>
      </c>
      <c r="C50" s="47">
        <v>26.98506562806</v>
      </c>
      <c r="D50" s="47">
        <v>27.70496004015</v>
      </c>
      <c r="E50" s="47">
        <v>98.12669247287</v>
      </c>
      <c r="F50" s="47">
        <v>115.07812630904</v>
      </c>
      <c r="G50" s="47">
        <v>115.26546710188</v>
      </c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1:17" ht="12.75" outlineLevel="3">
      <c r="A51" s="241" t="s">
        <v>159</v>
      </c>
      <c r="B51" s="47">
        <v>87.45682</v>
      </c>
      <c r="C51" s="47">
        <v>132.357876</v>
      </c>
      <c r="D51" s="47">
        <v>136.368666</v>
      </c>
      <c r="E51" s="47">
        <v>452.22111</v>
      </c>
      <c r="F51" s="47">
        <v>1249.775919</v>
      </c>
      <c r="G51" s="47">
        <v>1487.826972</v>
      </c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7" ht="12.75" outlineLevel="3">
      <c r="A52" s="241" t="s">
        <v>129</v>
      </c>
      <c r="B52" s="47">
        <v>116.13319515038</v>
      </c>
      <c r="C52" s="47">
        <v>149.66078664104</v>
      </c>
      <c r="D52" s="47">
        <v>167.90406736776</v>
      </c>
      <c r="E52" s="47">
        <v>303.46587855234</v>
      </c>
      <c r="F52" s="47">
        <v>495.86324140485</v>
      </c>
      <c r="G52" s="47">
        <v>582.94990672847</v>
      </c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1:17" ht="12.75" outlineLevel="3">
      <c r="A53" s="241" t="s">
        <v>143</v>
      </c>
      <c r="B53" s="47">
        <v>57.4934392625</v>
      </c>
      <c r="C53" s="47">
        <v>119.56959310429</v>
      </c>
      <c r="D53" s="47">
        <v>119.00280760606</v>
      </c>
      <c r="E53" s="47">
        <v>234.07269763166</v>
      </c>
      <c r="F53" s="47">
        <v>379.91330392216</v>
      </c>
      <c r="G53" s="47">
        <v>406.32428882629</v>
      </c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1:17" ht="12.75" outlineLevel="3">
      <c r="A54" s="241" t="s">
        <v>138</v>
      </c>
      <c r="B54" s="47">
        <v>0.54160285082</v>
      </c>
      <c r="C54" s="47">
        <v>1.04541137634</v>
      </c>
      <c r="D54" s="47">
        <v>1.58758770366</v>
      </c>
      <c r="E54" s="47">
        <v>2.83713369682</v>
      </c>
      <c r="F54" s="47">
        <v>4.33677963433</v>
      </c>
      <c r="G54" s="47">
        <v>4.63208995666</v>
      </c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1:17" ht="12.75" outlineLevel="2">
      <c r="A55" s="153" t="s">
        <v>93</v>
      </c>
      <c r="B55" s="179">
        <v>24.23683859848</v>
      </c>
      <c r="C55" s="179">
        <v>26.76626064739</v>
      </c>
      <c r="D55" s="179">
        <v>24.22350356543</v>
      </c>
      <c r="E55" s="179">
        <v>160.50546788984002</v>
      </c>
      <c r="F55" s="179">
        <v>239.95764692871998</v>
      </c>
      <c r="G55" s="179">
        <v>298.51711193435005</v>
      </c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1:17" ht="12.75" outlineLevel="3">
      <c r="A56" s="241" t="s">
        <v>21</v>
      </c>
      <c r="B56" s="47">
        <v>0</v>
      </c>
      <c r="C56" s="47">
        <v>0</v>
      </c>
      <c r="D56" s="47">
        <v>0.55899540264</v>
      </c>
      <c r="E56" s="47">
        <v>0.80847284054</v>
      </c>
      <c r="F56" s="47">
        <v>0.89084539945</v>
      </c>
      <c r="G56" s="47">
        <v>0.91334421414</v>
      </c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1:17" ht="12.75" outlineLevel="3">
      <c r="A57" s="241" t="s">
        <v>11</v>
      </c>
      <c r="B57" s="47">
        <v>0</v>
      </c>
      <c r="C57" s="47">
        <v>0</v>
      </c>
      <c r="D57" s="47">
        <v>0</v>
      </c>
      <c r="E57" s="47">
        <v>7.7902</v>
      </c>
      <c r="F57" s="47">
        <v>8.44158</v>
      </c>
      <c r="G57" s="47">
        <v>8.49944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1:17" ht="12.75" outlineLevel="3">
      <c r="A58" s="241" t="s">
        <v>25</v>
      </c>
      <c r="B58" s="47">
        <v>3.62022</v>
      </c>
      <c r="C58" s="47">
        <v>0</v>
      </c>
      <c r="D58" s="47">
        <v>0</v>
      </c>
      <c r="E58" s="47">
        <v>66.83579285136</v>
      </c>
      <c r="F58" s="47">
        <v>139.85243126616</v>
      </c>
      <c r="G58" s="47">
        <v>200.09456749597</v>
      </c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1:17" ht="12.75" outlineLevel="3">
      <c r="A59" s="241" t="s">
        <v>106</v>
      </c>
      <c r="B59" s="47">
        <v>0</v>
      </c>
      <c r="C59" s="47">
        <v>0</v>
      </c>
      <c r="D59" s="47">
        <v>0</v>
      </c>
      <c r="E59" s="47">
        <v>7.7902</v>
      </c>
      <c r="F59" s="47">
        <v>8.44158</v>
      </c>
      <c r="G59" s="47">
        <v>8.49944</v>
      </c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1:17" ht="12.75" outlineLevel="3">
      <c r="A60" s="241" t="s">
        <v>47</v>
      </c>
      <c r="B60" s="47">
        <v>6.43204331004</v>
      </c>
      <c r="C60" s="47">
        <v>8.99064585147</v>
      </c>
      <c r="D60" s="47">
        <v>7.82068074946</v>
      </c>
      <c r="E60" s="47">
        <v>21.46011392065</v>
      </c>
      <c r="F60" s="47">
        <v>23.71913856036</v>
      </c>
      <c r="G60" s="47">
        <v>23.88512377684</v>
      </c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1:17" ht="12.75" outlineLevel="3">
      <c r="A61" s="241" t="s">
        <v>108</v>
      </c>
      <c r="B61" s="47">
        <v>0.15374539101</v>
      </c>
      <c r="C61" s="47">
        <v>0.40721180358</v>
      </c>
      <c r="D61" s="47">
        <v>1.14146992603</v>
      </c>
      <c r="E61" s="47">
        <v>1.94019993968</v>
      </c>
      <c r="F61" s="47">
        <v>3.68236006974</v>
      </c>
      <c r="G61" s="47">
        <v>3.71917878333</v>
      </c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1:17" ht="12.75" outlineLevel="3">
      <c r="A62" s="241" t="s">
        <v>134</v>
      </c>
      <c r="B62" s="47">
        <v>0.07869429163</v>
      </c>
      <c r="C62" s="47">
        <v>0.05364996859</v>
      </c>
      <c r="D62" s="47">
        <v>0.01289043616</v>
      </c>
      <c r="E62" s="47">
        <v>0.01728065649</v>
      </c>
      <c r="F62" s="47">
        <v>0.01794875404</v>
      </c>
      <c r="G62" s="47">
        <v>0.01874566995</v>
      </c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1:17" ht="12.75" outlineLevel="3">
      <c r="A63" s="241" t="s">
        <v>212</v>
      </c>
      <c r="B63" s="47">
        <v>0.5878051475</v>
      </c>
      <c r="C63" s="47">
        <v>0.7861744247</v>
      </c>
      <c r="D63" s="47">
        <v>1.08277249519</v>
      </c>
      <c r="E63" s="47">
        <v>17.37075255018</v>
      </c>
      <c r="F63" s="47">
        <v>18.97010688824</v>
      </c>
      <c r="G63" s="47">
        <v>19.0301760358</v>
      </c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1:17" ht="12.75" outlineLevel="3">
      <c r="A64" s="241" t="s">
        <v>22</v>
      </c>
      <c r="B64" s="47">
        <v>13.3643304583</v>
      </c>
      <c r="C64" s="47">
        <v>16.52857859905</v>
      </c>
      <c r="D64" s="47">
        <v>13.60669455595</v>
      </c>
      <c r="E64" s="47">
        <v>36.49245513094</v>
      </c>
      <c r="F64" s="47">
        <v>35.94165599073</v>
      </c>
      <c r="G64" s="47">
        <v>33.85709595832</v>
      </c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1:17" ht="12.75" outlineLevel="2">
      <c r="A65" s="153" t="s">
        <v>203</v>
      </c>
      <c r="B65" s="179">
        <v>14.35042307113</v>
      </c>
      <c r="C65" s="179">
        <v>17.13033209916</v>
      </c>
      <c r="D65" s="179">
        <v>16.52665732025</v>
      </c>
      <c r="E65" s="179">
        <v>22.155300602</v>
      </c>
      <c r="F65" s="179">
        <v>23.01185961686</v>
      </c>
      <c r="G65" s="179">
        <v>24.03357493917</v>
      </c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1:17" ht="12.75" outlineLevel="3">
      <c r="A66" s="241" t="s">
        <v>117</v>
      </c>
      <c r="B66" s="47">
        <v>14.35042307113</v>
      </c>
      <c r="C66" s="47">
        <v>17.13033209916</v>
      </c>
      <c r="D66" s="47">
        <v>16.52665732025</v>
      </c>
      <c r="E66" s="47">
        <v>22.155300602</v>
      </c>
      <c r="F66" s="47">
        <v>23.01185961686</v>
      </c>
      <c r="G66" s="47">
        <v>24.03357493917</v>
      </c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1:17" ht="12.75" outlineLevel="2">
      <c r="A67" s="153" t="s">
        <v>214</v>
      </c>
      <c r="B67" s="179">
        <v>33.342212997930005</v>
      </c>
      <c r="C67" s="179">
        <v>61.08628269036001</v>
      </c>
      <c r="D67" s="179">
        <v>50.73915285709</v>
      </c>
      <c r="E67" s="179">
        <v>60.37953503348</v>
      </c>
      <c r="F67" s="179">
        <v>59.48838468203</v>
      </c>
      <c r="G67" s="179">
        <v>64.78977742427</v>
      </c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1:17" ht="12.75" outlineLevel="3">
      <c r="A68" s="241" t="s">
        <v>60</v>
      </c>
      <c r="B68" s="47">
        <v>6.6055</v>
      </c>
      <c r="C68" s="47">
        <v>17.3698</v>
      </c>
      <c r="D68" s="47">
        <v>20.09969</v>
      </c>
      <c r="E68" s="47">
        <v>25.31815</v>
      </c>
      <c r="F68" s="47">
        <v>27.435135</v>
      </c>
      <c r="G68" s="47">
        <v>27.62318</v>
      </c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1:17" ht="12.75" outlineLevel="3">
      <c r="A69" s="241" t="s">
        <v>75</v>
      </c>
      <c r="B69" s="47">
        <v>0.00135093572</v>
      </c>
      <c r="C69" s="47">
        <v>0.00177620796</v>
      </c>
      <c r="D69" s="47">
        <v>0.0015810478</v>
      </c>
      <c r="E69" s="47">
        <v>0.00199153347</v>
      </c>
      <c r="F69" s="47">
        <v>0.00215805616</v>
      </c>
      <c r="G69" s="47">
        <v>0.00217284784</v>
      </c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1:17" ht="12.75" outlineLevel="3">
      <c r="A70" s="241" t="s">
        <v>167</v>
      </c>
      <c r="B70" s="47">
        <v>0</v>
      </c>
      <c r="C70" s="47">
        <v>0</v>
      </c>
      <c r="D70" s="47">
        <v>0</v>
      </c>
      <c r="E70" s="47">
        <v>0</v>
      </c>
      <c r="F70" s="47">
        <v>0.16403021543</v>
      </c>
      <c r="G70" s="47">
        <v>0.16515450594</v>
      </c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1:17" ht="12.75" outlineLevel="3">
      <c r="A71" s="241" t="s">
        <v>166</v>
      </c>
      <c r="B71" s="47">
        <v>4.31710681157</v>
      </c>
      <c r="C71" s="47">
        <v>6.58587284432</v>
      </c>
      <c r="D71" s="47">
        <v>8.11366189644</v>
      </c>
      <c r="E71" s="47">
        <v>11.09801312923</v>
      </c>
      <c r="F71" s="47">
        <v>10.28871511666</v>
      </c>
      <c r="G71" s="47">
        <v>9.68468935711</v>
      </c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1:17" ht="12.75" outlineLevel="3">
      <c r="A72" s="241" t="s">
        <v>45</v>
      </c>
      <c r="B72" s="47">
        <v>22.41825525064</v>
      </c>
      <c r="C72" s="47">
        <v>37.12883363808</v>
      </c>
      <c r="D72" s="47">
        <v>22.52421991285</v>
      </c>
      <c r="E72" s="47">
        <v>23.96138037078</v>
      </c>
      <c r="F72" s="47">
        <v>21.59834629378</v>
      </c>
      <c r="G72" s="47">
        <v>20.72275214647</v>
      </c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1:17" ht="12.75" outlineLevel="3">
      <c r="A73" s="241" t="s">
        <v>55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6.59182856691</v>
      </c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1:17" ht="12.75" outlineLevel="2">
      <c r="A74" s="153" t="s">
        <v>37</v>
      </c>
      <c r="B74" s="179">
        <v>456.46710759700005</v>
      </c>
      <c r="C74" s="179">
        <v>575.3948820896001</v>
      </c>
      <c r="D74" s="179">
        <v>543.1698654659999</v>
      </c>
      <c r="E74" s="179">
        <v>718.8368242180001</v>
      </c>
      <c r="F74" s="179">
        <v>750.567927912</v>
      </c>
      <c r="G74" s="179">
        <v>780.3271793439999</v>
      </c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1:17" ht="12.75" outlineLevel="3">
      <c r="A75" s="241" t="s">
        <v>198</v>
      </c>
      <c r="B75" s="47">
        <v>279.637737597</v>
      </c>
      <c r="C75" s="47">
        <v>244.1731120896</v>
      </c>
      <c r="D75" s="47">
        <v>208.995475466</v>
      </c>
      <c r="E75" s="47">
        <v>276.481654218</v>
      </c>
      <c r="F75" s="47">
        <v>287.170872912</v>
      </c>
      <c r="G75" s="47">
        <v>299.921119344</v>
      </c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1:17" ht="12.75" outlineLevel="3">
      <c r="A76" s="241" t="s">
        <v>169</v>
      </c>
      <c r="B76" s="47">
        <v>23.6862</v>
      </c>
      <c r="C76" s="47">
        <v>28.2746</v>
      </c>
      <c r="D76" s="47">
        <v>0</v>
      </c>
      <c r="E76" s="47">
        <v>0</v>
      </c>
      <c r="F76" s="47">
        <v>0</v>
      </c>
      <c r="G76" s="47">
        <v>0</v>
      </c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1:17" ht="12.75" outlineLevel="3">
      <c r="A77" s="241" t="s">
        <v>216</v>
      </c>
      <c r="B77" s="47">
        <v>71.0586</v>
      </c>
      <c r="C77" s="47">
        <v>84.8238</v>
      </c>
      <c r="D77" s="47">
        <v>81.8346</v>
      </c>
      <c r="E77" s="47">
        <v>109.7058</v>
      </c>
      <c r="F77" s="47">
        <v>113.9472</v>
      </c>
      <c r="G77" s="47">
        <v>119.0064</v>
      </c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1:17" ht="12.75" outlineLevel="3">
      <c r="A78" s="241" t="s">
        <v>19</v>
      </c>
      <c r="B78" s="47">
        <v>55.66257</v>
      </c>
      <c r="C78" s="47">
        <v>66.44531</v>
      </c>
      <c r="D78" s="47">
        <v>64.10377</v>
      </c>
      <c r="E78" s="47">
        <v>85.93621</v>
      </c>
      <c r="F78" s="47">
        <v>89.25864</v>
      </c>
      <c r="G78" s="47">
        <v>93.22168</v>
      </c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1:17" ht="12.75" outlineLevel="3">
      <c r="A79" s="241" t="s">
        <v>57</v>
      </c>
      <c r="B79" s="47">
        <v>26.422</v>
      </c>
      <c r="C79" s="47">
        <v>34.7396</v>
      </c>
      <c r="D79" s="47">
        <v>30.9226</v>
      </c>
      <c r="E79" s="47">
        <v>38.951</v>
      </c>
      <c r="F79" s="47">
        <v>42.2079</v>
      </c>
      <c r="G79" s="47">
        <v>42.4972</v>
      </c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1:17" ht="12.75" outlineLevel="3">
      <c r="A80" s="241" t="s">
        <v>177</v>
      </c>
      <c r="B80" s="47">
        <v>0</v>
      </c>
      <c r="C80" s="47">
        <v>116.93846</v>
      </c>
      <c r="D80" s="47">
        <v>109.57657</v>
      </c>
      <c r="E80" s="47">
        <v>143.76711</v>
      </c>
      <c r="F80" s="47">
        <v>151.514115</v>
      </c>
      <c r="G80" s="47">
        <v>156.26038</v>
      </c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1:17" ht="12.75" outlineLevel="3">
      <c r="A81" s="241" t="s">
        <v>3</v>
      </c>
      <c r="B81" s="47">
        <v>0</v>
      </c>
      <c r="C81" s="47">
        <v>0</v>
      </c>
      <c r="D81" s="47">
        <v>47.73685</v>
      </c>
      <c r="E81" s="47">
        <v>63.99505</v>
      </c>
      <c r="F81" s="47">
        <v>66.4692</v>
      </c>
      <c r="G81" s="47">
        <v>69.4204</v>
      </c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1:17" ht="12.75" outlineLevel="2">
      <c r="A82" s="153" t="s">
        <v>197</v>
      </c>
      <c r="B82" s="179">
        <v>71.0586</v>
      </c>
      <c r="C82" s="179">
        <v>84.8238</v>
      </c>
      <c r="D82" s="179">
        <v>81.8346</v>
      </c>
      <c r="E82" s="179">
        <v>109.7058</v>
      </c>
      <c r="F82" s="179">
        <v>113.9472</v>
      </c>
      <c r="G82" s="179">
        <v>119.0064</v>
      </c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1:17" ht="12.75" outlineLevel="3">
      <c r="A83" s="241" t="s">
        <v>114</v>
      </c>
      <c r="B83" s="47">
        <v>71.0586</v>
      </c>
      <c r="C83" s="47">
        <v>84.8238</v>
      </c>
      <c r="D83" s="47">
        <v>81.8346</v>
      </c>
      <c r="E83" s="47">
        <v>109.7058</v>
      </c>
      <c r="F83" s="47">
        <v>113.9472</v>
      </c>
      <c r="G83" s="47">
        <v>119.0064</v>
      </c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1:17" ht="12.75" outlineLevel="2">
      <c r="A84" s="153" t="s">
        <v>171</v>
      </c>
      <c r="B84" s="179">
        <v>40.2217892</v>
      </c>
      <c r="C84" s="179">
        <v>50.00786242</v>
      </c>
      <c r="D84" s="179">
        <v>120.49942593211</v>
      </c>
      <c r="E84" s="179">
        <v>153.60404350838</v>
      </c>
      <c r="F84" s="179">
        <v>160.84042546983</v>
      </c>
      <c r="G84" s="179">
        <v>165.00930895042</v>
      </c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1:17" ht="12.75" outlineLevel="3">
      <c r="A85" s="241" t="s">
        <v>143</v>
      </c>
      <c r="B85" s="47">
        <v>40.2217892</v>
      </c>
      <c r="C85" s="47">
        <v>50.00786242</v>
      </c>
      <c r="D85" s="47">
        <v>120.49942593211</v>
      </c>
      <c r="E85" s="47">
        <v>153.60404350838</v>
      </c>
      <c r="F85" s="47">
        <v>160.84042546983</v>
      </c>
      <c r="G85" s="47">
        <v>165.00930895042</v>
      </c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1:17" ht="15">
      <c r="A86" s="216" t="s">
        <v>12</v>
      </c>
      <c r="B86" s="167">
        <v>236.92676848389004</v>
      </c>
      <c r="C86" s="167">
        <v>292.65022361159004</v>
      </c>
      <c r="D86" s="167">
        <v>309.34005934326</v>
      </c>
      <c r="E86" s="167">
        <v>360.31642591313</v>
      </c>
      <c r="F86" s="167">
        <v>331.41497796696996</v>
      </c>
      <c r="G86" s="167">
        <v>310.87868606402003</v>
      </c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1:17" ht="15" outlineLevel="1">
      <c r="A87" s="113" t="s">
        <v>46</v>
      </c>
      <c r="B87" s="84">
        <v>9.35281460825</v>
      </c>
      <c r="C87" s="84">
        <v>32.2373606874</v>
      </c>
      <c r="D87" s="84">
        <v>49.038826509239996</v>
      </c>
      <c r="E87" s="84">
        <v>72.19793131306</v>
      </c>
      <c r="F87" s="84">
        <v>68.79871913952</v>
      </c>
      <c r="G87" s="84">
        <v>68.02151212244</v>
      </c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1:17" ht="12.75" outlineLevel="2">
      <c r="A88" s="153" t="s">
        <v>190</v>
      </c>
      <c r="B88" s="179">
        <v>4.1880116</v>
      </c>
      <c r="C88" s="179">
        <v>24.3868166</v>
      </c>
      <c r="D88" s="179">
        <v>16.928416600000002</v>
      </c>
      <c r="E88" s="179">
        <v>11.8474166</v>
      </c>
      <c r="F88" s="179">
        <v>7.9750116</v>
      </c>
      <c r="G88" s="179">
        <v>7.9750116</v>
      </c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1:17" ht="12.75" outlineLevel="3">
      <c r="A89" s="241" t="s">
        <v>107</v>
      </c>
      <c r="B89" s="47">
        <v>1.16E-05</v>
      </c>
      <c r="C89" s="47">
        <v>1.16E-05</v>
      </c>
      <c r="D89" s="47">
        <v>1.16E-05</v>
      </c>
      <c r="E89" s="47">
        <v>1.16E-05</v>
      </c>
      <c r="F89" s="47">
        <v>1.16E-05</v>
      </c>
      <c r="G89" s="47">
        <v>1.16E-05</v>
      </c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1:17" ht="12.75" outlineLevel="3">
      <c r="A90" s="241" t="s">
        <v>71</v>
      </c>
      <c r="B90" s="47">
        <v>2.188</v>
      </c>
      <c r="C90" s="47">
        <v>3.475</v>
      </c>
      <c r="D90" s="47">
        <v>3.475</v>
      </c>
      <c r="E90" s="47">
        <v>3.475</v>
      </c>
      <c r="F90" s="47">
        <v>2.475</v>
      </c>
      <c r="G90" s="47">
        <v>2.475</v>
      </c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1:17" ht="12.75" outlineLevel="3">
      <c r="A91" s="241" t="s">
        <v>1</v>
      </c>
      <c r="B91" s="47">
        <v>2</v>
      </c>
      <c r="C91" s="47">
        <v>1.6764</v>
      </c>
      <c r="D91" s="47">
        <v>0</v>
      </c>
      <c r="E91" s="47">
        <v>0</v>
      </c>
      <c r="F91" s="47">
        <v>0</v>
      </c>
      <c r="G91" s="47">
        <v>0</v>
      </c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1:17" ht="12.75" outlineLevel="3">
      <c r="A92" s="241" t="s">
        <v>184</v>
      </c>
      <c r="B92" s="47">
        <v>0</v>
      </c>
      <c r="C92" s="47">
        <v>10.863</v>
      </c>
      <c r="D92" s="47">
        <v>5.081</v>
      </c>
      <c r="E92" s="47">
        <v>0</v>
      </c>
      <c r="F92" s="47">
        <v>0</v>
      </c>
      <c r="G92" s="47">
        <v>0</v>
      </c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1:17" ht="12.75" outlineLevel="3">
      <c r="A93" s="241" t="s">
        <v>101</v>
      </c>
      <c r="B93" s="47">
        <v>0</v>
      </c>
      <c r="C93" s="47">
        <v>2.872405</v>
      </c>
      <c r="D93" s="47">
        <v>2.872405</v>
      </c>
      <c r="E93" s="47">
        <v>2.872405</v>
      </c>
      <c r="F93" s="47">
        <v>0</v>
      </c>
      <c r="G93" s="47">
        <v>0</v>
      </c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1:17" ht="12.75" outlineLevel="3">
      <c r="A94" s="241" t="s">
        <v>156</v>
      </c>
      <c r="B94" s="47">
        <v>0</v>
      </c>
      <c r="C94" s="47">
        <v>3.5</v>
      </c>
      <c r="D94" s="47">
        <v>3.5</v>
      </c>
      <c r="E94" s="47">
        <v>3.5</v>
      </c>
      <c r="F94" s="47">
        <v>3.5</v>
      </c>
      <c r="G94" s="47">
        <v>3.5</v>
      </c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1:17" ht="12.75" outlineLevel="3">
      <c r="A95" s="241" t="s">
        <v>0</v>
      </c>
      <c r="B95" s="47">
        <v>0</v>
      </c>
      <c r="C95" s="47">
        <v>2</v>
      </c>
      <c r="D95" s="47">
        <v>2</v>
      </c>
      <c r="E95" s="47">
        <v>2</v>
      </c>
      <c r="F95" s="47">
        <v>2</v>
      </c>
      <c r="G95" s="47">
        <v>2</v>
      </c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1:17" ht="12.75" outlineLevel="2">
      <c r="A96" s="153" t="s">
        <v>112</v>
      </c>
      <c r="B96" s="179">
        <v>5.16384835825</v>
      </c>
      <c r="C96" s="179">
        <v>7.849589437400001</v>
      </c>
      <c r="D96" s="179">
        <v>32.10945525924</v>
      </c>
      <c r="E96" s="179">
        <v>60.34956006306</v>
      </c>
      <c r="F96" s="179">
        <v>60.822752889520004</v>
      </c>
      <c r="G96" s="179">
        <v>60.04554587244</v>
      </c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1:17" ht="12.75" outlineLevel="3">
      <c r="A97" s="241" t="s">
        <v>137</v>
      </c>
      <c r="B97" s="47">
        <v>0.05877630789</v>
      </c>
      <c r="C97" s="47">
        <v>1.04344324679</v>
      </c>
      <c r="D97" s="47">
        <v>4.35043018566</v>
      </c>
      <c r="E97" s="47">
        <v>4.28358351575</v>
      </c>
      <c r="F97" s="47">
        <v>3.58431738666</v>
      </c>
      <c r="G97" s="47">
        <v>3.29806369034</v>
      </c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1:17" ht="12.75" outlineLevel="3">
      <c r="A98" s="241" t="s">
        <v>122</v>
      </c>
      <c r="B98" s="47">
        <v>0</v>
      </c>
      <c r="C98" s="47">
        <v>0</v>
      </c>
      <c r="D98" s="47">
        <v>0.3546166</v>
      </c>
      <c r="E98" s="47">
        <v>0.4753918</v>
      </c>
      <c r="F98" s="47">
        <v>0.4389077335</v>
      </c>
      <c r="G98" s="47">
        <v>0.4010956448</v>
      </c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1:17" ht="12.75" outlineLevel="3">
      <c r="A99" s="241" t="s">
        <v>192</v>
      </c>
      <c r="B99" s="47">
        <v>0</v>
      </c>
      <c r="C99" s="47">
        <v>0</v>
      </c>
      <c r="D99" s="47">
        <v>0.272782</v>
      </c>
      <c r="E99" s="47">
        <v>0.365686</v>
      </c>
      <c r="F99" s="47">
        <v>0.337621333</v>
      </c>
      <c r="G99" s="47">
        <v>0.30853511041</v>
      </c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1:17" ht="12.75" outlineLevel="3">
      <c r="A100" s="241" t="s">
        <v>175</v>
      </c>
      <c r="B100" s="47">
        <v>0</v>
      </c>
      <c r="C100" s="47">
        <v>0</v>
      </c>
      <c r="D100" s="47">
        <v>0.3818948</v>
      </c>
      <c r="E100" s="47">
        <v>0.5119604</v>
      </c>
      <c r="F100" s="47">
        <v>0.4726698665</v>
      </c>
      <c r="G100" s="47">
        <v>0.4319491552</v>
      </c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1:17" ht="12.75" outlineLevel="3">
      <c r="A101" s="241" t="s">
        <v>59</v>
      </c>
      <c r="B101" s="47">
        <v>1.75162567326</v>
      </c>
      <c r="C101" s="47">
        <v>1.97969683651</v>
      </c>
      <c r="D101" s="47">
        <v>10.60962944519</v>
      </c>
      <c r="E101" s="47">
        <v>12.3806687687</v>
      </c>
      <c r="F101" s="47">
        <v>11.39334056433</v>
      </c>
      <c r="G101" s="47">
        <v>13.04282271012</v>
      </c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1:17" ht="12.75" outlineLevel="3">
      <c r="A102" s="241" t="s">
        <v>172</v>
      </c>
      <c r="B102" s="47">
        <v>3.3534463771</v>
      </c>
      <c r="C102" s="47">
        <v>4.8264493541</v>
      </c>
      <c r="D102" s="47">
        <v>12.51434215967</v>
      </c>
      <c r="E102" s="47">
        <v>13.93794200916</v>
      </c>
      <c r="F102" s="47">
        <v>13.17133336922</v>
      </c>
      <c r="G102" s="47">
        <v>12.65843337862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1:17" ht="12.75" outlineLevel="3">
      <c r="A103" s="241" t="s">
        <v>204</v>
      </c>
      <c r="B103" s="47">
        <v>0</v>
      </c>
      <c r="C103" s="47">
        <v>0</v>
      </c>
      <c r="D103" s="47">
        <v>3.62576006872</v>
      </c>
      <c r="E103" s="47">
        <v>28.39432756945</v>
      </c>
      <c r="F103" s="47">
        <v>31.42456263631</v>
      </c>
      <c r="G103" s="47">
        <v>29.90464618295</v>
      </c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1:17" ht="12.75" outlineLevel="2">
      <c r="A104" s="153" t="s">
        <v>135</v>
      </c>
      <c r="B104" s="179">
        <v>0.00095465</v>
      </c>
      <c r="C104" s="179">
        <v>0.00095465</v>
      </c>
      <c r="D104" s="179">
        <v>0.00095465</v>
      </c>
      <c r="E104" s="179">
        <v>0.00095465</v>
      </c>
      <c r="F104" s="179">
        <v>0.00095465</v>
      </c>
      <c r="G104" s="179">
        <v>0.00095465</v>
      </c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1:17" ht="12.75" outlineLevel="3">
      <c r="A105" s="241" t="s">
        <v>65</v>
      </c>
      <c r="B105" s="47">
        <v>0.00095465</v>
      </c>
      <c r="C105" s="47">
        <v>0.00095465</v>
      </c>
      <c r="D105" s="47">
        <v>0.00095465</v>
      </c>
      <c r="E105" s="47">
        <v>0.00095465</v>
      </c>
      <c r="F105" s="47">
        <v>0.00095465</v>
      </c>
      <c r="G105" s="47">
        <v>0.00095465</v>
      </c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1:17" ht="15" outlineLevel="1">
      <c r="A106" s="113" t="s">
        <v>58</v>
      </c>
      <c r="B106" s="84">
        <v>227.57395387564003</v>
      </c>
      <c r="C106" s="84">
        <v>260.41286292419005</v>
      </c>
      <c r="D106" s="84">
        <v>260.30123283402</v>
      </c>
      <c r="E106" s="84">
        <v>288.11849460007</v>
      </c>
      <c r="F106" s="84">
        <v>262.61625882744994</v>
      </c>
      <c r="G106" s="84">
        <v>242.85717394158002</v>
      </c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1:17" ht="12.75" outlineLevel="2">
      <c r="A107" s="153" t="s">
        <v>168</v>
      </c>
      <c r="B107" s="179">
        <v>190.85308737639002</v>
      </c>
      <c r="C107" s="179">
        <v>221.66375750545</v>
      </c>
      <c r="D107" s="179">
        <v>186.07907645544</v>
      </c>
      <c r="E107" s="179">
        <v>191.11922107044998</v>
      </c>
      <c r="F107" s="179">
        <v>160.59882259232</v>
      </c>
      <c r="G107" s="179">
        <v>136.40156258567</v>
      </c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1:17" ht="12.75" outlineLevel="3">
      <c r="A108" s="241" t="s">
        <v>61</v>
      </c>
      <c r="B108" s="47">
        <v>2.6422</v>
      </c>
      <c r="C108" s="47">
        <v>6.94792</v>
      </c>
      <c r="D108" s="47">
        <v>9.27678</v>
      </c>
      <c r="E108" s="47">
        <v>11.6853</v>
      </c>
      <c r="F108" s="47">
        <v>12.66237</v>
      </c>
      <c r="G108" s="47">
        <v>12.74916</v>
      </c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1:17" ht="12.75" outlineLevel="3">
      <c r="A109" s="241" t="s">
        <v>49</v>
      </c>
      <c r="B109" s="47">
        <v>7.99466938199</v>
      </c>
      <c r="C109" s="47">
        <v>10.43249358148</v>
      </c>
      <c r="D109" s="47">
        <v>9.27979135531</v>
      </c>
      <c r="E109" s="47">
        <v>22.05534716001</v>
      </c>
      <c r="F109" s="47">
        <v>42.35285817653</v>
      </c>
      <c r="G109" s="47">
        <v>34.18557652925</v>
      </c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1:17" ht="12.75" outlineLevel="3">
      <c r="A110" s="241" t="s">
        <v>92</v>
      </c>
      <c r="B110" s="47">
        <v>1.44700083</v>
      </c>
      <c r="C110" s="47">
        <v>1.902514194</v>
      </c>
      <c r="D110" s="47">
        <v>1.685745539</v>
      </c>
      <c r="E110" s="47">
        <v>4.002799515</v>
      </c>
      <c r="F110" s="47">
        <v>4.2488582535</v>
      </c>
      <c r="G110" s="47">
        <v>4.225921568</v>
      </c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1:17" ht="12.75" outlineLevel="3">
      <c r="A111" s="241" t="s">
        <v>129</v>
      </c>
      <c r="B111" s="47">
        <v>10.8254236629</v>
      </c>
      <c r="C111" s="47">
        <v>12.66957612263</v>
      </c>
      <c r="D111" s="47">
        <v>12.77248679523</v>
      </c>
      <c r="E111" s="47">
        <v>17.16922751996</v>
      </c>
      <c r="F111" s="47">
        <v>20.4013846903</v>
      </c>
      <c r="G111" s="47">
        <v>20.78390365538</v>
      </c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1:17" ht="12.75" outlineLevel="3">
      <c r="A112" s="241" t="s">
        <v>143</v>
      </c>
      <c r="B112" s="47">
        <v>167.9437935015</v>
      </c>
      <c r="C112" s="47">
        <v>189.71125360734</v>
      </c>
      <c r="D112" s="47">
        <v>153.0642727659</v>
      </c>
      <c r="E112" s="47">
        <v>136.20086235975</v>
      </c>
      <c r="F112" s="47">
        <v>80.92735298752</v>
      </c>
      <c r="G112" s="47">
        <v>64.45061701239</v>
      </c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1:17" ht="12.75" outlineLevel="3">
      <c r="A113" s="241" t="s">
        <v>138</v>
      </c>
      <c r="B113" s="47">
        <v>0</v>
      </c>
      <c r="C113" s="47">
        <v>0</v>
      </c>
      <c r="D113" s="47">
        <v>0</v>
      </c>
      <c r="E113" s="47">
        <v>0.00568451573</v>
      </c>
      <c r="F113" s="47">
        <v>0.00599848447</v>
      </c>
      <c r="G113" s="47">
        <v>0.00638382065</v>
      </c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1:17" ht="12.75" outlineLevel="2">
      <c r="A114" s="153" t="s">
        <v>41</v>
      </c>
      <c r="B114" s="179">
        <v>0</v>
      </c>
      <c r="C114" s="179">
        <v>0</v>
      </c>
      <c r="D114" s="179">
        <v>0</v>
      </c>
      <c r="E114" s="179">
        <v>0</v>
      </c>
      <c r="F114" s="179">
        <v>1.12849236251</v>
      </c>
      <c r="G114" s="179">
        <v>1.30992774319</v>
      </c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1:17" ht="12.75" outlineLevel="3">
      <c r="A115" s="241" t="s">
        <v>47</v>
      </c>
      <c r="B115" s="47">
        <v>0</v>
      </c>
      <c r="C115" s="47">
        <v>0</v>
      </c>
      <c r="D115" s="47">
        <v>0</v>
      </c>
      <c r="E115" s="47">
        <v>0</v>
      </c>
      <c r="F115" s="47">
        <v>1.12849236251</v>
      </c>
      <c r="G115" s="47">
        <v>1.30992774319</v>
      </c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1:17" ht="12.75" outlineLevel="2">
      <c r="A116" s="153" t="s">
        <v>214</v>
      </c>
      <c r="B116" s="179">
        <v>34.05327729071</v>
      </c>
      <c r="C116" s="179">
        <v>35.432484333830004</v>
      </c>
      <c r="D116" s="179">
        <v>29.51352232733</v>
      </c>
      <c r="E116" s="179">
        <v>37.268544666909996</v>
      </c>
      <c r="F116" s="179">
        <v>38.81544169728</v>
      </c>
      <c r="G116" s="179">
        <v>40.392847157569996</v>
      </c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1:17" ht="12.75" outlineLevel="3">
      <c r="A117" s="241" t="s">
        <v>148</v>
      </c>
      <c r="B117" s="47">
        <v>3.43046205458</v>
      </c>
      <c r="C117" s="47">
        <v>4.93658271083</v>
      </c>
      <c r="D117" s="47">
        <v>4.4761919675</v>
      </c>
      <c r="E117" s="47">
        <v>6.89465235242</v>
      </c>
      <c r="F117" s="47">
        <v>7.47996169728</v>
      </c>
      <c r="G117" s="47">
        <v>7.66608715757</v>
      </c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1:17" ht="12.75" outlineLevel="3">
      <c r="A118" s="241" t="s">
        <v>45</v>
      </c>
      <c r="B118" s="47">
        <v>0.71897552226</v>
      </c>
      <c r="C118" s="47">
        <v>0.807571623</v>
      </c>
      <c r="D118" s="47">
        <v>0.48695035983</v>
      </c>
      <c r="E118" s="47">
        <v>0.20479731449</v>
      </c>
      <c r="F118" s="47">
        <v>0</v>
      </c>
      <c r="G118" s="47">
        <v>0</v>
      </c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1:17" ht="12.75" outlineLevel="3">
      <c r="A119" s="241" t="s">
        <v>121</v>
      </c>
      <c r="B119" s="47">
        <v>0.22458699762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1:17" ht="12.75" outlineLevel="3">
      <c r="A120" s="241" t="s">
        <v>145</v>
      </c>
      <c r="B120" s="47">
        <v>0.48319848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1:17" ht="12.75" outlineLevel="3">
      <c r="A121" s="241" t="s">
        <v>116</v>
      </c>
      <c r="B121" s="47">
        <v>28.42344</v>
      </c>
      <c r="C121" s="47">
        <v>29.68833</v>
      </c>
      <c r="D121" s="47">
        <v>24.55038</v>
      </c>
      <c r="E121" s="47">
        <v>30.169095</v>
      </c>
      <c r="F121" s="47">
        <v>31.33548</v>
      </c>
      <c r="G121" s="47">
        <v>32.72676</v>
      </c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1:17" ht="12.75" outlineLevel="3">
      <c r="A122" s="241" t="s">
        <v>102</v>
      </c>
      <c r="B122" s="47">
        <v>0.77261423625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1:17" ht="12.75" outlineLevel="2">
      <c r="A123" s="153" t="s">
        <v>50</v>
      </c>
      <c r="B123" s="179">
        <v>0</v>
      </c>
      <c r="C123" s="179">
        <v>0</v>
      </c>
      <c r="D123" s="179">
        <v>41.599255</v>
      </c>
      <c r="E123" s="179">
        <v>55.767115000000004</v>
      </c>
      <c r="F123" s="179">
        <v>57.923159999999996</v>
      </c>
      <c r="G123" s="179">
        <v>60.49492</v>
      </c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1:17" ht="12.75" outlineLevel="3">
      <c r="A124" s="241" t="s">
        <v>98</v>
      </c>
      <c r="B124" s="47">
        <v>0</v>
      </c>
      <c r="C124" s="47">
        <v>0</v>
      </c>
      <c r="D124" s="47">
        <v>19.09474</v>
      </c>
      <c r="E124" s="47">
        <v>25.59802</v>
      </c>
      <c r="F124" s="47">
        <v>26.58768</v>
      </c>
      <c r="G124" s="47">
        <v>27.76816</v>
      </c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1:17" ht="12.75" outlineLevel="3">
      <c r="A125" s="241" t="s">
        <v>97</v>
      </c>
      <c r="B125" s="47">
        <v>0</v>
      </c>
      <c r="C125" s="47">
        <v>0</v>
      </c>
      <c r="D125" s="47">
        <v>22.504515</v>
      </c>
      <c r="E125" s="47">
        <v>30.169095</v>
      </c>
      <c r="F125" s="47">
        <v>31.33548</v>
      </c>
      <c r="G125" s="47">
        <v>32.72676</v>
      </c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1:17" ht="12.75" outlineLevel="2">
      <c r="A126" s="153" t="s">
        <v>171</v>
      </c>
      <c r="B126" s="179">
        <v>2.66758920854</v>
      </c>
      <c r="C126" s="179">
        <v>3.31662108491</v>
      </c>
      <c r="D126" s="179">
        <v>3.10937905125</v>
      </c>
      <c r="E126" s="179">
        <v>3.96361386271</v>
      </c>
      <c r="F126" s="179">
        <v>4.15034217534</v>
      </c>
      <c r="G126" s="179">
        <v>4.25791645515</v>
      </c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1:17" ht="12.75" outlineLevel="3">
      <c r="A127" s="241" t="s">
        <v>143</v>
      </c>
      <c r="B127" s="47">
        <v>2.66758920854</v>
      </c>
      <c r="C127" s="47">
        <v>3.31662108491</v>
      </c>
      <c r="D127" s="47">
        <v>3.10937905125</v>
      </c>
      <c r="E127" s="47">
        <v>3.96361386271</v>
      </c>
      <c r="F127" s="47">
        <v>4.15034217534</v>
      </c>
      <c r="G127" s="47">
        <v>4.25791645515</v>
      </c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12"/>
      <c r="E128" s="12"/>
      <c r="F128" s="12"/>
      <c r="G128" s="12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12"/>
      <c r="E129" s="12"/>
      <c r="F129" s="12"/>
      <c r="G129" s="12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12"/>
      <c r="E130" s="12"/>
      <c r="F130" s="12"/>
      <c r="G130" s="12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12"/>
      <c r="E131" s="12"/>
      <c r="F131" s="12"/>
      <c r="G131" s="12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12"/>
      <c r="E132" s="12"/>
      <c r="F132" s="12"/>
      <c r="G132" s="12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12"/>
      <c r="E133" s="12"/>
      <c r="F133" s="12"/>
      <c r="G133" s="12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12"/>
      <c r="E134" s="12"/>
      <c r="F134" s="12"/>
      <c r="G134" s="12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12"/>
      <c r="E135" s="12"/>
      <c r="F135" s="12"/>
      <c r="G135" s="12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12"/>
      <c r="E136" s="12"/>
      <c r="F136" s="12"/>
      <c r="G136" s="12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12"/>
      <c r="E137" s="12"/>
      <c r="F137" s="12"/>
      <c r="G137" s="12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12"/>
      <c r="E138" s="12"/>
      <c r="F138" s="12"/>
      <c r="G138" s="12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12"/>
      <c r="E139" s="12"/>
      <c r="F139" s="12"/>
      <c r="G139" s="12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12"/>
      <c r="E140" s="12"/>
      <c r="F140" s="12"/>
      <c r="G140" s="12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12"/>
      <c r="E141" s="12"/>
      <c r="F141" s="12"/>
      <c r="G141" s="12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12"/>
      <c r="E142" s="12"/>
      <c r="F142" s="12"/>
      <c r="G142" s="12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12"/>
      <c r="E143" s="12"/>
      <c r="F143" s="12"/>
      <c r="G143" s="12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12"/>
      <c r="E144" s="12"/>
      <c r="F144" s="12"/>
      <c r="G144" s="12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12"/>
      <c r="E145" s="12"/>
      <c r="F145" s="12"/>
      <c r="G145" s="12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12"/>
      <c r="E146" s="12"/>
      <c r="F146" s="12"/>
      <c r="G146" s="12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12"/>
      <c r="E147" s="12"/>
      <c r="F147" s="12"/>
      <c r="G147" s="12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12"/>
      <c r="E148" s="12"/>
      <c r="F148" s="12"/>
      <c r="G148" s="12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12"/>
      <c r="E149" s="12"/>
      <c r="F149" s="12"/>
      <c r="G149" s="12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12"/>
      <c r="E150" s="12"/>
      <c r="F150" s="12"/>
      <c r="G150" s="12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12"/>
      <c r="E151" s="12"/>
      <c r="F151" s="12"/>
      <c r="G151" s="12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12"/>
      <c r="E152" s="12"/>
      <c r="F152" s="12"/>
      <c r="G152" s="12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12"/>
      <c r="E153" s="12"/>
      <c r="F153" s="12"/>
      <c r="G153" s="12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12"/>
      <c r="E154" s="12"/>
      <c r="F154" s="12"/>
      <c r="G154" s="12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12"/>
      <c r="E155" s="12"/>
      <c r="F155" s="12"/>
      <c r="G155" s="12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12"/>
      <c r="E156" s="12"/>
      <c r="F156" s="12"/>
      <c r="G156" s="12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12"/>
      <c r="E157" s="12"/>
      <c r="F157" s="12"/>
      <c r="G157" s="12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12"/>
      <c r="E158" s="12"/>
      <c r="F158" s="12"/>
      <c r="G158" s="12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12"/>
      <c r="E159" s="12"/>
      <c r="F159" s="12"/>
      <c r="G159" s="12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12"/>
      <c r="E160" s="12"/>
      <c r="F160" s="12"/>
      <c r="G160" s="12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12"/>
      <c r="E161" s="12"/>
      <c r="F161" s="12"/>
      <c r="G161" s="12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12"/>
      <c r="E162" s="12"/>
      <c r="F162" s="12"/>
      <c r="G162" s="12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12"/>
      <c r="E163" s="12"/>
      <c r="F163" s="12"/>
      <c r="G163" s="12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12"/>
      <c r="E164" s="12"/>
      <c r="F164" s="12"/>
      <c r="G164" s="12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12"/>
      <c r="E165" s="12"/>
      <c r="F165" s="12"/>
      <c r="G165" s="12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12"/>
      <c r="E166" s="12"/>
      <c r="F166" s="12"/>
      <c r="G166" s="12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12"/>
      <c r="E167" s="12"/>
      <c r="F167" s="12"/>
      <c r="G167" s="12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12"/>
      <c r="E168" s="12"/>
      <c r="F168" s="12"/>
      <c r="G168" s="12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</sheetData>
  <sheetProtection/>
  <mergeCells count="1">
    <mergeCell ref="A2:G2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portrait" paperSize="9" scale="4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workbookViewId="0" topLeftCell="A1">
      <selection activeCell="J16" sqref="J16"/>
    </sheetView>
  </sheetViews>
  <sheetFormatPr defaultColWidth="9.00390625" defaultRowHeight="12.75" outlineLevelRow="3"/>
  <cols>
    <col min="1" max="1" width="52.00390625" style="225" customWidth="1"/>
    <col min="2" max="7" width="15.125" style="25" customWidth="1"/>
    <col min="8" max="16384" width="9.125" style="225" customWidth="1"/>
  </cols>
  <sheetData>
    <row r="2" spans="1:19" ht="18.75">
      <c r="A2" s="254" t="s">
        <v>195</v>
      </c>
      <c r="B2" s="256"/>
      <c r="C2" s="256"/>
      <c r="D2" s="256"/>
      <c r="E2" s="256"/>
      <c r="F2" s="256"/>
      <c r="G2" s="25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12.75">
      <c r="A3" s="67"/>
    </row>
    <row r="4" spans="2:7" s="204" customFormat="1" ht="12.75">
      <c r="B4" s="248"/>
      <c r="C4" s="248"/>
      <c r="D4" s="248"/>
      <c r="E4" s="248"/>
      <c r="F4" s="248"/>
      <c r="G4" s="204" t="s">
        <v>219</v>
      </c>
    </row>
    <row r="5" spans="1:7" s="101" customFormat="1" ht="12.75">
      <c r="A5" s="166"/>
      <c r="B5" s="242">
        <v>43830</v>
      </c>
      <c r="C5" s="242">
        <v>44196</v>
      </c>
      <c r="D5" s="242">
        <v>44561</v>
      </c>
      <c r="E5" s="242">
        <v>44926</v>
      </c>
      <c r="F5" s="242">
        <v>45291</v>
      </c>
      <c r="G5" s="242">
        <v>45412</v>
      </c>
    </row>
    <row r="6" spans="1:7" s="200" customFormat="1" ht="31.5">
      <c r="A6" s="149" t="s">
        <v>147</v>
      </c>
      <c r="B6" s="163">
        <v>84.36540685986002</v>
      </c>
      <c r="C6" s="163">
        <v>90.25350403526</v>
      </c>
      <c r="D6" s="163">
        <v>97.95588455634001</v>
      </c>
      <c r="E6" s="163">
        <v>111.44670722128998</v>
      </c>
      <c r="F6" s="163">
        <v>145.31745543966</v>
      </c>
      <c r="G6" s="163">
        <v>151.51510283671</v>
      </c>
    </row>
    <row r="7" spans="1:7" s="70" customFormat="1" ht="15">
      <c r="A7" s="45" t="s">
        <v>64</v>
      </c>
      <c r="B7" s="143">
        <v>74.36267242024002</v>
      </c>
      <c r="C7" s="143">
        <v>79.90321707766</v>
      </c>
      <c r="D7" s="143">
        <v>86.61569131252001</v>
      </c>
      <c r="E7" s="143">
        <v>101.59354286954999</v>
      </c>
      <c r="F7" s="143">
        <v>136.59196737240998</v>
      </c>
      <c r="G7" s="143">
        <v>143.67824651477002</v>
      </c>
    </row>
    <row r="8" spans="1:7" s="61" customFormat="1" ht="15" outlineLevel="1">
      <c r="A8" s="32" t="s">
        <v>46</v>
      </c>
      <c r="B8" s="183">
        <v>35.020184952060006</v>
      </c>
      <c r="C8" s="183">
        <v>35.392538767910004</v>
      </c>
      <c r="D8" s="183">
        <v>38.95268143622001</v>
      </c>
      <c r="E8" s="183">
        <v>38.00228207715999</v>
      </c>
      <c r="F8" s="183">
        <v>41.80087579141999</v>
      </c>
      <c r="G8" s="183">
        <v>41.430053931530004</v>
      </c>
    </row>
    <row r="9" spans="1:7" s="189" customFormat="1" ht="12.75" outlineLevel="2">
      <c r="A9" s="243" t="s">
        <v>190</v>
      </c>
      <c r="B9" s="173">
        <v>34.930848530000006</v>
      </c>
      <c r="C9" s="173">
        <v>35.322377285950004</v>
      </c>
      <c r="D9" s="173">
        <v>38.88480542845001</v>
      </c>
      <c r="E9" s="173">
        <v>37.955266801959986</v>
      </c>
      <c r="F9" s="173">
        <v>41.75909248466999</v>
      </c>
      <c r="G9" s="173">
        <v>41.390880396170004</v>
      </c>
    </row>
    <row r="10" spans="1:7" s="221" customFormat="1" ht="12.75" outlineLevel="3">
      <c r="A10" s="145" t="s">
        <v>139</v>
      </c>
      <c r="B10" s="89">
        <v>3.07022295679</v>
      </c>
      <c r="C10" s="89">
        <v>2.53838834146</v>
      </c>
      <c r="D10" s="89">
        <v>2.9816281866</v>
      </c>
      <c r="E10" s="89">
        <v>2.22413354628</v>
      </c>
      <c r="F10" s="89">
        <v>1.98516763028</v>
      </c>
      <c r="G10" s="89">
        <v>1.78733490807</v>
      </c>
    </row>
    <row r="11" spans="1:17" ht="12.75" outlineLevel="3">
      <c r="A11" s="241" t="s">
        <v>199</v>
      </c>
      <c r="B11" s="47">
        <v>0.8035480575</v>
      </c>
      <c r="C11" s="47">
        <v>0.67314833806</v>
      </c>
      <c r="D11" s="47">
        <v>0.64274768863</v>
      </c>
      <c r="E11" s="47">
        <v>0.47945505163</v>
      </c>
      <c r="F11" s="47">
        <v>0.46160853447</v>
      </c>
      <c r="G11" s="47">
        <v>0.44198463277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2.75" outlineLevel="3">
      <c r="A12" s="241" t="s">
        <v>28</v>
      </c>
      <c r="B12" s="47">
        <v>1.59467773396</v>
      </c>
      <c r="C12" s="47">
        <v>1.96742521474</v>
      </c>
      <c r="D12" s="47">
        <v>3.51616377293</v>
      </c>
      <c r="E12" s="47">
        <v>1.47136659314</v>
      </c>
      <c r="F12" s="47">
        <v>3.27158264053</v>
      </c>
      <c r="G12" s="47">
        <v>3.00824582475</v>
      </c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 outlineLevel="3">
      <c r="A13" s="241" t="s">
        <v>31</v>
      </c>
      <c r="B13" s="47">
        <v>1.54098166862</v>
      </c>
      <c r="C13" s="47">
        <v>1.29091127722</v>
      </c>
      <c r="D13" s="47">
        <v>1.33806482832</v>
      </c>
      <c r="E13" s="47">
        <v>1.36729325161</v>
      </c>
      <c r="F13" s="47">
        <v>1.31639917437</v>
      </c>
      <c r="G13" s="47">
        <v>1.26043641351</v>
      </c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1:17" ht="12.75" outlineLevel="3">
      <c r="A14" s="241" t="s">
        <v>81</v>
      </c>
      <c r="B14" s="47">
        <v>1.21167603919</v>
      </c>
      <c r="C14" s="47">
        <v>1.01504534102</v>
      </c>
      <c r="D14" s="47">
        <v>1.05212224414</v>
      </c>
      <c r="E14" s="47">
        <v>0.92155567894</v>
      </c>
      <c r="F14" s="47">
        <v>0.88725306986</v>
      </c>
      <c r="G14" s="47">
        <v>0.84953416791</v>
      </c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1:17" ht="12.75" outlineLevel="3">
      <c r="A15" s="241" t="s">
        <v>131</v>
      </c>
      <c r="B15" s="47">
        <v>1.98005589748</v>
      </c>
      <c r="C15" s="47">
        <v>1.65873257264</v>
      </c>
      <c r="D15" s="47">
        <v>1.71932165613</v>
      </c>
      <c r="E15" s="47">
        <v>1.28252107002</v>
      </c>
      <c r="F15" s="47">
        <v>1.23478242557</v>
      </c>
      <c r="G15" s="47">
        <v>1.18228935586</v>
      </c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1:17" ht="12.75" outlineLevel="3">
      <c r="A16" s="241" t="s">
        <v>191</v>
      </c>
      <c r="B16" s="47">
        <v>3.94485637206</v>
      </c>
      <c r="C16" s="47">
        <v>3.5465986079</v>
      </c>
      <c r="D16" s="47">
        <v>4.29287698605</v>
      </c>
      <c r="E16" s="47">
        <v>6.48375811488</v>
      </c>
      <c r="F16" s="47">
        <v>6.24241640863</v>
      </c>
      <c r="G16" s="47">
        <v>5.97703880632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1:17" ht="12.75" outlineLevel="3">
      <c r="A17" s="241" t="s">
        <v>24</v>
      </c>
      <c r="B17" s="47">
        <v>0.5107507325</v>
      </c>
      <c r="C17" s="47">
        <v>0.42786614134</v>
      </c>
      <c r="D17" s="47">
        <v>0.44349495202</v>
      </c>
      <c r="E17" s="47">
        <v>0.33082327462</v>
      </c>
      <c r="F17" s="47">
        <v>0.31850920426</v>
      </c>
      <c r="G17" s="47">
        <v>0.30496874118</v>
      </c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1:17" ht="12.75" outlineLevel="3">
      <c r="A18" s="241" t="s">
        <v>73</v>
      </c>
      <c r="B18" s="47">
        <v>0.5107507325</v>
      </c>
      <c r="C18" s="47">
        <v>0.42786614134</v>
      </c>
      <c r="D18" s="47">
        <v>0.44349495202</v>
      </c>
      <c r="E18" s="47">
        <v>0.7410112501</v>
      </c>
      <c r="F18" s="47">
        <v>0.71342895657</v>
      </c>
      <c r="G18" s="47">
        <v>0.68309966523</v>
      </c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12.75" outlineLevel="3">
      <c r="A19" s="241" t="s">
        <v>162</v>
      </c>
      <c r="B19" s="47">
        <v>1.32574624226</v>
      </c>
      <c r="C19" s="47">
        <v>1.4937057667</v>
      </c>
      <c r="D19" s="47">
        <v>2.96177759851</v>
      </c>
      <c r="E19" s="47">
        <v>1.90368219733</v>
      </c>
      <c r="F19" s="47">
        <v>1.50889390482</v>
      </c>
      <c r="G19" s="47">
        <v>2.99677949136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1:17" ht="12.75" outlineLevel="3">
      <c r="A20" s="241" t="s">
        <v>124</v>
      </c>
      <c r="B20" s="47">
        <v>0.5107507325</v>
      </c>
      <c r="C20" s="47">
        <v>0.42786614134</v>
      </c>
      <c r="D20" s="47">
        <v>0.44349495202</v>
      </c>
      <c r="E20" s="47">
        <v>0.33082327462</v>
      </c>
      <c r="F20" s="47">
        <v>0.31850920426</v>
      </c>
      <c r="G20" s="47">
        <v>0.30496874118</v>
      </c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1:17" ht="12.75" outlineLevel="3">
      <c r="A21" s="241" t="s">
        <v>186</v>
      </c>
      <c r="B21" s="47">
        <v>0.5107507325</v>
      </c>
      <c r="C21" s="47">
        <v>0.42786614134</v>
      </c>
      <c r="D21" s="47">
        <v>0.44349495202</v>
      </c>
      <c r="E21" s="47">
        <v>0.33082327462</v>
      </c>
      <c r="F21" s="47">
        <v>0.31850920426</v>
      </c>
      <c r="G21" s="47">
        <v>0.30496874118</v>
      </c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1:17" ht="12.75" outlineLevel="3">
      <c r="A22" s="241" t="s">
        <v>213</v>
      </c>
      <c r="B22" s="47">
        <v>1.99426640294</v>
      </c>
      <c r="C22" s="47">
        <v>3.61773968607</v>
      </c>
      <c r="D22" s="47">
        <v>2.24116061843</v>
      </c>
      <c r="E22" s="47">
        <v>1.64270513422</v>
      </c>
      <c r="F22" s="47">
        <v>5.07386302601</v>
      </c>
      <c r="G22" s="47">
        <v>5.3799767323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1:17" ht="12.75" outlineLevel="3">
      <c r="A23" s="241" t="s">
        <v>146</v>
      </c>
      <c r="B23" s="47">
        <v>0.5107507325</v>
      </c>
      <c r="C23" s="47">
        <v>0.42786614134</v>
      </c>
      <c r="D23" s="47">
        <v>0.44349495202</v>
      </c>
      <c r="E23" s="47">
        <v>0.33082327462</v>
      </c>
      <c r="F23" s="47">
        <v>0.31850920426</v>
      </c>
      <c r="G23" s="47">
        <v>0.30496874118</v>
      </c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1:17" ht="12.75" outlineLevel="3">
      <c r="A24" s="241" t="s">
        <v>205</v>
      </c>
      <c r="B24" s="47">
        <v>0.5107507325</v>
      </c>
      <c r="C24" s="47">
        <v>0.42786614134</v>
      </c>
      <c r="D24" s="47">
        <v>0.44349495202</v>
      </c>
      <c r="E24" s="47">
        <v>0.33082327462</v>
      </c>
      <c r="F24" s="47">
        <v>0.31850920426</v>
      </c>
      <c r="G24" s="47">
        <v>0.30496874118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1:17" ht="12.75" outlineLevel="3">
      <c r="A25" s="241" t="s">
        <v>35</v>
      </c>
      <c r="B25" s="47">
        <v>0.5107507325</v>
      </c>
      <c r="C25" s="47">
        <v>0.42786614134</v>
      </c>
      <c r="D25" s="47">
        <v>0.44349495202</v>
      </c>
      <c r="E25" s="47">
        <v>0.33082327462</v>
      </c>
      <c r="F25" s="47">
        <v>0.31850920426</v>
      </c>
      <c r="G25" s="47">
        <v>0.30496874118</v>
      </c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1:17" ht="12.75" outlineLevel="3">
      <c r="A26" s="241" t="s">
        <v>86</v>
      </c>
      <c r="B26" s="47">
        <v>0.5107507325</v>
      </c>
      <c r="C26" s="47">
        <v>0.42786614134</v>
      </c>
      <c r="D26" s="47">
        <v>0.44349495202</v>
      </c>
      <c r="E26" s="47">
        <v>0.33082327462</v>
      </c>
      <c r="F26" s="47">
        <v>0.31850920426</v>
      </c>
      <c r="G26" s="47">
        <v>0.30496874118</v>
      </c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1:17" ht="12.75" outlineLevel="3">
      <c r="A27" s="241" t="s">
        <v>74</v>
      </c>
      <c r="B27" s="47">
        <v>0.5107507325</v>
      </c>
      <c r="C27" s="47">
        <v>0.42786614134</v>
      </c>
      <c r="D27" s="47">
        <v>0.44349495202</v>
      </c>
      <c r="E27" s="47">
        <v>0.33082327462</v>
      </c>
      <c r="F27" s="47">
        <v>0.31850920426</v>
      </c>
      <c r="G27" s="47">
        <v>0.30496874118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1:17" ht="12.75" outlineLevel="3">
      <c r="A28" s="241" t="s">
        <v>125</v>
      </c>
      <c r="B28" s="47">
        <v>0.5107507325</v>
      </c>
      <c r="C28" s="47">
        <v>0.42786614134</v>
      </c>
      <c r="D28" s="47">
        <v>0.44349495202</v>
      </c>
      <c r="E28" s="47">
        <v>0.33082327462</v>
      </c>
      <c r="F28" s="47">
        <v>0.31850920426</v>
      </c>
      <c r="G28" s="47">
        <v>0.30496874118</v>
      </c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1:17" ht="12.75" outlineLevel="3">
      <c r="A29" s="241" t="s">
        <v>187</v>
      </c>
      <c r="B29" s="47">
        <v>0.5107507325</v>
      </c>
      <c r="C29" s="47">
        <v>0.42786614134</v>
      </c>
      <c r="D29" s="47">
        <v>0.44349495202</v>
      </c>
      <c r="E29" s="47">
        <v>0.33082327462</v>
      </c>
      <c r="F29" s="47">
        <v>0.31850920426</v>
      </c>
      <c r="G29" s="47">
        <v>0.30496874118</v>
      </c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1:17" ht="12.75" outlineLevel="3">
      <c r="A30" s="241" t="s">
        <v>17</v>
      </c>
      <c r="B30" s="47">
        <v>0.5107507325</v>
      </c>
      <c r="C30" s="47">
        <v>0.42786614134</v>
      </c>
      <c r="D30" s="47">
        <v>0.44349495202</v>
      </c>
      <c r="E30" s="47">
        <v>0.33082327462</v>
      </c>
      <c r="F30" s="47">
        <v>0.31850920426</v>
      </c>
      <c r="G30" s="47">
        <v>0.30496874118</v>
      </c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1:17" ht="12.75" outlineLevel="3">
      <c r="A31" s="241" t="s">
        <v>70</v>
      </c>
      <c r="B31" s="47">
        <v>0.5107507325</v>
      </c>
      <c r="C31" s="47">
        <v>0.42786614134</v>
      </c>
      <c r="D31" s="47">
        <v>0.44349495202</v>
      </c>
      <c r="E31" s="47">
        <v>0.33082327462</v>
      </c>
      <c r="F31" s="47">
        <v>0.31850920426</v>
      </c>
      <c r="G31" s="47">
        <v>0.30496874118</v>
      </c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1:17" ht="12.75" outlineLevel="3">
      <c r="A32" s="241" t="s">
        <v>120</v>
      </c>
      <c r="B32" s="47">
        <v>0.5107507325</v>
      </c>
      <c r="C32" s="47">
        <v>0.42786614134</v>
      </c>
      <c r="D32" s="47">
        <v>0.44349495202</v>
      </c>
      <c r="E32" s="47">
        <v>0.33082327462</v>
      </c>
      <c r="F32" s="47">
        <v>0.31850920426</v>
      </c>
      <c r="G32" s="47">
        <v>0.30496874118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1:17" ht="12.75" outlineLevel="3">
      <c r="A33" s="241" t="s">
        <v>54</v>
      </c>
      <c r="B33" s="47">
        <v>0</v>
      </c>
      <c r="C33" s="47">
        <v>1.18265060518</v>
      </c>
      <c r="D33" s="47">
        <v>0.04114745602</v>
      </c>
      <c r="E33" s="47">
        <v>0</v>
      </c>
      <c r="F33" s="47">
        <v>0</v>
      </c>
      <c r="G33" s="47">
        <v>0</v>
      </c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12.75" outlineLevel="3">
      <c r="A34" s="241" t="s">
        <v>42</v>
      </c>
      <c r="B34" s="47">
        <v>3.37132267711</v>
      </c>
      <c r="C34" s="47">
        <v>2.15741732429</v>
      </c>
      <c r="D34" s="47">
        <v>3.35317590604</v>
      </c>
      <c r="E34" s="47">
        <v>1.1345416286</v>
      </c>
      <c r="F34" s="47">
        <v>3.32048683079</v>
      </c>
      <c r="G34" s="47">
        <v>3.71132217255</v>
      </c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1:17" ht="12.75" outlineLevel="3">
      <c r="A35" s="241" t="s">
        <v>87</v>
      </c>
      <c r="B35" s="47">
        <v>0.51075102803</v>
      </c>
      <c r="C35" s="47">
        <v>0.42786638891</v>
      </c>
      <c r="D35" s="47">
        <v>0.44349520863</v>
      </c>
      <c r="E35" s="47">
        <v>7.03056039884</v>
      </c>
      <c r="F35" s="47">
        <v>6.76886534293</v>
      </c>
      <c r="G35" s="47">
        <v>6.4811073438</v>
      </c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1:17" ht="12.75" outlineLevel="3">
      <c r="A36" s="241" t="s">
        <v>91</v>
      </c>
      <c r="B36" s="47">
        <v>0.29679729125</v>
      </c>
      <c r="C36" s="47">
        <v>0.66909282536</v>
      </c>
      <c r="D36" s="47">
        <v>1.54523967858</v>
      </c>
      <c r="E36" s="47">
        <v>1.3651590983</v>
      </c>
      <c r="F36" s="47">
        <v>0.59342221659</v>
      </c>
      <c r="G36" s="47">
        <v>0.5681946517</v>
      </c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2.75" outlineLevel="3">
      <c r="A37" s="241" t="s">
        <v>150</v>
      </c>
      <c r="B37" s="47">
        <v>1.96559996962</v>
      </c>
      <c r="C37" s="47">
        <v>2.05058289065</v>
      </c>
      <c r="D37" s="47">
        <v>1.88681203308</v>
      </c>
      <c r="E37" s="47">
        <v>1.84513287357</v>
      </c>
      <c r="F37" s="47">
        <v>1.08127016724</v>
      </c>
      <c r="G37" s="47">
        <v>1.03530321058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1:17" ht="12.75" outlineLevel="3">
      <c r="A38" s="241" t="s">
        <v>154</v>
      </c>
      <c r="B38" s="47">
        <v>0</v>
      </c>
      <c r="C38" s="47">
        <v>0.39557383659</v>
      </c>
      <c r="D38" s="47">
        <v>0.97407988796</v>
      </c>
      <c r="E38" s="47">
        <v>1.28518943552</v>
      </c>
      <c r="F38" s="47">
        <v>0</v>
      </c>
      <c r="G38" s="47">
        <v>0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2.75" outlineLevel="3">
      <c r="A39" s="241" t="s">
        <v>207</v>
      </c>
      <c r="B39" s="47">
        <v>1.67461458573</v>
      </c>
      <c r="C39" s="47">
        <v>1.6580396186</v>
      </c>
      <c r="D39" s="47">
        <v>1.50597939013</v>
      </c>
      <c r="E39" s="47">
        <v>1.12337926528</v>
      </c>
      <c r="F39" s="47">
        <v>1.08156427714</v>
      </c>
      <c r="G39" s="47">
        <v>1.03558481729</v>
      </c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12.75" outlineLevel="3">
      <c r="A40" s="241" t="s">
        <v>38</v>
      </c>
      <c r="B40" s="47">
        <v>0.99645835971</v>
      </c>
      <c r="C40" s="47">
        <v>0.60994022902</v>
      </c>
      <c r="D40" s="47">
        <v>0.87867744206</v>
      </c>
      <c r="E40" s="47">
        <v>0.58743542275</v>
      </c>
      <c r="F40" s="47">
        <v>0.46815606701</v>
      </c>
      <c r="G40" s="47">
        <v>0.44825381661</v>
      </c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ht="12.75" outlineLevel="3">
      <c r="A41" s="241" t="s">
        <v>89</v>
      </c>
      <c r="B41" s="47">
        <v>0.73882682741</v>
      </c>
      <c r="C41" s="47">
        <v>0.61893006441</v>
      </c>
      <c r="D41" s="47">
        <v>0.64153793137</v>
      </c>
      <c r="E41" s="47">
        <v>0.27345865032</v>
      </c>
      <c r="F41" s="47">
        <v>0.06581995872</v>
      </c>
      <c r="G41" s="47">
        <v>0.06302182068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7" ht="12.75" outlineLevel="3">
      <c r="A42" s="241" t="s">
        <v>189</v>
      </c>
      <c r="B42" s="47">
        <v>0</v>
      </c>
      <c r="C42" s="47">
        <v>1.12384859782</v>
      </c>
      <c r="D42" s="47">
        <v>0</v>
      </c>
      <c r="E42" s="47">
        <v>0</v>
      </c>
      <c r="F42" s="47">
        <v>1.20122841242</v>
      </c>
      <c r="G42" s="47">
        <v>0.37813092405</v>
      </c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12.75" outlineLevel="3">
      <c r="A43" s="241" t="s">
        <v>140</v>
      </c>
      <c r="B43" s="47">
        <v>0.75993616534</v>
      </c>
      <c r="C43" s="47">
        <v>0.63661378055</v>
      </c>
      <c r="D43" s="47">
        <v>0.65986758656</v>
      </c>
      <c r="E43" s="47">
        <v>0.49222557057</v>
      </c>
      <c r="F43" s="47">
        <v>0.34226378534</v>
      </c>
      <c r="G43" s="47">
        <v>0.13864800549</v>
      </c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ht="12.75" outlineLevel="2">
      <c r="A44" s="153" t="s">
        <v>112</v>
      </c>
      <c r="B44" s="179">
        <v>0.08933642206</v>
      </c>
      <c r="C44" s="179">
        <v>0.07016148196</v>
      </c>
      <c r="D44" s="179">
        <v>0.06787600777</v>
      </c>
      <c r="E44" s="179">
        <v>0.0470152752</v>
      </c>
      <c r="F44" s="179">
        <v>0.04178330675</v>
      </c>
      <c r="G44" s="179">
        <v>0.03917353536</v>
      </c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1:17" ht="12.75" outlineLevel="3">
      <c r="A45" s="241" t="s">
        <v>27</v>
      </c>
      <c r="B45" s="47">
        <v>0.08933642206</v>
      </c>
      <c r="C45" s="47">
        <v>0.07016148196</v>
      </c>
      <c r="D45" s="47">
        <v>0.06787600777</v>
      </c>
      <c r="E45" s="47">
        <v>0.0470152752</v>
      </c>
      <c r="F45" s="47">
        <v>0.04178330675</v>
      </c>
      <c r="G45" s="47">
        <v>0.03917353536</v>
      </c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1:17" ht="15" outlineLevel="1">
      <c r="A46" s="113" t="s">
        <v>58</v>
      </c>
      <c r="B46" s="84">
        <v>39.34248746818</v>
      </c>
      <c r="C46" s="84">
        <v>44.51067830975</v>
      </c>
      <c r="D46" s="84">
        <v>47.6630098763</v>
      </c>
      <c r="E46" s="84">
        <v>63.59126079239</v>
      </c>
      <c r="F46" s="84">
        <v>94.79109158099</v>
      </c>
      <c r="G46" s="84">
        <v>102.24819258324001</v>
      </c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1:17" ht="12.75" outlineLevel="2">
      <c r="A47" s="153" t="s">
        <v>168</v>
      </c>
      <c r="B47" s="179">
        <v>12.336172758990001</v>
      </c>
      <c r="C47" s="179">
        <v>15.678814377210001</v>
      </c>
      <c r="D47" s="179">
        <v>16.97941619561</v>
      </c>
      <c r="E47" s="179">
        <v>30.087463237860003</v>
      </c>
      <c r="F47" s="179">
        <v>59.305881467679995</v>
      </c>
      <c r="G47" s="179">
        <v>65.65310141353001</v>
      </c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1:17" ht="12.75" outlineLevel="3">
      <c r="A48" s="241" t="s">
        <v>103</v>
      </c>
      <c r="B48" s="47">
        <v>0</v>
      </c>
      <c r="C48" s="47">
        <v>0</v>
      </c>
      <c r="D48" s="47">
        <v>0.00226720238</v>
      </c>
      <c r="E48" s="47">
        <v>0.00213029758</v>
      </c>
      <c r="F48" s="47">
        <v>0.00667172669</v>
      </c>
      <c r="G48" s="47">
        <v>0.01007410053</v>
      </c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1:17" ht="12.75" outlineLevel="3">
      <c r="A49" s="241" t="s">
        <v>49</v>
      </c>
      <c r="B49" s="47">
        <v>0.50583389293</v>
      </c>
      <c r="C49" s="47">
        <v>0.48430295178</v>
      </c>
      <c r="D49" s="47">
        <v>0.3863149676</v>
      </c>
      <c r="E49" s="47">
        <v>0.25855498449</v>
      </c>
      <c r="F49" s="47">
        <v>0.19374588746</v>
      </c>
      <c r="G49" s="47">
        <v>0.17599214649</v>
      </c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1:17" ht="12.75" outlineLevel="3">
      <c r="A50" s="241" t="s">
        <v>92</v>
      </c>
      <c r="B50" s="47">
        <v>0.78487537831</v>
      </c>
      <c r="C50" s="47">
        <v>0.95439248045</v>
      </c>
      <c r="D50" s="47">
        <v>1.01564472877</v>
      </c>
      <c r="E50" s="47">
        <v>2.68335928837</v>
      </c>
      <c r="F50" s="47">
        <v>3.02977500918</v>
      </c>
      <c r="G50" s="47">
        <v>2.90569583909</v>
      </c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1:17" ht="12.75" outlineLevel="3">
      <c r="A51" s="241" t="s">
        <v>159</v>
      </c>
      <c r="B51" s="47">
        <v>3.69231113475</v>
      </c>
      <c r="C51" s="47">
        <v>4.68115821267</v>
      </c>
      <c r="D51" s="47">
        <v>4.99918125097</v>
      </c>
      <c r="E51" s="47">
        <v>12.36637743858</v>
      </c>
      <c r="F51" s="47">
        <v>32.90407975798</v>
      </c>
      <c r="G51" s="47">
        <v>37.50622585005</v>
      </c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1:17" ht="12.75" outlineLevel="3">
      <c r="A52" s="241" t="s">
        <v>129</v>
      </c>
      <c r="B52" s="47">
        <v>4.90298972188</v>
      </c>
      <c r="C52" s="47">
        <v>5.29311773256</v>
      </c>
      <c r="D52" s="47">
        <v>6.15524731719</v>
      </c>
      <c r="E52" s="47">
        <v>8.29853695664</v>
      </c>
      <c r="F52" s="47">
        <v>13.05507923156</v>
      </c>
      <c r="G52" s="47">
        <v>14.69542579378</v>
      </c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1:17" ht="12.75" outlineLevel="3">
      <c r="A53" s="241" t="s">
        <v>143</v>
      </c>
      <c r="B53" s="47">
        <v>2.42729687592</v>
      </c>
      <c r="C53" s="47">
        <v>4.22886948372</v>
      </c>
      <c r="D53" s="47">
        <v>4.36256085834</v>
      </c>
      <c r="E53" s="47">
        <v>6.40092039705</v>
      </c>
      <c r="F53" s="47">
        <v>10.00235119221</v>
      </c>
      <c r="G53" s="47">
        <v>10.24291858655</v>
      </c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1:17" ht="12.75" outlineLevel="3">
      <c r="A54" s="241" t="s">
        <v>138</v>
      </c>
      <c r="B54" s="47">
        <v>0.0228657552</v>
      </c>
      <c r="C54" s="47">
        <v>0.03697351603</v>
      </c>
      <c r="D54" s="47">
        <v>0.05819987036</v>
      </c>
      <c r="E54" s="47">
        <v>0.07758387515</v>
      </c>
      <c r="F54" s="47">
        <v>0.1141786626</v>
      </c>
      <c r="G54" s="47">
        <v>0.11676909704</v>
      </c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1:17" ht="12.75" outlineLevel="2">
      <c r="A55" s="153" t="s">
        <v>93</v>
      </c>
      <c r="B55" s="179">
        <v>1.02324723251</v>
      </c>
      <c r="C55" s="179">
        <v>0.94665391014</v>
      </c>
      <c r="D55" s="179">
        <v>0.88801693534</v>
      </c>
      <c r="E55" s="179">
        <v>4.38916086179</v>
      </c>
      <c r="F55" s="179">
        <v>6.3176009659</v>
      </c>
      <c r="G55" s="179">
        <v>7.52523675871</v>
      </c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1:17" ht="12.75" outlineLevel="3">
      <c r="A56" s="241" t="s">
        <v>21</v>
      </c>
      <c r="B56" s="47">
        <v>0</v>
      </c>
      <c r="C56" s="47">
        <v>0</v>
      </c>
      <c r="D56" s="47">
        <v>0.02049238596</v>
      </c>
      <c r="E56" s="47">
        <v>0.02210838918</v>
      </c>
      <c r="F56" s="47">
        <v>0.02345416297</v>
      </c>
      <c r="G56" s="47">
        <v>0.02302424611</v>
      </c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1:17" ht="12.75" outlineLevel="3">
      <c r="A57" s="241" t="s">
        <v>11</v>
      </c>
      <c r="B57" s="47">
        <v>0</v>
      </c>
      <c r="C57" s="47">
        <v>0</v>
      </c>
      <c r="D57" s="47">
        <v>0</v>
      </c>
      <c r="E57" s="47">
        <v>0.21302975777</v>
      </c>
      <c r="F57" s="47">
        <v>0.22224977884</v>
      </c>
      <c r="G57" s="47">
        <v>0.21426007341</v>
      </c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1:17" ht="12.75" outlineLevel="3">
      <c r="A58" s="241" t="s">
        <v>25</v>
      </c>
      <c r="B58" s="47">
        <v>0.1528408947</v>
      </c>
      <c r="C58" s="47">
        <v>0</v>
      </c>
      <c r="D58" s="47">
        <v>0</v>
      </c>
      <c r="E58" s="47">
        <v>1.8276825706</v>
      </c>
      <c r="F58" s="47">
        <v>3.682032501</v>
      </c>
      <c r="G58" s="47">
        <v>5.04412958032</v>
      </c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1:17" ht="12.75" outlineLevel="3">
      <c r="A59" s="241" t="s">
        <v>106</v>
      </c>
      <c r="B59" s="47">
        <v>0</v>
      </c>
      <c r="C59" s="47">
        <v>0</v>
      </c>
      <c r="D59" s="47">
        <v>0</v>
      </c>
      <c r="E59" s="47">
        <v>0.21302975777</v>
      </c>
      <c r="F59" s="47">
        <v>0.22224977884</v>
      </c>
      <c r="G59" s="47">
        <v>0.21426007341</v>
      </c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1:17" ht="12.75" outlineLevel="3">
      <c r="A60" s="241" t="s">
        <v>47</v>
      </c>
      <c r="B60" s="47">
        <v>0.27155235158</v>
      </c>
      <c r="C60" s="47">
        <v>0.31797605808</v>
      </c>
      <c r="D60" s="47">
        <v>0.28670076286</v>
      </c>
      <c r="E60" s="47">
        <v>0.58684537885</v>
      </c>
      <c r="F60" s="47">
        <v>0.62447708832</v>
      </c>
      <c r="G60" s="47">
        <v>0.60211359499</v>
      </c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1:17" ht="12.75" outlineLevel="3">
      <c r="A61" s="241" t="s">
        <v>108</v>
      </c>
      <c r="B61" s="47">
        <v>0.00649092683</v>
      </c>
      <c r="C61" s="47">
        <v>0.01440203588</v>
      </c>
      <c r="D61" s="47">
        <v>0.04184550029</v>
      </c>
      <c r="E61" s="47">
        <v>0.05305644569</v>
      </c>
      <c r="F61" s="47">
        <v>0.09694911511</v>
      </c>
      <c r="G61" s="47">
        <v>0.09375576734</v>
      </c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1:17" ht="12.75" outlineLevel="3">
      <c r="A62" s="241" t="s">
        <v>134</v>
      </c>
      <c r="B62" s="47">
        <v>0.00332236879</v>
      </c>
      <c r="C62" s="47">
        <v>0.00189746163</v>
      </c>
      <c r="D62" s="47">
        <v>0.0004725545</v>
      </c>
      <c r="E62" s="47">
        <v>0.0004725545</v>
      </c>
      <c r="F62" s="47">
        <v>0.0004725545</v>
      </c>
      <c r="G62" s="47">
        <v>0.0004725545</v>
      </c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1:17" ht="12.75" outlineLevel="3">
      <c r="A63" s="241" t="s">
        <v>212</v>
      </c>
      <c r="B63" s="47">
        <v>0.02481635499</v>
      </c>
      <c r="C63" s="47">
        <v>0.0278049707</v>
      </c>
      <c r="D63" s="47">
        <v>0.03969369296</v>
      </c>
      <c r="E63" s="47">
        <v>0.47501825475</v>
      </c>
      <c r="F63" s="47">
        <v>0.4994446609</v>
      </c>
      <c r="G63" s="47">
        <v>0.47972653661</v>
      </c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1:17" ht="12.75" outlineLevel="3">
      <c r="A64" s="241" t="s">
        <v>22</v>
      </c>
      <c r="B64" s="47">
        <v>0.56422433562</v>
      </c>
      <c r="C64" s="47">
        <v>0.58457338385</v>
      </c>
      <c r="D64" s="47">
        <v>0.49881203877</v>
      </c>
      <c r="E64" s="47">
        <v>0.99791775268</v>
      </c>
      <c r="F64" s="47">
        <v>0.94627132542</v>
      </c>
      <c r="G64" s="47">
        <v>0.85349433202</v>
      </c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1:17" ht="12.75" outlineLevel="2">
      <c r="A65" s="153" t="s">
        <v>203</v>
      </c>
      <c r="B65" s="179">
        <v>0.60585586</v>
      </c>
      <c r="C65" s="179">
        <v>0.60585586</v>
      </c>
      <c r="D65" s="179">
        <v>0.60585586</v>
      </c>
      <c r="E65" s="179">
        <v>0.60585586</v>
      </c>
      <c r="F65" s="179">
        <v>0.60585586</v>
      </c>
      <c r="G65" s="179">
        <v>0.60585586</v>
      </c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1:17" ht="12.75" outlineLevel="3">
      <c r="A66" s="241" t="s">
        <v>117</v>
      </c>
      <c r="B66" s="47">
        <v>0.60585586</v>
      </c>
      <c r="C66" s="47">
        <v>0.60585586</v>
      </c>
      <c r="D66" s="47">
        <v>0.60585586</v>
      </c>
      <c r="E66" s="47">
        <v>0.60585586</v>
      </c>
      <c r="F66" s="47">
        <v>0.60585586</v>
      </c>
      <c r="G66" s="47">
        <v>0.60585586</v>
      </c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1:17" ht="12.75" outlineLevel="2">
      <c r="A67" s="153" t="s">
        <v>214</v>
      </c>
      <c r="B67" s="179">
        <v>1.4076640828</v>
      </c>
      <c r="C67" s="179">
        <v>2.16046496469</v>
      </c>
      <c r="D67" s="179">
        <v>1.86006235224</v>
      </c>
      <c r="E67" s="179">
        <v>1.65113061571</v>
      </c>
      <c r="F67" s="179">
        <v>1.56620920958</v>
      </c>
      <c r="G67" s="179">
        <v>1.6332678938000003</v>
      </c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1:17" ht="12.75" outlineLevel="3">
      <c r="A68" s="241" t="s">
        <v>60</v>
      </c>
      <c r="B68" s="47">
        <v>0.27887546335</v>
      </c>
      <c r="C68" s="47">
        <v>0.61432522477</v>
      </c>
      <c r="D68" s="47">
        <v>0.73684077395</v>
      </c>
      <c r="E68" s="47">
        <v>0.69234671275</v>
      </c>
      <c r="F68" s="47">
        <v>0.72231178123</v>
      </c>
      <c r="G68" s="47">
        <v>0.69634523861</v>
      </c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1:17" ht="12.75" outlineLevel="3">
      <c r="A69" s="241" t="s">
        <v>75</v>
      </c>
      <c r="B69" s="47">
        <v>5.703472E-05</v>
      </c>
      <c r="C69" s="47">
        <v>6.281991E-05</v>
      </c>
      <c r="D69" s="47">
        <v>5.796012E-05</v>
      </c>
      <c r="E69" s="47">
        <v>5.446021E-05</v>
      </c>
      <c r="F69" s="47">
        <v>5.681727E-05</v>
      </c>
      <c r="G69" s="47">
        <v>5.477473E-05</v>
      </c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1:17" ht="12.75" outlineLevel="3">
      <c r="A70" s="241" t="s">
        <v>167</v>
      </c>
      <c r="B70" s="47">
        <v>0</v>
      </c>
      <c r="C70" s="47">
        <v>0</v>
      </c>
      <c r="D70" s="47">
        <v>0</v>
      </c>
      <c r="E70" s="47">
        <v>0</v>
      </c>
      <c r="F70" s="47">
        <v>0.0043185848</v>
      </c>
      <c r="G70" s="47">
        <v>0.00416333506</v>
      </c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1:17" ht="12.75" outlineLevel="3">
      <c r="A71" s="241" t="s">
        <v>166</v>
      </c>
      <c r="B71" s="47">
        <v>0.18226253311</v>
      </c>
      <c r="C71" s="47">
        <v>0.23292541166</v>
      </c>
      <c r="D71" s="47">
        <v>0.29744124965</v>
      </c>
      <c r="E71" s="47">
        <v>0.30348476916</v>
      </c>
      <c r="F71" s="47">
        <v>0.2708811217</v>
      </c>
      <c r="G71" s="47">
        <v>0.24413870238</v>
      </c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1:17" ht="12.75" outlineLevel="3">
      <c r="A72" s="241" t="s">
        <v>45</v>
      </c>
      <c r="B72" s="47">
        <v>0.94646905162</v>
      </c>
      <c r="C72" s="47">
        <v>1.31315150835</v>
      </c>
      <c r="D72" s="47">
        <v>0.82572236852</v>
      </c>
      <c r="E72" s="47">
        <v>0.65524467359</v>
      </c>
      <c r="F72" s="47">
        <v>0.56864090458</v>
      </c>
      <c r="G72" s="47">
        <v>0.52239422787</v>
      </c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1:17" ht="12.75" outlineLevel="3">
      <c r="A73" s="241" t="s">
        <v>55</v>
      </c>
      <c r="B73" s="47">
        <v>0</v>
      </c>
      <c r="C73" s="47">
        <v>0</v>
      </c>
      <c r="D73" s="47">
        <v>0</v>
      </c>
      <c r="E73" s="47">
        <v>0</v>
      </c>
      <c r="F73" s="47">
        <v>0</v>
      </c>
      <c r="G73" s="47">
        <v>0.16617161515</v>
      </c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1:17" ht="12.75" outlineLevel="2">
      <c r="A74" s="153" t="s">
        <v>37</v>
      </c>
      <c r="B74" s="179">
        <v>19.2714368534</v>
      </c>
      <c r="C74" s="179">
        <v>20.35023951142</v>
      </c>
      <c r="D74" s="179">
        <v>19.912232679059997</v>
      </c>
      <c r="E74" s="179">
        <v>19.65721477491</v>
      </c>
      <c r="F74" s="179">
        <v>19.760940012</v>
      </c>
      <c r="G74" s="179">
        <v>19.67105582584</v>
      </c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1:17" ht="12.75" outlineLevel="3">
      <c r="A75" s="241" t="s">
        <v>198</v>
      </c>
      <c r="B75" s="47">
        <v>11.805935</v>
      </c>
      <c r="C75" s="47">
        <v>8.635776</v>
      </c>
      <c r="D75" s="47">
        <v>7.66163</v>
      </c>
      <c r="E75" s="47">
        <v>7.56063</v>
      </c>
      <c r="F75" s="47">
        <v>7.56063</v>
      </c>
      <c r="G75" s="47">
        <v>7.56063</v>
      </c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1:17" ht="12.75" outlineLevel="3">
      <c r="A76" s="241" t="s">
        <v>169</v>
      </c>
      <c r="B76" s="47">
        <v>1</v>
      </c>
      <c r="C76" s="47">
        <v>1</v>
      </c>
      <c r="D76" s="47">
        <v>0</v>
      </c>
      <c r="E76" s="47">
        <v>0</v>
      </c>
      <c r="F76" s="47">
        <v>0</v>
      </c>
      <c r="G76" s="47">
        <v>0</v>
      </c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1:17" ht="12.75" outlineLevel="3">
      <c r="A77" s="241" t="s">
        <v>216</v>
      </c>
      <c r="B77" s="47">
        <v>3</v>
      </c>
      <c r="C77" s="47">
        <v>3</v>
      </c>
      <c r="D77" s="47">
        <v>3</v>
      </c>
      <c r="E77" s="47">
        <v>3</v>
      </c>
      <c r="F77" s="47">
        <v>3</v>
      </c>
      <c r="G77" s="47">
        <v>3</v>
      </c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1:17" ht="12.75" outlineLevel="3">
      <c r="A78" s="241" t="s">
        <v>19</v>
      </c>
      <c r="B78" s="47">
        <v>2.35</v>
      </c>
      <c r="C78" s="47">
        <v>2.35</v>
      </c>
      <c r="D78" s="47">
        <v>2.35</v>
      </c>
      <c r="E78" s="47">
        <v>2.35</v>
      </c>
      <c r="F78" s="47">
        <v>2.35</v>
      </c>
      <c r="G78" s="47">
        <v>2.35</v>
      </c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1:17" ht="12.75" outlineLevel="3">
      <c r="A79" s="241" t="s">
        <v>57</v>
      </c>
      <c r="B79" s="47">
        <v>1.1155018534</v>
      </c>
      <c r="C79" s="47">
        <v>1.22865044952</v>
      </c>
      <c r="D79" s="47">
        <v>1.13360119069</v>
      </c>
      <c r="E79" s="47">
        <v>1.06514878885</v>
      </c>
      <c r="F79" s="47">
        <v>1.11124889422</v>
      </c>
      <c r="G79" s="47">
        <v>1.07130036704</v>
      </c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1:17" ht="12.75" outlineLevel="3">
      <c r="A80" s="241" t="s">
        <v>177</v>
      </c>
      <c r="B80" s="47">
        <v>0</v>
      </c>
      <c r="C80" s="47">
        <v>4.1358130619</v>
      </c>
      <c r="D80" s="47">
        <v>4.01700148837</v>
      </c>
      <c r="E80" s="47">
        <v>3.93143598606</v>
      </c>
      <c r="F80" s="47">
        <v>3.98906111778</v>
      </c>
      <c r="G80" s="47">
        <v>3.9391254588</v>
      </c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1:17" ht="12.75" outlineLevel="3">
      <c r="A81" s="241" t="s">
        <v>3</v>
      </c>
      <c r="B81" s="47">
        <v>0</v>
      </c>
      <c r="C81" s="47">
        <v>0</v>
      </c>
      <c r="D81" s="47">
        <v>1.75</v>
      </c>
      <c r="E81" s="47">
        <v>1.75</v>
      </c>
      <c r="F81" s="47">
        <v>1.75</v>
      </c>
      <c r="G81" s="47">
        <v>1.75</v>
      </c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1:17" ht="12.75" outlineLevel="2">
      <c r="A82" s="153" t="s">
        <v>197</v>
      </c>
      <c r="B82" s="179">
        <v>3</v>
      </c>
      <c r="C82" s="179">
        <v>3</v>
      </c>
      <c r="D82" s="179">
        <v>3</v>
      </c>
      <c r="E82" s="179">
        <v>3</v>
      </c>
      <c r="F82" s="179">
        <v>3</v>
      </c>
      <c r="G82" s="179">
        <v>3</v>
      </c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1:17" ht="12.75" outlineLevel="3">
      <c r="A83" s="241" t="s">
        <v>114</v>
      </c>
      <c r="B83" s="47">
        <v>3</v>
      </c>
      <c r="C83" s="47">
        <v>3</v>
      </c>
      <c r="D83" s="47">
        <v>3</v>
      </c>
      <c r="E83" s="47">
        <v>3</v>
      </c>
      <c r="F83" s="47">
        <v>3</v>
      </c>
      <c r="G83" s="47">
        <v>3</v>
      </c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1:17" ht="12.75" outlineLevel="2">
      <c r="A84" s="153" t="s">
        <v>171</v>
      </c>
      <c r="B84" s="179">
        <v>1.69811068048</v>
      </c>
      <c r="C84" s="179">
        <v>1.76864968629</v>
      </c>
      <c r="D84" s="179">
        <v>4.41742585405</v>
      </c>
      <c r="E84" s="179">
        <v>4.20043544212</v>
      </c>
      <c r="F84" s="179">
        <v>4.23460406583</v>
      </c>
      <c r="G84" s="179">
        <v>4.15967483136</v>
      </c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1:17" ht="12.75" outlineLevel="3">
      <c r="A85" s="241" t="s">
        <v>143</v>
      </c>
      <c r="B85" s="47">
        <v>1.69811068048</v>
      </c>
      <c r="C85" s="47">
        <v>1.76864968629</v>
      </c>
      <c r="D85" s="47">
        <v>4.41742585405</v>
      </c>
      <c r="E85" s="47">
        <v>4.20043544212</v>
      </c>
      <c r="F85" s="47">
        <v>4.23460406583</v>
      </c>
      <c r="G85" s="47">
        <v>4.15967483136</v>
      </c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1:17" ht="15">
      <c r="A86" s="216" t="s">
        <v>12</v>
      </c>
      <c r="B86" s="167">
        <v>10.002734439620003</v>
      </c>
      <c r="C86" s="167">
        <v>10.350286957599998</v>
      </c>
      <c r="D86" s="167">
        <v>11.340193243820002</v>
      </c>
      <c r="E86" s="167">
        <v>9.853164351739998</v>
      </c>
      <c r="F86" s="167">
        <v>8.72548806725</v>
      </c>
      <c r="G86" s="167">
        <v>7.836856321940001</v>
      </c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1:17" ht="15" outlineLevel="1">
      <c r="A87" s="113" t="s">
        <v>46</v>
      </c>
      <c r="B87" s="84">
        <v>0.39486344825999997</v>
      </c>
      <c r="C87" s="84">
        <v>1.14015267014</v>
      </c>
      <c r="D87" s="84">
        <v>1.79772956094</v>
      </c>
      <c r="E87" s="84">
        <v>1.97431488526</v>
      </c>
      <c r="F87" s="84">
        <v>1.8113315413799997</v>
      </c>
      <c r="G87" s="84">
        <v>1.7147358156099999</v>
      </c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1:17" ht="12.75" outlineLevel="2">
      <c r="A88" s="153" t="s">
        <v>190</v>
      </c>
      <c r="B88" s="179">
        <v>0.1768123042</v>
      </c>
      <c r="C88" s="179">
        <v>0.86249908398</v>
      </c>
      <c r="D88" s="179">
        <v>0.62058407813</v>
      </c>
      <c r="E88" s="179">
        <v>0.32397785532</v>
      </c>
      <c r="F88" s="179">
        <v>0.2099659737</v>
      </c>
      <c r="G88" s="179">
        <v>0.20103990037000002</v>
      </c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1:17" ht="12.75" outlineLevel="3">
      <c r="A89" s="241" t="s">
        <v>107</v>
      </c>
      <c r="B89" s="47">
        <v>4.8974E-07</v>
      </c>
      <c r="C89" s="47">
        <v>4.1026E-07</v>
      </c>
      <c r="D89" s="47">
        <v>4.2525E-07</v>
      </c>
      <c r="E89" s="47">
        <v>3.1721E-07</v>
      </c>
      <c r="F89" s="47">
        <v>3.054E-07</v>
      </c>
      <c r="G89" s="47">
        <v>2.9242E-07</v>
      </c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1:17" ht="12.75" outlineLevel="3">
      <c r="A90" s="241" t="s">
        <v>71</v>
      </c>
      <c r="B90" s="47">
        <v>0.09237446276</v>
      </c>
      <c r="C90" s="47">
        <v>0.12290182708</v>
      </c>
      <c r="D90" s="47">
        <v>0.12739110352</v>
      </c>
      <c r="E90" s="47">
        <v>0.09502688099</v>
      </c>
      <c r="F90" s="47">
        <v>0.06516175913</v>
      </c>
      <c r="G90" s="47">
        <v>0.06239160246</v>
      </c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1:17" ht="12.75" outlineLevel="3">
      <c r="A91" s="241" t="s">
        <v>1</v>
      </c>
      <c r="B91" s="47">
        <v>0.0844373517</v>
      </c>
      <c r="C91" s="47">
        <v>0.05928996343</v>
      </c>
      <c r="D91" s="47">
        <v>0</v>
      </c>
      <c r="E91" s="47">
        <v>0</v>
      </c>
      <c r="F91" s="47">
        <v>0</v>
      </c>
      <c r="G91" s="47">
        <v>0</v>
      </c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1:17" ht="12.75" outlineLevel="3">
      <c r="A92" s="241" t="s">
        <v>184</v>
      </c>
      <c r="B92" s="47">
        <v>0</v>
      </c>
      <c r="C92" s="47">
        <v>0.38419641657</v>
      </c>
      <c r="D92" s="47">
        <v>0.18626595596</v>
      </c>
      <c r="E92" s="47">
        <v>0</v>
      </c>
      <c r="F92" s="47">
        <v>0</v>
      </c>
      <c r="G92" s="47">
        <v>0</v>
      </c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1:17" ht="12.75" outlineLevel="3">
      <c r="A93" s="241" t="s">
        <v>101</v>
      </c>
      <c r="B93" s="47">
        <v>0</v>
      </c>
      <c r="C93" s="47">
        <v>0.10158958924</v>
      </c>
      <c r="D93" s="47">
        <v>0.10530038639</v>
      </c>
      <c r="E93" s="47">
        <v>0.07854839945</v>
      </c>
      <c r="F93" s="47">
        <v>0</v>
      </c>
      <c r="G93" s="47">
        <v>0</v>
      </c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1:17" ht="12.75" outlineLevel="3">
      <c r="A94" s="241" t="s">
        <v>156</v>
      </c>
      <c r="B94" s="47">
        <v>0</v>
      </c>
      <c r="C94" s="47">
        <v>0.12378601289</v>
      </c>
      <c r="D94" s="47">
        <v>0.12830758628</v>
      </c>
      <c r="E94" s="47">
        <v>0.09571052761</v>
      </c>
      <c r="F94" s="47">
        <v>0.0921479422</v>
      </c>
      <c r="G94" s="47">
        <v>0.08823054895</v>
      </c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1:17" ht="12.75" outlineLevel="3">
      <c r="A95" s="241" t="s">
        <v>0</v>
      </c>
      <c r="B95" s="47">
        <v>0</v>
      </c>
      <c r="C95" s="47">
        <v>0.07073486451</v>
      </c>
      <c r="D95" s="47">
        <v>0.07331862073</v>
      </c>
      <c r="E95" s="47">
        <v>0.05469173006</v>
      </c>
      <c r="F95" s="47">
        <v>0.05265596697</v>
      </c>
      <c r="G95" s="47">
        <v>0.05041745654</v>
      </c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1:17" ht="12.75" outlineLevel="2">
      <c r="A96" s="153" t="s">
        <v>112</v>
      </c>
      <c r="B96" s="179">
        <v>0.21801083999999998</v>
      </c>
      <c r="C96" s="179">
        <v>0.27761982264</v>
      </c>
      <c r="D96" s="179">
        <v>1.177110486</v>
      </c>
      <c r="E96" s="179">
        <v>1.65031092421</v>
      </c>
      <c r="F96" s="179">
        <v>1.60134043367</v>
      </c>
      <c r="G96" s="179">
        <v>1.51367184973</v>
      </c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1:17" ht="12.75" outlineLevel="3">
      <c r="A97" s="241" t="s">
        <v>137</v>
      </c>
      <c r="B97" s="47">
        <v>0.00248145789</v>
      </c>
      <c r="C97" s="47">
        <v>0.03690390834</v>
      </c>
      <c r="D97" s="47">
        <v>0.1594837704</v>
      </c>
      <c r="E97" s="47">
        <v>0.11713829667</v>
      </c>
      <c r="F97" s="47">
        <v>0.09436784896</v>
      </c>
      <c r="G97" s="47">
        <v>0.08313999139</v>
      </c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1:17" ht="12.75" outlineLevel="3">
      <c r="A98" s="241" t="s">
        <v>122</v>
      </c>
      <c r="B98" s="47">
        <v>0</v>
      </c>
      <c r="C98" s="47">
        <v>0</v>
      </c>
      <c r="D98" s="47">
        <v>0.013</v>
      </c>
      <c r="E98" s="47">
        <v>0.013</v>
      </c>
      <c r="F98" s="47">
        <v>0.01155555556</v>
      </c>
      <c r="G98" s="47">
        <v>0.01011111112</v>
      </c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1:17" ht="12.75" outlineLevel="3">
      <c r="A99" s="241" t="s">
        <v>192</v>
      </c>
      <c r="B99" s="47">
        <v>0</v>
      </c>
      <c r="C99" s="47">
        <v>0</v>
      </c>
      <c r="D99" s="47">
        <v>0.01</v>
      </c>
      <c r="E99" s="47">
        <v>0.01</v>
      </c>
      <c r="F99" s="47">
        <v>0.00888888888</v>
      </c>
      <c r="G99" s="47">
        <v>0.00777777776</v>
      </c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1:17" ht="12.75" outlineLevel="3">
      <c r="A100" s="241" t="s">
        <v>175</v>
      </c>
      <c r="B100" s="47">
        <v>0</v>
      </c>
      <c r="C100" s="47">
        <v>0</v>
      </c>
      <c r="D100" s="47">
        <v>0.014</v>
      </c>
      <c r="E100" s="47">
        <v>0.014</v>
      </c>
      <c r="F100" s="47">
        <v>0.01244444444</v>
      </c>
      <c r="G100" s="47">
        <v>0.01088888888</v>
      </c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1:17" ht="12.75" outlineLevel="3">
      <c r="A101" s="241" t="s">
        <v>59</v>
      </c>
      <c r="B101" s="47">
        <v>0.07395131652</v>
      </c>
      <c r="C101" s="47">
        <v>0.07001679374</v>
      </c>
      <c r="D101" s="47">
        <v>0.38894169869</v>
      </c>
      <c r="E101" s="47">
        <v>0.33856009715</v>
      </c>
      <c r="F101" s="47">
        <v>0.29996368223</v>
      </c>
      <c r="G101" s="47">
        <v>0.32879297358</v>
      </c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1:17" ht="12.75" outlineLevel="3">
      <c r="A102" s="241" t="s">
        <v>172</v>
      </c>
      <c r="B102" s="47">
        <v>0.14157806559</v>
      </c>
      <c r="C102" s="47">
        <v>0.17069912056</v>
      </c>
      <c r="D102" s="47">
        <v>0.45876715325</v>
      </c>
      <c r="E102" s="47">
        <v>0.381145081</v>
      </c>
      <c r="F102" s="47">
        <v>0.34677464745</v>
      </c>
      <c r="G102" s="47">
        <v>0.31910300737</v>
      </c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1:17" ht="12.75" outlineLevel="3">
      <c r="A103" s="241" t="s">
        <v>204</v>
      </c>
      <c r="B103" s="47">
        <v>0</v>
      </c>
      <c r="C103" s="47">
        <v>0</v>
      </c>
      <c r="D103" s="47">
        <v>0.13291786366</v>
      </c>
      <c r="E103" s="47">
        <v>0.77646744939</v>
      </c>
      <c r="F103" s="47">
        <v>0.82734536615</v>
      </c>
      <c r="G103" s="47">
        <v>0.75385809963</v>
      </c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1:17" ht="12.75" outlineLevel="2">
      <c r="A104" s="153" t="s">
        <v>135</v>
      </c>
      <c r="B104" s="179">
        <v>4.030406E-05</v>
      </c>
      <c r="C104" s="179">
        <v>3.376352E-05</v>
      </c>
      <c r="D104" s="179">
        <v>3.499681E-05</v>
      </c>
      <c r="E104" s="179">
        <v>2.610573E-05</v>
      </c>
      <c r="F104" s="179">
        <v>2.513401E-05</v>
      </c>
      <c r="G104" s="179">
        <v>2.406551E-05</v>
      </c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1:17" ht="12.75" outlineLevel="3">
      <c r="A105" s="241" t="s">
        <v>65</v>
      </c>
      <c r="B105" s="47">
        <v>4.030406E-05</v>
      </c>
      <c r="C105" s="47">
        <v>3.376352E-05</v>
      </c>
      <c r="D105" s="47">
        <v>3.499681E-05</v>
      </c>
      <c r="E105" s="47">
        <v>2.610573E-05</v>
      </c>
      <c r="F105" s="47">
        <v>2.513401E-05</v>
      </c>
      <c r="G105" s="47">
        <v>2.406551E-05</v>
      </c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1:17" ht="15" outlineLevel="1">
      <c r="A106" s="113" t="s">
        <v>58</v>
      </c>
      <c r="B106" s="84">
        <v>9.607870991360002</v>
      </c>
      <c r="C106" s="84">
        <v>9.210134287459999</v>
      </c>
      <c r="D106" s="84">
        <v>9.542463682880001</v>
      </c>
      <c r="E106" s="84">
        <v>7.878849466479999</v>
      </c>
      <c r="F106" s="84">
        <v>6.91415652587</v>
      </c>
      <c r="G106" s="84">
        <v>6.122120506330001</v>
      </c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1:17" ht="12.75" outlineLevel="2">
      <c r="A107" s="153" t="s">
        <v>168</v>
      </c>
      <c r="B107" s="179">
        <v>8.057564631570001</v>
      </c>
      <c r="C107" s="179">
        <v>7.839677926669999</v>
      </c>
      <c r="D107" s="179">
        <v>6.8215306162400005</v>
      </c>
      <c r="E107" s="179">
        <v>5.22632042436</v>
      </c>
      <c r="F107" s="179">
        <v>4.22824314927</v>
      </c>
      <c r="G107" s="179">
        <v>3.43850992684</v>
      </c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1:17" ht="12.75" outlineLevel="3">
      <c r="A108" s="241" t="s">
        <v>61</v>
      </c>
      <c r="B108" s="47">
        <v>0.11155018534</v>
      </c>
      <c r="C108" s="47">
        <v>0.2457300899</v>
      </c>
      <c r="D108" s="47">
        <v>0.34008035721</v>
      </c>
      <c r="E108" s="47">
        <v>0.31954463666</v>
      </c>
      <c r="F108" s="47">
        <v>0.33337466827</v>
      </c>
      <c r="G108" s="47">
        <v>0.32139011011</v>
      </c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1:17" ht="12.75" outlineLevel="3">
      <c r="A109" s="241" t="s">
        <v>49</v>
      </c>
      <c r="B109" s="47">
        <v>0.33752435519</v>
      </c>
      <c r="C109" s="47">
        <v>0.36897050998</v>
      </c>
      <c r="D109" s="47">
        <v>0.34019075143</v>
      </c>
      <c r="E109" s="47">
        <v>0.60312254667</v>
      </c>
      <c r="F109" s="47">
        <v>1.11506535071</v>
      </c>
      <c r="G109" s="47">
        <v>0.86177490949</v>
      </c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1:17" ht="12.75" outlineLevel="3">
      <c r="A110" s="241" t="s">
        <v>92</v>
      </c>
      <c r="B110" s="47">
        <v>0.061090459</v>
      </c>
      <c r="C110" s="47">
        <v>0.06728704187</v>
      </c>
      <c r="D110" s="47">
        <v>0.06179826891</v>
      </c>
      <c r="E110" s="47">
        <v>0.10946001528</v>
      </c>
      <c r="F110" s="47">
        <v>0.11186386994</v>
      </c>
      <c r="G110" s="47">
        <v>0.1065301085</v>
      </c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1:17" ht="12.75" outlineLevel="3">
      <c r="A111" s="241" t="s">
        <v>129</v>
      </c>
      <c r="B111" s="47">
        <v>0.4570350526</v>
      </c>
      <c r="C111" s="47">
        <v>0.4480903752</v>
      </c>
      <c r="D111" s="47">
        <v>0.46823055756</v>
      </c>
      <c r="E111" s="47">
        <v>0.46950737846</v>
      </c>
      <c r="F111" s="47">
        <v>0.53712731924</v>
      </c>
      <c r="G111" s="47">
        <v>0.52393577964</v>
      </c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1:17" ht="12.75" outlineLevel="3">
      <c r="A112" s="241" t="s">
        <v>143</v>
      </c>
      <c r="B112" s="47">
        <v>7.09036457944</v>
      </c>
      <c r="C112" s="47">
        <v>6.70959990972</v>
      </c>
      <c r="D112" s="47">
        <v>5.61123068113</v>
      </c>
      <c r="E112" s="47">
        <v>3.72453039929</v>
      </c>
      <c r="F112" s="47">
        <v>2.13065401311</v>
      </c>
      <c r="G112" s="47">
        <v>1.6247180911</v>
      </c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1:17" ht="12.75" outlineLevel="3">
      <c r="A113" s="241" t="s">
        <v>138</v>
      </c>
      <c r="B113" s="47">
        <v>0</v>
      </c>
      <c r="C113" s="47">
        <v>0</v>
      </c>
      <c r="D113" s="47">
        <v>0</v>
      </c>
      <c r="E113" s="47">
        <v>0.000155448</v>
      </c>
      <c r="F113" s="47">
        <v>0.000157928</v>
      </c>
      <c r="G113" s="47">
        <v>0.000160928</v>
      </c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1:17" ht="12.75" outlineLevel="2">
      <c r="A114" s="153" t="s">
        <v>41</v>
      </c>
      <c r="B114" s="179">
        <v>0</v>
      </c>
      <c r="C114" s="179">
        <v>0</v>
      </c>
      <c r="D114" s="179">
        <v>0</v>
      </c>
      <c r="E114" s="179">
        <v>0</v>
      </c>
      <c r="F114" s="179">
        <v>0.02971092829</v>
      </c>
      <c r="G114" s="179">
        <v>0.03302161253</v>
      </c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1:17" ht="12.75" outlineLevel="3">
      <c r="A115" s="241" t="s">
        <v>47</v>
      </c>
      <c r="B115" s="47">
        <v>0</v>
      </c>
      <c r="C115" s="47">
        <v>0</v>
      </c>
      <c r="D115" s="47">
        <v>0</v>
      </c>
      <c r="E115" s="47">
        <v>0</v>
      </c>
      <c r="F115" s="47">
        <v>0.02971092829</v>
      </c>
      <c r="G115" s="47">
        <v>0.03302161253</v>
      </c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1:17" ht="12.75" outlineLevel="2">
      <c r="A116" s="153" t="s">
        <v>214</v>
      </c>
      <c r="B116" s="179">
        <v>1.43768427568</v>
      </c>
      <c r="C116" s="179">
        <v>1.2531559892600002</v>
      </c>
      <c r="D116" s="179">
        <v>1.08194537496</v>
      </c>
      <c r="E116" s="179">
        <v>1.0191405923899999</v>
      </c>
      <c r="F116" s="179">
        <v>1.02193230805</v>
      </c>
      <c r="G116" s="179">
        <v>1.0182523080499999</v>
      </c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1:17" ht="12.75" outlineLevel="3">
      <c r="A117" s="241" t="s">
        <v>148</v>
      </c>
      <c r="B117" s="47">
        <v>0.14482956551</v>
      </c>
      <c r="C117" s="47">
        <v>0.17459425459</v>
      </c>
      <c r="D117" s="47">
        <v>0.16409411059</v>
      </c>
      <c r="E117" s="47">
        <v>0.18854023267</v>
      </c>
      <c r="F117" s="47">
        <v>0.19693230805</v>
      </c>
      <c r="G117" s="47">
        <v>0.19325230805</v>
      </c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1:17" ht="12.75" outlineLevel="3">
      <c r="A118" s="241" t="s">
        <v>45</v>
      </c>
      <c r="B118" s="47">
        <v>0.03035419452</v>
      </c>
      <c r="C118" s="47">
        <v>0.02856173467</v>
      </c>
      <c r="D118" s="47">
        <v>0.01785126437</v>
      </c>
      <c r="E118" s="47">
        <v>0.00560035972</v>
      </c>
      <c r="F118" s="47">
        <v>0</v>
      </c>
      <c r="G118" s="47">
        <v>0</v>
      </c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1:17" ht="12.75" outlineLevel="3">
      <c r="A119" s="241" t="s">
        <v>121</v>
      </c>
      <c r="B119" s="47">
        <v>0.00948176565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1:17" ht="12.75" outlineLevel="3">
      <c r="A120" s="241" t="s">
        <v>145</v>
      </c>
      <c r="B120" s="47">
        <v>0.0204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1:17" ht="12.75" outlineLevel="3">
      <c r="A121" s="241" t="s">
        <v>116</v>
      </c>
      <c r="B121" s="47">
        <v>1.2</v>
      </c>
      <c r="C121" s="47">
        <v>1.05</v>
      </c>
      <c r="D121" s="47">
        <v>0.9</v>
      </c>
      <c r="E121" s="47">
        <v>0.825</v>
      </c>
      <c r="F121" s="47">
        <v>0.825</v>
      </c>
      <c r="G121" s="47">
        <v>0.825</v>
      </c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1:17" ht="12.75" outlineLevel="3">
      <c r="A122" s="241" t="s">
        <v>102</v>
      </c>
      <c r="B122" s="47">
        <v>0.03261875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1:17" ht="12.75" outlineLevel="2">
      <c r="A123" s="153" t="s">
        <v>50</v>
      </c>
      <c r="B123" s="179">
        <v>0</v>
      </c>
      <c r="C123" s="179">
        <v>0</v>
      </c>
      <c r="D123" s="179">
        <v>1.525</v>
      </c>
      <c r="E123" s="179">
        <v>1.525</v>
      </c>
      <c r="F123" s="179">
        <v>1.525</v>
      </c>
      <c r="G123" s="179">
        <v>1.525</v>
      </c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1:17" ht="12.75" outlineLevel="3">
      <c r="A124" s="241" t="s">
        <v>98</v>
      </c>
      <c r="B124" s="47">
        <v>0</v>
      </c>
      <c r="C124" s="47">
        <v>0</v>
      </c>
      <c r="D124" s="47">
        <v>0.7</v>
      </c>
      <c r="E124" s="47">
        <v>0.7</v>
      </c>
      <c r="F124" s="47">
        <v>0.7</v>
      </c>
      <c r="G124" s="47">
        <v>0.7</v>
      </c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1:17" ht="12.75" outlineLevel="3">
      <c r="A125" s="241" t="s">
        <v>97</v>
      </c>
      <c r="B125" s="47">
        <v>0</v>
      </c>
      <c r="C125" s="47">
        <v>0</v>
      </c>
      <c r="D125" s="47">
        <v>0.825</v>
      </c>
      <c r="E125" s="47">
        <v>0.825</v>
      </c>
      <c r="F125" s="47">
        <v>0.825</v>
      </c>
      <c r="G125" s="47">
        <v>0.825</v>
      </c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1:17" ht="12.75" outlineLevel="2">
      <c r="A126" s="153" t="s">
        <v>171</v>
      </c>
      <c r="B126" s="179">
        <v>0.11262208411</v>
      </c>
      <c r="C126" s="179">
        <v>0.11730037153</v>
      </c>
      <c r="D126" s="179">
        <v>0.11398769168</v>
      </c>
      <c r="E126" s="179">
        <v>0.10838844973</v>
      </c>
      <c r="F126" s="179">
        <v>0.10927014026</v>
      </c>
      <c r="G126" s="179">
        <v>0.10733665891</v>
      </c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1:17" ht="12.75" outlineLevel="3">
      <c r="A127" s="241" t="s">
        <v>143</v>
      </c>
      <c r="B127" s="47">
        <v>0.11262208411</v>
      </c>
      <c r="C127" s="47">
        <v>0.11730037153</v>
      </c>
      <c r="D127" s="47">
        <v>0.11398769168</v>
      </c>
      <c r="E127" s="47">
        <v>0.10838844973</v>
      </c>
      <c r="F127" s="47">
        <v>0.10927014026</v>
      </c>
      <c r="G127" s="47">
        <v>0.10733665891</v>
      </c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12"/>
      <c r="E128" s="12"/>
      <c r="F128" s="12"/>
      <c r="G128" s="12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12"/>
      <c r="E129" s="12"/>
      <c r="F129" s="12"/>
      <c r="G129" s="12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12"/>
      <c r="E130" s="12"/>
      <c r="F130" s="12"/>
      <c r="G130" s="12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12"/>
      <c r="E131" s="12"/>
      <c r="F131" s="12"/>
      <c r="G131" s="12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12"/>
      <c r="E132" s="12"/>
      <c r="F132" s="12"/>
      <c r="G132" s="12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12"/>
      <c r="E133" s="12"/>
      <c r="F133" s="12"/>
      <c r="G133" s="12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12"/>
      <c r="E134" s="12"/>
      <c r="F134" s="12"/>
      <c r="G134" s="12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12"/>
      <c r="E135" s="12"/>
      <c r="F135" s="12"/>
      <c r="G135" s="12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12"/>
      <c r="E136" s="12"/>
      <c r="F136" s="12"/>
      <c r="G136" s="12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12"/>
      <c r="E137" s="12"/>
      <c r="F137" s="12"/>
      <c r="G137" s="12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12"/>
      <c r="E138" s="12"/>
      <c r="F138" s="12"/>
      <c r="G138" s="12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12"/>
      <c r="E139" s="12"/>
      <c r="F139" s="12"/>
      <c r="G139" s="12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12"/>
      <c r="E140" s="12"/>
      <c r="F140" s="12"/>
      <c r="G140" s="12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12"/>
      <c r="E141" s="12"/>
      <c r="F141" s="12"/>
      <c r="G141" s="12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12"/>
      <c r="E142" s="12"/>
      <c r="F142" s="12"/>
      <c r="G142" s="12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12"/>
      <c r="E143" s="12"/>
      <c r="F143" s="12"/>
      <c r="G143" s="12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12"/>
      <c r="E144" s="12"/>
      <c r="F144" s="12"/>
      <c r="G144" s="12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12"/>
      <c r="E145" s="12"/>
      <c r="F145" s="12"/>
      <c r="G145" s="12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12"/>
      <c r="E146" s="12"/>
      <c r="F146" s="12"/>
      <c r="G146" s="12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12"/>
      <c r="E147" s="12"/>
      <c r="F147" s="12"/>
      <c r="G147" s="12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12"/>
      <c r="E148" s="12"/>
      <c r="F148" s="12"/>
      <c r="G148" s="12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12"/>
      <c r="E149" s="12"/>
      <c r="F149" s="12"/>
      <c r="G149" s="12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12"/>
      <c r="E150" s="12"/>
      <c r="F150" s="12"/>
      <c r="G150" s="12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12"/>
      <c r="E151" s="12"/>
      <c r="F151" s="12"/>
      <c r="G151" s="12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12"/>
      <c r="E152" s="12"/>
      <c r="F152" s="12"/>
      <c r="G152" s="12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12"/>
      <c r="E153" s="12"/>
      <c r="F153" s="12"/>
      <c r="G153" s="12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12"/>
      <c r="E154" s="12"/>
      <c r="F154" s="12"/>
      <c r="G154" s="12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12"/>
      <c r="E155" s="12"/>
      <c r="F155" s="12"/>
      <c r="G155" s="12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12"/>
      <c r="E156" s="12"/>
      <c r="F156" s="12"/>
      <c r="G156" s="12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12"/>
      <c r="E157" s="12"/>
      <c r="F157" s="12"/>
      <c r="G157" s="12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12"/>
      <c r="E158" s="12"/>
      <c r="F158" s="12"/>
      <c r="G158" s="12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12"/>
      <c r="E159" s="12"/>
      <c r="F159" s="12"/>
      <c r="G159" s="12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12"/>
      <c r="E160" s="12"/>
      <c r="F160" s="12"/>
      <c r="G160" s="12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12"/>
      <c r="E161" s="12"/>
      <c r="F161" s="12"/>
      <c r="G161" s="12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12"/>
      <c r="E162" s="12"/>
      <c r="F162" s="12"/>
      <c r="G162" s="12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12"/>
      <c r="E163" s="12"/>
      <c r="F163" s="12"/>
      <c r="G163" s="12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12"/>
      <c r="E164" s="12"/>
      <c r="F164" s="12"/>
      <c r="G164" s="12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12"/>
      <c r="E165" s="12"/>
      <c r="F165" s="12"/>
      <c r="G165" s="12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12"/>
      <c r="E166" s="12"/>
      <c r="F166" s="12"/>
      <c r="G166" s="12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12"/>
      <c r="E167" s="12"/>
      <c r="F167" s="12"/>
      <c r="G167" s="12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12"/>
      <c r="E168" s="12"/>
      <c r="F168" s="12"/>
      <c r="G168" s="12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</sheetData>
  <sheetProtection/>
  <mergeCells count="1">
    <mergeCell ref="A2:G2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0"/>
    <outlinePr summaryBelow="0"/>
    <pageSetUpPr fitToPage="1"/>
  </sheetPr>
  <dimension ref="A1:S247"/>
  <sheetViews>
    <sheetView workbookViewId="0" topLeftCell="A1">
      <selection activeCell="P40" sqref="P40"/>
    </sheetView>
  </sheetViews>
  <sheetFormatPr defaultColWidth="9.00390625" defaultRowHeight="12.75"/>
  <cols>
    <col min="1" max="1" width="58.125" style="225" bestFit="1" customWidth="1"/>
    <col min="2" max="2" width="12.375" style="25" bestFit="1" customWidth="1"/>
    <col min="3" max="3" width="13.625" style="25" bestFit="1" customWidth="1"/>
    <col min="4" max="4" width="10.25390625" style="100" customWidth="1"/>
    <col min="5" max="6" width="13.625" style="25" bestFit="1" customWidth="1"/>
    <col min="7" max="7" width="10.25390625" style="100" customWidth="1"/>
    <col min="8" max="8" width="12.75390625" style="25" hidden="1" customWidth="1"/>
    <col min="9" max="9" width="13.75390625" style="25" bestFit="1" customWidth="1"/>
    <col min="10" max="16384" width="9.125" style="225" customWidth="1"/>
  </cols>
  <sheetData>
    <row r="1" spans="1:5" ht="12.75">
      <c r="A1" s="67"/>
      <c r="B1" s="265" t="e">
        <f>"Державний та гарантований державою борг України за станом на "&amp;TEXT(DREPORTDATE,"dd.MM.yyyy")</f>
        <v>#REF!</v>
      </c>
      <c r="C1" s="266"/>
      <c r="D1" s="266"/>
      <c r="E1" s="266"/>
    </row>
    <row r="2" spans="1:19" ht="38.25" customHeight="1">
      <c r="A2" s="267" t="s">
        <v>7</v>
      </c>
      <c r="B2" s="256"/>
      <c r="C2" s="256"/>
      <c r="D2" s="256"/>
      <c r="E2" s="256"/>
      <c r="F2" s="256"/>
      <c r="G2" s="256"/>
      <c r="H2" s="256"/>
      <c r="I2" s="256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12.75">
      <c r="A3" s="67"/>
    </row>
    <row r="4" spans="2:9" s="204" customFormat="1" ht="12.75">
      <c r="B4" s="248"/>
      <c r="C4" s="248"/>
      <c r="D4" s="92"/>
      <c r="E4" s="248"/>
      <c r="F4" s="248"/>
      <c r="G4" s="92"/>
      <c r="H4" s="248" t="s">
        <v>136</v>
      </c>
      <c r="I4" s="204" t="e">
        <f>VALVAL</f>
        <v>#REF!</v>
      </c>
    </row>
    <row r="5" spans="1:9" s="103" customFormat="1" ht="12.75">
      <c r="A5" s="142"/>
      <c r="B5" s="259">
        <v>45291</v>
      </c>
      <c r="C5" s="260"/>
      <c r="D5" s="261"/>
      <c r="E5" s="259">
        <v>45412</v>
      </c>
      <c r="F5" s="260"/>
      <c r="G5" s="261"/>
      <c r="H5" s="157"/>
      <c r="I5" s="157"/>
    </row>
    <row r="6" spans="1:9" s="220" customFormat="1" ht="12.75">
      <c r="A6" s="166"/>
      <c r="B6" s="58" t="s">
        <v>161</v>
      </c>
      <c r="C6" s="58" t="s">
        <v>164</v>
      </c>
      <c r="D6" s="138" t="s">
        <v>185</v>
      </c>
      <c r="E6" s="58" t="s">
        <v>161</v>
      </c>
      <c r="F6" s="58" t="s">
        <v>164</v>
      </c>
      <c r="G6" s="138" t="s">
        <v>185</v>
      </c>
      <c r="H6" s="58" t="s">
        <v>185</v>
      </c>
      <c r="I6" s="58" t="s">
        <v>62</v>
      </c>
    </row>
    <row r="7" spans="1:9" s="200" customFormat="1" ht="15">
      <c r="A7" s="95" t="s">
        <v>147</v>
      </c>
      <c r="B7" s="135">
        <f aca="true" t="shared" si="0" ref="B7:G7">SUM(B$8+B$9)</f>
        <v>145.31745543966002</v>
      </c>
      <c r="C7" s="135">
        <f t="shared" si="0"/>
        <v>5519.505719494399</v>
      </c>
      <c r="D7" s="227">
        <f t="shared" si="0"/>
        <v>1</v>
      </c>
      <c r="E7" s="135">
        <f t="shared" si="0"/>
        <v>151.51510283670999</v>
      </c>
      <c r="F7" s="135">
        <f t="shared" si="0"/>
        <v>6010.42231140949</v>
      </c>
      <c r="G7" s="227">
        <f t="shared" si="0"/>
        <v>1</v>
      </c>
      <c r="H7" s="135"/>
      <c r="I7" s="135">
        <f>SUM(I$8+I$9)</f>
        <v>0</v>
      </c>
    </row>
    <row r="8" spans="1:9" s="221" customFormat="1" ht="12.75">
      <c r="A8" s="3" t="s">
        <v>64</v>
      </c>
      <c r="B8" s="89">
        <v>136.59196737241</v>
      </c>
      <c r="C8" s="89">
        <v>5188.09074152743</v>
      </c>
      <c r="D8" s="178">
        <v>0.939956</v>
      </c>
      <c r="E8" s="89">
        <v>143.67824651477</v>
      </c>
      <c r="F8" s="89">
        <v>5699.54362534547</v>
      </c>
      <c r="G8" s="178">
        <v>0.948277</v>
      </c>
      <c r="H8" s="89">
        <v>0.008321</v>
      </c>
      <c r="I8" s="89">
        <v>-21.4</v>
      </c>
    </row>
    <row r="9" spans="1:9" s="221" customFormat="1" ht="12.75">
      <c r="A9" s="3" t="s">
        <v>12</v>
      </c>
      <c r="B9" s="89">
        <v>8.72548806725</v>
      </c>
      <c r="C9" s="89">
        <v>331.41497796697</v>
      </c>
      <c r="D9" s="178">
        <v>0.060044</v>
      </c>
      <c r="E9" s="89">
        <v>7.83685632194</v>
      </c>
      <c r="F9" s="89">
        <v>310.87868606402</v>
      </c>
      <c r="G9" s="178">
        <v>0.051723</v>
      </c>
      <c r="H9" s="89">
        <v>-0.008321</v>
      </c>
      <c r="I9" s="89">
        <v>21.4</v>
      </c>
    </row>
    <row r="10" spans="2:17" ht="12.75">
      <c r="B10" s="12"/>
      <c r="C10" s="12"/>
      <c r="D10" s="88"/>
      <c r="E10" s="12"/>
      <c r="F10" s="12"/>
      <c r="G10" s="88"/>
      <c r="H10" s="12"/>
      <c r="I10" s="12"/>
      <c r="J10" s="197"/>
      <c r="K10" s="197"/>
      <c r="L10" s="197"/>
      <c r="M10" s="197"/>
      <c r="N10" s="197"/>
      <c r="O10" s="197"/>
      <c r="P10" s="197"/>
      <c r="Q10" s="197"/>
    </row>
    <row r="11" spans="2:17" ht="12.75">
      <c r="B11" s="12"/>
      <c r="C11" s="12"/>
      <c r="D11" s="88"/>
      <c r="E11" s="12"/>
      <c r="F11" s="12"/>
      <c r="G11" s="88"/>
      <c r="H11" s="12"/>
      <c r="I11" s="12"/>
      <c r="J11" s="197"/>
      <c r="K11" s="197"/>
      <c r="L11" s="197"/>
      <c r="M11" s="197"/>
      <c r="N11" s="197"/>
      <c r="O11" s="197"/>
      <c r="P11" s="197"/>
      <c r="Q11" s="197"/>
    </row>
    <row r="12" spans="2:17" ht="12.75">
      <c r="B12" s="12"/>
      <c r="C12" s="12"/>
      <c r="D12" s="88"/>
      <c r="E12" s="12"/>
      <c r="F12" s="12"/>
      <c r="G12" s="88"/>
      <c r="H12" s="12"/>
      <c r="I12" s="12"/>
      <c r="J12" s="197"/>
      <c r="K12" s="197"/>
      <c r="L12" s="197"/>
      <c r="M12" s="197"/>
      <c r="N12" s="197"/>
      <c r="O12" s="197"/>
      <c r="P12" s="197"/>
      <c r="Q12" s="197"/>
    </row>
    <row r="13" spans="2:17" ht="12.75">
      <c r="B13" s="12"/>
      <c r="C13" s="12"/>
      <c r="D13" s="88"/>
      <c r="E13" s="12"/>
      <c r="F13" s="12"/>
      <c r="G13" s="88"/>
      <c r="H13" s="12"/>
      <c r="I13" s="12"/>
      <c r="J13" s="197"/>
      <c r="K13" s="197"/>
      <c r="L13" s="197"/>
      <c r="M13" s="197"/>
      <c r="N13" s="197"/>
      <c r="O13" s="197"/>
      <c r="P13" s="197"/>
      <c r="Q13" s="197"/>
    </row>
    <row r="14" spans="2:17" ht="12.75">
      <c r="B14" s="12"/>
      <c r="C14" s="12"/>
      <c r="D14" s="88"/>
      <c r="E14" s="12"/>
      <c r="F14" s="12"/>
      <c r="G14" s="88"/>
      <c r="H14" s="12"/>
      <c r="I14" s="12"/>
      <c r="J14" s="197"/>
      <c r="K14" s="197"/>
      <c r="L14" s="197"/>
      <c r="M14" s="197"/>
      <c r="N14" s="197"/>
      <c r="O14" s="197"/>
      <c r="P14" s="197"/>
      <c r="Q14" s="197"/>
    </row>
    <row r="15" spans="2:17" ht="12.75">
      <c r="B15" s="12"/>
      <c r="C15" s="12"/>
      <c r="D15" s="88"/>
      <c r="E15" s="12"/>
      <c r="F15" s="12"/>
      <c r="G15" s="88"/>
      <c r="H15" s="12"/>
      <c r="I15" s="12"/>
      <c r="J15" s="197"/>
      <c r="K15" s="197"/>
      <c r="L15" s="197"/>
      <c r="M15" s="197"/>
      <c r="N15" s="197"/>
      <c r="O15" s="197"/>
      <c r="P15" s="197"/>
      <c r="Q15" s="197"/>
    </row>
    <row r="16" spans="2:17" ht="12.75">
      <c r="B16" s="12"/>
      <c r="C16" s="12"/>
      <c r="D16" s="88"/>
      <c r="E16" s="12"/>
      <c r="F16" s="12"/>
      <c r="G16" s="88"/>
      <c r="H16" s="12"/>
      <c r="I16" s="12"/>
      <c r="J16" s="197"/>
      <c r="K16" s="197"/>
      <c r="L16" s="197"/>
      <c r="M16" s="197"/>
      <c r="N16" s="197"/>
      <c r="O16" s="197"/>
      <c r="P16" s="197"/>
      <c r="Q16" s="197"/>
    </row>
    <row r="17" spans="2:17" ht="12.75">
      <c r="B17" s="12"/>
      <c r="C17" s="12"/>
      <c r="D17" s="88"/>
      <c r="E17" s="12"/>
      <c r="F17" s="12"/>
      <c r="G17" s="88"/>
      <c r="H17" s="12"/>
      <c r="I17" s="12"/>
      <c r="J17" s="197"/>
      <c r="K17" s="197"/>
      <c r="L17" s="197"/>
      <c r="M17" s="197"/>
      <c r="N17" s="197"/>
      <c r="O17" s="197"/>
      <c r="P17" s="197"/>
      <c r="Q17" s="197"/>
    </row>
    <row r="18" spans="2:17" ht="12.75">
      <c r="B18" s="12"/>
      <c r="C18" s="12"/>
      <c r="D18" s="88"/>
      <c r="E18" s="12"/>
      <c r="F18" s="12"/>
      <c r="G18" s="88"/>
      <c r="H18" s="12"/>
      <c r="I18" s="12"/>
      <c r="J18" s="197"/>
      <c r="K18" s="197"/>
      <c r="L18" s="197"/>
      <c r="M18" s="197"/>
      <c r="N18" s="197"/>
      <c r="O18" s="197"/>
      <c r="P18" s="197"/>
      <c r="Q18" s="197"/>
    </row>
    <row r="19" spans="2:17" ht="12.75">
      <c r="B19" s="12"/>
      <c r="C19" s="12"/>
      <c r="D19" s="88"/>
      <c r="E19" s="12"/>
      <c r="F19" s="12"/>
      <c r="G19" s="88"/>
      <c r="H19" s="12"/>
      <c r="I19" s="12"/>
      <c r="J19" s="197"/>
      <c r="K19" s="197"/>
      <c r="L19" s="197"/>
      <c r="M19" s="197"/>
      <c r="N19" s="197"/>
      <c r="O19" s="197"/>
      <c r="P19" s="197"/>
      <c r="Q19" s="197"/>
    </row>
    <row r="20" spans="2:17" ht="12.75">
      <c r="B20" s="12"/>
      <c r="C20" s="12"/>
      <c r="D20" s="88"/>
      <c r="E20" s="12"/>
      <c r="F20" s="12"/>
      <c r="G20" s="88"/>
      <c r="H20" s="12"/>
      <c r="I20" s="12"/>
      <c r="J20" s="197"/>
      <c r="K20" s="197"/>
      <c r="L20" s="197"/>
      <c r="M20" s="197"/>
      <c r="N20" s="197"/>
      <c r="O20" s="197"/>
      <c r="P20" s="197"/>
      <c r="Q20" s="197"/>
    </row>
    <row r="21" spans="2:17" ht="12.75">
      <c r="B21" s="12"/>
      <c r="C21" s="12"/>
      <c r="D21" s="88"/>
      <c r="E21" s="12"/>
      <c r="F21" s="12"/>
      <c r="G21" s="88"/>
      <c r="H21" s="12"/>
      <c r="I21" s="12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2"/>
      <c r="C22" s="12"/>
      <c r="D22" s="88"/>
      <c r="E22" s="12"/>
      <c r="F22" s="12"/>
      <c r="G22" s="88"/>
      <c r="H22" s="12"/>
      <c r="I22" s="12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2"/>
      <c r="C23" s="12"/>
      <c r="D23" s="88"/>
      <c r="E23" s="12"/>
      <c r="F23" s="12"/>
      <c r="G23" s="88"/>
      <c r="H23" s="12"/>
      <c r="I23" s="12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2"/>
      <c r="C24" s="12"/>
      <c r="D24" s="88"/>
      <c r="E24" s="12"/>
      <c r="F24" s="12"/>
      <c r="G24" s="88"/>
      <c r="H24" s="12"/>
      <c r="I24" s="12"/>
      <c r="J24" s="197"/>
      <c r="K24" s="197"/>
      <c r="L24" s="197"/>
      <c r="M24" s="197"/>
      <c r="N24" s="197"/>
      <c r="O24" s="197"/>
      <c r="P24" s="197"/>
      <c r="Q24" s="197"/>
    </row>
    <row r="25" spans="2:17" ht="12.75">
      <c r="B25" s="12"/>
      <c r="C25" s="12"/>
      <c r="D25" s="88"/>
      <c r="E25" s="12"/>
      <c r="F25" s="12"/>
      <c r="G25" s="88"/>
      <c r="H25" s="12"/>
      <c r="I25" s="12"/>
      <c r="J25" s="197"/>
      <c r="K25" s="197"/>
      <c r="L25" s="197"/>
      <c r="M25" s="197"/>
      <c r="N25" s="197"/>
      <c r="O25" s="197"/>
      <c r="P25" s="197"/>
      <c r="Q25" s="197"/>
    </row>
    <row r="26" spans="2:17" ht="12.75">
      <c r="B26" s="12"/>
      <c r="C26" s="12"/>
      <c r="D26" s="88"/>
      <c r="E26" s="12"/>
      <c r="F26" s="12"/>
      <c r="G26" s="88"/>
      <c r="H26" s="12"/>
      <c r="I26" s="12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2"/>
      <c r="C27" s="12"/>
      <c r="D27" s="88"/>
      <c r="E27" s="12"/>
      <c r="F27" s="12"/>
      <c r="G27" s="88"/>
      <c r="H27" s="12"/>
      <c r="I27" s="12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2"/>
      <c r="C28" s="12"/>
      <c r="D28" s="88"/>
      <c r="E28" s="12"/>
      <c r="F28" s="12"/>
      <c r="G28" s="88"/>
      <c r="H28" s="12"/>
      <c r="I28" s="12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2"/>
      <c r="C29" s="12"/>
      <c r="D29" s="88"/>
      <c r="E29" s="12"/>
      <c r="F29" s="12"/>
      <c r="G29" s="88"/>
      <c r="H29" s="12"/>
      <c r="I29" s="12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2"/>
      <c r="C30" s="12"/>
      <c r="D30" s="88"/>
      <c r="E30" s="12"/>
      <c r="F30" s="12"/>
      <c r="G30" s="88"/>
      <c r="H30" s="12"/>
      <c r="I30" s="12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2"/>
      <c r="C31" s="12"/>
      <c r="D31" s="88"/>
      <c r="E31" s="12"/>
      <c r="F31" s="12"/>
      <c r="G31" s="88"/>
      <c r="H31" s="12"/>
      <c r="I31" s="12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2"/>
      <c r="C32" s="12"/>
      <c r="D32" s="88"/>
      <c r="E32" s="12"/>
      <c r="F32" s="12"/>
      <c r="G32" s="88"/>
      <c r="H32" s="12"/>
      <c r="I32" s="12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2"/>
      <c r="C33" s="12"/>
      <c r="D33" s="88"/>
      <c r="E33" s="12"/>
      <c r="F33" s="12"/>
      <c r="G33" s="88"/>
      <c r="H33" s="12"/>
      <c r="I33" s="12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2"/>
      <c r="C34" s="12"/>
      <c r="D34" s="88"/>
      <c r="E34" s="12"/>
      <c r="F34" s="12"/>
      <c r="G34" s="88"/>
      <c r="H34" s="12"/>
      <c r="I34" s="12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2"/>
      <c r="C35" s="12"/>
      <c r="D35" s="88"/>
      <c r="E35" s="12"/>
      <c r="F35" s="12"/>
      <c r="G35" s="88"/>
      <c r="H35" s="12"/>
      <c r="I35" s="12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2"/>
      <c r="C36" s="12"/>
      <c r="D36" s="88"/>
      <c r="E36" s="12"/>
      <c r="F36" s="12"/>
      <c r="G36" s="88"/>
      <c r="H36" s="12"/>
      <c r="I36" s="12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2"/>
      <c r="C37" s="12"/>
      <c r="D37" s="88"/>
      <c r="E37" s="12"/>
      <c r="F37" s="12"/>
      <c r="G37" s="88"/>
      <c r="H37" s="12"/>
      <c r="I37" s="12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2"/>
      <c r="F38" s="12"/>
      <c r="G38" s="88"/>
      <c r="H38" s="12"/>
      <c r="I38" s="12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88"/>
      <c r="E39" s="12"/>
      <c r="F39" s="12"/>
      <c r="G39" s="88"/>
      <c r="H39" s="12"/>
      <c r="I39" s="12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2"/>
      <c r="C40" s="12"/>
      <c r="D40" s="88"/>
      <c r="E40" s="12"/>
      <c r="F40" s="12"/>
      <c r="G40" s="88"/>
      <c r="H40" s="12"/>
      <c r="I40" s="12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2"/>
      <c r="C41" s="12"/>
      <c r="D41" s="88"/>
      <c r="E41" s="12"/>
      <c r="F41" s="12"/>
      <c r="G41" s="88"/>
      <c r="H41" s="12"/>
      <c r="I41" s="12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2"/>
      <c r="C42" s="12"/>
      <c r="D42" s="88"/>
      <c r="E42" s="12"/>
      <c r="F42" s="12"/>
      <c r="G42" s="88"/>
      <c r="H42" s="12"/>
      <c r="I42" s="12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2"/>
      <c r="C43" s="12"/>
      <c r="D43" s="88"/>
      <c r="E43" s="12"/>
      <c r="F43" s="12"/>
      <c r="G43" s="88"/>
      <c r="H43" s="12"/>
      <c r="I43" s="12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2"/>
      <c r="C44" s="12"/>
      <c r="D44" s="88"/>
      <c r="E44" s="12"/>
      <c r="F44" s="12"/>
      <c r="G44" s="88"/>
      <c r="H44" s="12"/>
      <c r="I44" s="12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2"/>
      <c r="C45" s="12"/>
      <c r="D45" s="88"/>
      <c r="E45" s="12"/>
      <c r="F45" s="12"/>
      <c r="G45" s="88"/>
      <c r="H45" s="12"/>
      <c r="I45" s="12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2"/>
      <c r="C46" s="12"/>
      <c r="D46" s="88"/>
      <c r="E46" s="12"/>
      <c r="F46" s="12"/>
      <c r="G46" s="88"/>
      <c r="H46" s="12"/>
      <c r="I46" s="12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2"/>
      <c r="C47" s="12"/>
      <c r="D47" s="88"/>
      <c r="E47" s="12"/>
      <c r="F47" s="12"/>
      <c r="G47" s="88"/>
      <c r="H47" s="12"/>
      <c r="I47" s="12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2"/>
      <c r="C48" s="12"/>
      <c r="D48" s="88"/>
      <c r="E48" s="12"/>
      <c r="F48" s="12"/>
      <c r="G48" s="88"/>
      <c r="H48" s="12"/>
      <c r="I48" s="12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2"/>
      <c r="C49" s="12"/>
      <c r="D49" s="88"/>
      <c r="E49" s="12"/>
      <c r="F49" s="12"/>
      <c r="G49" s="88"/>
      <c r="H49" s="12"/>
      <c r="I49" s="12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2"/>
      <c r="C50" s="12"/>
      <c r="D50" s="88"/>
      <c r="E50" s="12"/>
      <c r="F50" s="12"/>
      <c r="G50" s="88"/>
      <c r="H50" s="12"/>
      <c r="I50" s="12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2"/>
      <c r="C51" s="12"/>
      <c r="D51" s="88"/>
      <c r="E51" s="12"/>
      <c r="F51" s="12"/>
      <c r="G51" s="88"/>
      <c r="H51" s="12"/>
      <c r="I51" s="12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2"/>
      <c r="C52" s="12"/>
      <c r="D52" s="88"/>
      <c r="E52" s="12"/>
      <c r="F52" s="12"/>
      <c r="G52" s="88"/>
      <c r="H52" s="12"/>
      <c r="I52" s="12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2"/>
      <c r="C53" s="12"/>
      <c r="D53" s="88"/>
      <c r="E53" s="12"/>
      <c r="F53" s="12"/>
      <c r="G53" s="88"/>
      <c r="H53" s="12"/>
      <c r="I53" s="12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2"/>
      <c r="C54" s="12"/>
      <c r="D54" s="88"/>
      <c r="E54" s="12"/>
      <c r="F54" s="12"/>
      <c r="G54" s="88"/>
      <c r="H54" s="12"/>
      <c r="I54" s="12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2"/>
      <c r="C55" s="12"/>
      <c r="D55" s="88"/>
      <c r="E55" s="12"/>
      <c r="F55" s="12"/>
      <c r="G55" s="88"/>
      <c r="H55" s="12"/>
      <c r="I55" s="12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2"/>
      <c r="C56" s="12"/>
      <c r="D56" s="88"/>
      <c r="E56" s="12"/>
      <c r="F56" s="12"/>
      <c r="G56" s="88"/>
      <c r="H56" s="12"/>
      <c r="I56" s="12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2"/>
      <c r="C57" s="12"/>
      <c r="D57" s="88"/>
      <c r="E57" s="12"/>
      <c r="F57" s="12"/>
      <c r="G57" s="88"/>
      <c r="H57" s="12"/>
      <c r="I57" s="12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2"/>
      <c r="C58" s="12"/>
      <c r="D58" s="88"/>
      <c r="E58" s="12"/>
      <c r="F58" s="12"/>
      <c r="G58" s="88"/>
      <c r="H58" s="12"/>
      <c r="I58" s="12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2"/>
      <c r="C59" s="12"/>
      <c r="D59" s="88"/>
      <c r="E59" s="12"/>
      <c r="F59" s="12"/>
      <c r="G59" s="88"/>
      <c r="H59" s="12"/>
      <c r="I59" s="12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2"/>
      <c r="C60" s="12"/>
      <c r="D60" s="88"/>
      <c r="E60" s="12"/>
      <c r="F60" s="12"/>
      <c r="G60" s="88"/>
      <c r="H60" s="12"/>
      <c r="I60" s="12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2"/>
      <c r="C61" s="12"/>
      <c r="D61" s="88"/>
      <c r="E61" s="12"/>
      <c r="F61" s="12"/>
      <c r="G61" s="88"/>
      <c r="H61" s="12"/>
      <c r="I61" s="12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2"/>
      <c r="C62" s="12"/>
      <c r="D62" s="88"/>
      <c r="E62" s="12"/>
      <c r="F62" s="12"/>
      <c r="G62" s="88"/>
      <c r="H62" s="12"/>
      <c r="I62" s="12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2"/>
      <c r="C63" s="12"/>
      <c r="D63" s="88"/>
      <c r="E63" s="12"/>
      <c r="F63" s="12"/>
      <c r="G63" s="88"/>
      <c r="H63" s="12"/>
      <c r="I63" s="12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2"/>
      <c r="C64" s="12"/>
      <c r="D64" s="88"/>
      <c r="E64" s="12"/>
      <c r="F64" s="12"/>
      <c r="G64" s="88"/>
      <c r="H64" s="12"/>
      <c r="I64" s="12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2"/>
      <c r="C65" s="12"/>
      <c r="D65" s="88"/>
      <c r="E65" s="12"/>
      <c r="F65" s="12"/>
      <c r="G65" s="88"/>
      <c r="H65" s="12"/>
      <c r="I65" s="12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2"/>
      <c r="C66" s="12"/>
      <c r="D66" s="88"/>
      <c r="E66" s="12"/>
      <c r="F66" s="12"/>
      <c r="G66" s="88"/>
      <c r="H66" s="12"/>
      <c r="I66" s="12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2"/>
      <c r="C67" s="12"/>
      <c r="D67" s="88"/>
      <c r="E67" s="12"/>
      <c r="F67" s="12"/>
      <c r="G67" s="88"/>
      <c r="H67" s="12"/>
      <c r="I67" s="12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2"/>
      <c r="C68" s="12"/>
      <c r="D68" s="88"/>
      <c r="E68" s="12"/>
      <c r="F68" s="12"/>
      <c r="G68" s="88"/>
      <c r="H68" s="12"/>
      <c r="I68" s="12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2"/>
      <c r="C69" s="12"/>
      <c r="D69" s="88"/>
      <c r="E69" s="12"/>
      <c r="F69" s="12"/>
      <c r="G69" s="88"/>
      <c r="H69" s="12"/>
      <c r="I69" s="12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2"/>
      <c r="C70" s="12"/>
      <c r="D70" s="88"/>
      <c r="E70" s="12"/>
      <c r="F70" s="12"/>
      <c r="G70" s="88"/>
      <c r="H70" s="12"/>
      <c r="I70" s="12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2"/>
      <c r="C71" s="12"/>
      <c r="D71" s="88"/>
      <c r="E71" s="12"/>
      <c r="F71" s="12"/>
      <c r="G71" s="88"/>
      <c r="H71" s="12"/>
      <c r="I71" s="12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2"/>
      <c r="C72" s="12"/>
      <c r="D72" s="88"/>
      <c r="E72" s="12"/>
      <c r="F72" s="12"/>
      <c r="G72" s="88"/>
      <c r="H72" s="12"/>
      <c r="I72" s="12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2"/>
      <c r="C73" s="12"/>
      <c r="D73" s="88"/>
      <c r="E73" s="12"/>
      <c r="F73" s="12"/>
      <c r="G73" s="88"/>
      <c r="H73" s="12"/>
      <c r="I73" s="12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2"/>
      <c r="C74" s="12"/>
      <c r="D74" s="88"/>
      <c r="E74" s="12"/>
      <c r="F74" s="12"/>
      <c r="G74" s="88"/>
      <c r="H74" s="12"/>
      <c r="I74" s="12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2"/>
      <c r="C75" s="12"/>
      <c r="D75" s="88"/>
      <c r="E75" s="12"/>
      <c r="F75" s="12"/>
      <c r="G75" s="88"/>
      <c r="H75" s="12"/>
      <c r="I75" s="12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2"/>
      <c r="C76" s="12"/>
      <c r="D76" s="88"/>
      <c r="E76" s="12"/>
      <c r="F76" s="12"/>
      <c r="G76" s="88"/>
      <c r="H76" s="12"/>
      <c r="I76" s="12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2"/>
      <c r="C77" s="12"/>
      <c r="D77" s="88"/>
      <c r="E77" s="12"/>
      <c r="F77" s="12"/>
      <c r="G77" s="88"/>
      <c r="H77" s="12"/>
      <c r="I77" s="12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2"/>
      <c r="C78" s="12"/>
      <c r="D78" s="88"/>
      <c r="E78" s="12"/>
      <c r="F78" s="12"/>
      <c r="G78" s="88"/>
      <c r="H78" s="12"/>
      <c r="I78" s="12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2"/>
      <c r="C79" s="12"/>
      <c r="D79" s="88"/>
      <c r="E79" s="12"/>
      <c r="F79" s="12"/>
      <c r="G79" s="88"/>
      <c r="H79" s="12"/>
      <c r="I79" s="12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2"/>
      <c r="C80" s="12"/>
      <c r="D80" s="88"/>
      <c r="E80" s="12"/>
      <c r="F80" s="12"/>
      <c r="G80" s="88"/>
      <c r="H80" s="12"/>
      <c r="I80" s="12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2"/>
      <c r="C81" s="12"/>
      <c r="D81" s="88"/>
      <c r="E81" s="12"/>
      <c r="F81" s="12"/>
      <c r="G81" s="88"/>
      <c r="H81" s="12"/>
      <c r="I81" s="12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2"/>
      <c r="C82" s="12"/>
      <c r="D82" s="88"/>
      <c r="E82" s="12"/>
      <c r="F82" s="12"/>
      <c r="G82" s="88"/>
      <c r="H82" s="12"/>
      <c r="I82" s="12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2"/>
      <c r="C83" s="12"/>
      <c r="D83" s="88"/>
      <c r="E83" s="12"/>
      <c r="F83" s="12"/>
      <c r="G83" s="88"/>
      <c r="H83" s="12"/>
      <c r="I83" s="12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2"/>
      <c r="C84" s="12"/>
      <c r="D84" s="88"/>
      <c r="E84" s="12"/>
      <c r="F84" s="12"/>
      <c r="G84" s="88"/>
      <c r="H84" s="12"/>
      <c r="I84" s="12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2"/>
      <c r="C85" s="12"/>
      <c r="D85" s="88"/>
      <c r="E85" s="12"/>
      <c r="F85" s="12"/>
      <c r="G85" s="88"/>
      <c r="H85" s="12"/>
      <c r="I85" s="12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2"/>
      <c r="C86" s="12"/>
      <c r="D86" s="88"/>
      <c r="E86" s="12"/>
      <c r="F86" s="12"/>
      <c r="G86" s="88"/>
      <c r="H86" s="12"/>
      <c r="I86" s="12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2"/>
      <c r="C87" s="12"/>
      <c r="D87" s="88"/>
      <c r="E87" s="12"/>
      <c r="F87" s="12"/>
      <c r="G87" s="88"/>
      <c r="H87" s="12"/>
      <c r="I87" s="12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2"/>
      <c r="C88" s="12"/>
      <c r="D88" s="88"/>
      <c r="E88" s="12"/>
      <c r="F88" s="12"/>
      <c r="G88" s="88"/>
      <c r="H88" s="12"/>
      <c r="I88" s="12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2"/>
      <c r="C89" s="12"/>
      <c r="D89" s="88"/>
      <c r="E89" s="12"/>
      <c r="F89" s="12"/>
      <c r="G89" s="88"/>
      <c r="H89" s="12"/>
      <c r="I89" s="12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2"/>
      <c r="C90" s="12"/>
      <c r="D90" s="88"/>
      <c r="E90" s="12"/>
      <c r="F90" s="12"/>
      <c r="G90" s="88"/>
      <c r="H90" s="12"/>
      <c r="I90" s="12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2"/>
      <c r="C91" s="12"/>
      <c r="D91" s="88"/>
      <c r="E91" s="12"/>
      <c r="F91" s="12"/>
      <c r="G91" s="88"/>
      <c r="H91" s="12"/>
      <c r="I91" s="12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2"/>
      <c r="C92" s="12"/>
      <c r="D92" s="88"/>
      <c r="E92" s="12"/>
      <c r="F92" s="12"/>
      <c r="G92" s="88"/>
      <c r="H92" s="12"/>
      <c r="I92" s="12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2"/>
      <c r="C93" s="12"/>
      <c r="D93" s="88"/>
      <c r="E93" s="12"/>
      <c r="F93" s="12"/>
      <c r="G93" s="88"/>
      <c r="H93" s="12"/>
      <c r="I93" s="12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2"/>
      <c r="C94" s="12"/>
      <c r="D94" s="88"/>
      <c r="E94" s="12"/>
      <c r="F94" s="12"/>
      <c r="G94" s="88"/>
      <c r="H94" s="12"/>
      <c r="I94" s="12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2"/>
      <c r="C95" s="12"/>
      <c r="D95" s="88"/>
      <c r="E95" s="12"/>
      <c r="F95" s="12"/>
      <c r="G95" s="88"/>
      <c r="H95" s="12"/>
      <c r="I95" s="12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2"/>
      <c r="C96" s="12"/>
      <c r="D96" s="88"/>
      <c r="E96" s="12"/>
      <c r="F96" s="12"/>
      <c r="G96" s="88"/>
      <c r="H96" s="12"/>
      <c r="I96" s="12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2"/>
      <c r="C97" s="12"/>
      <c r="D97" s="88"/>
      <c r="E97" s="12"/>
      <c r="F97" s="12"/>
      <c r="G97" s="88"/>
      <c r="H97" s="12"/>
      <c r="I97" s="12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2"/>
      <c r="C98" s="12"/>
      <c r="D98" s="88"/>
      <c r="E98" s="12"/>
      <c r="F98" s="12"/>
      <c r="G98" s="88"/>
      <c r="H98" s="12"/>
      <c r="I98" s="12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2"/>
      <c r="C99" s="12"/>
      <c r="D99" s="88"/>
      <c r="E99" s="12"/>
      <c r="F99" s="12"/>
      <c r="G99" s="88"/>
      <c r="H99" s="12"/>
      <c r="I99" s="12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2"/>
      <c r="C100" s="12"/>
      <c r="D100" s="88"/>
      <c r="E100" s="12"/>
      <c r="F100" s="12"/>
      <c r="G100" s="88"/>
      <c r="H100" s="12"/>
      <c r="I100" s="12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2"/>
      <c r="C101" s="12"/>
      <c r="D101" s="88"/>
      <c r="E101" s="12"/>
      <c r="F101" s="12"/>
      <c r="G101" s="88"/>
      <c r="H101" s="12"/>
      <c r="I101" s="12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2"/>
      <c r="C102" s="12"/>
      <c r="D102" s="88"/>
      <c r="E102" s="12"/>
      <c r="F102" s="12"/>
      <c r="G102" s="88"/>
      <c r="H102" s="12"/>
      <c r="I102" s="12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2"/>
      <c r="C103" s="12"/>
      <c r="D103" s="88"/>
      <c r="E103" s="12"/>
      <c r="F103" s="12"/>
      <c r="G103" s="88"/>
      <c r="H103" s="12"/>
      <c r="I103" s="12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2"/>
      <c r="C104" s="12"/>
      <c r="D104" s="88"/>
      <c r="E104" s="12"/>
      <c r="F104" s="12"/>
      <c r="G104" s="88"/>
      <c r="H104" s="12"/>
      <c r="I104" s="12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2"/>
      <c r="C105" s="12"/>
      <c r="D105" s="88"/>
      <c r="E105" s="12"/>
      <c r="F105" s="12"/>
      <c r="G105" s="88"/>
      <c r="H105" s="12"/>
      <c r="I105" s="12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2"/>
      <c r="C106" s="12"/>
      <c r="D106" s="88"/>
      <c r="E106" s="12"/>
      <c r="F106" s="12"/>
      <c r="G106" s="88"/>
      <c r="H106" s="12"/>
      <c r="I106" s="12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2"/>
      <c r="C107" s="12"/>
      <c r="D107" s="88"/>
      <c r="E107" s="12"/>
      <c r="F107" s="12"/>
      <c r="G107" s="88"/>
      <c r="H107" s="12"/>
      <c r="I107" s="12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2"/>
      <c r="C108" s="12"/>
      <c r="D108" s="88"/>
      <c r="E108" s="12"/>
      <c r="F108" s="12"/>
      <c r="G108" s="88"/>
      <c r="H108" s="12"/>
      <c r="I108" s="12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2"/>
      <c r="C109" s="12"/>
      <c r="D109" s="88"/>
      <c r="E109" s="12"/>
      <c r="F109" s="12"/>
      <c r="G109" s="88"/>
      <c r="H109" s="12"/>
      <c r="I109" s="12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2"/>
      <c r="C110" s="12"/>
      <c r="D110" s="88"/>
      <c r="E110" s="12"/>
      <c r="F110" s="12"/>
      <c r="G110" s="88"/>
      <c r="H110" s="12"/>
      <c r="I110" s="12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2"/>
      <c r="C111" s="12"/>
      <c r="D111" s="88"/>
      <c r="E111" s="12"/>
      <c r="F111" s="12"/>
      <c r="G111" s="88"/>
      <c r="H111" s="12"/>
      <c r="I111" s="12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2"/>
      <c r="C112" s="12"/>
      <c r="D112" s="88"/>
      <c r="E112" s="12"/>
      <c r="F112" s="12"/>
      <c r="G112" s="88"/>
      <c r="H112" s="12"/>
      <c r="I112" s="12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2"/>
      <c r="C113" s="12"/>
      <c r="D113" s="88"/>
      <c r="E113" s="12"/>
      <c r="F113" s="12"/>
      <c r="G113" s="88"/>
      <c r="H113" s="12"/>
      <c r="I113" s="12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2"/>
      <c r="C114" s="12"/>
      <c r="D114" s="88"/>
      <c r="E114" s="12"/>
      <c r="F114" s="12"/>
      <c r="G114" s="88"/>
      <c r="H114" s="12"/>
      <c r="I114" s="12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2"/>
      <c r="C115" s="12"/>
      <c r="D115" s="88"/>
      <c r="E115" s="12"/>
      <c r="F115" s="12"/>
      <c r="G115" s="88"/>
      <c r="H115" s="12"/>
      <c r="I115" s="12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2"/>
      <c r="C116" s="12"/>
      <c r="D116" s="88"/>
      <c r="E116" s="12"/>
      <c r="F116" s="12"/>
      <c r="G116" s="88"/>
      <c r="H116" s="12"/>
      <c r="I116" s="12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2"/>
      <c r="C117" s="12"/>
      <c r="D117" s="88"/>
      <c r="E117" s="12"/>
      <c r="F117" s="12"/>
      <c r="G117" s="88"/>
      <c r="H117" s="12"/>
      <c r="I117" s="12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2"/>
      <c r="C118" s="12"/>
      <c r="D118" s="88"/>
      <c r="E118" s="12"/>
      <c r="F118" s="12"/>
      <c r="G118" s="88"/>
      <c r="H118" s="12"/>
      <c r="I118" s="12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2"/>
      <c r="C119" s="12"/>
      <c r="D119" s="88"/>
      <c r="E119" s="12"/>
      <c r="F119" s="12"/>
      <c r="G119" s="88"/>
      <c r="H119" s="12"/>
      <c r="I119" s="12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2"/>
      <c r="C120" s="12"/>
      <c r="D120" s="88"/>
      <c r="E120" s="12"/>
      <c r="F120" s="12"/>
      <c r="G120" s="88"/>
      <c r="H120" s="12"/>
      <c r="I120" s="12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2"/>
      <c r="C121" s="12"/>
      <c r="D121" s="88"/>
      <c r="E121" s="12"/>
      <c r="F121" s="12"/>
      <c r="G121" s="88"/>
      <c r="H121" s="12"/>
      <c r="I121" s="12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2"/>
      <c r="C122" s="12"/>
      <c r="D122" s="88"/>
      <c r="E122" s="12"/>
      <c r="F122" s="12"/>
      <c r="G122" s="88"/>
      <c r="H122" s="12"/>
      <c r="I122" s="12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2"/>
      <c r="C123" s="12"/>
      <c r="D123" s="88"/>
      <c r="E123" s="12"/>
      <c r="F123" s="12"/>
      <c r="G123" s="88"/>
      <c r="H123" s="12"/>
      <c r="I123" s="12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2"/>
      <c r="C124" s="12"/>
      <c r="D124" s="88"/>
      <c r="E124" s="12"/>
      <c r="F124" s="12"/>
      <c r="G124" s="88"/>
      <c r="H124" s="12"/>
      <c r="I124" s="12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2"/>
      <c r="C125" s="12"/>
      <c r="D125" s="88"/>
      <c r="E125" s="12"/>
      <c r="F125" s="12"/>
      <c r="G125" s="88"/>
      <c r="H125" s="12"/>
      <c r="I125" s="12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2"/>
      <c r="C126" s="12"/>
      <c r="D126" s="88"/>
      <c r="E126" s="12"/>
      <c r="F126" s="12"/>
      <c r="G126" s="88"/>
      <c r="H126" s="12"/>
      <c r="I126" s="12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2"/>
      <c r="C127" s="12"/>
      <c r="D127" s="88"/>
      <c r="E127" s="12"/>
      <c r="F127" s="12"/>
      <c r="G127" s="88"/>
      <c r="H127" s="12"/>
      <c r="I127" s="12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2"/>
      <c r="C128" s="12"/>
      <c r="D128" s="88"/>
      <c r="E128" s="12"/>
      <c r="F128" s="12"/>
      <c r="G128" s="88"/>
      <c r="H128" s="12"/>
      <c r="I128" s="12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2"/>
      <c r="C129" s="12"/>
      <c r="D129" s="88"/>
      <c r="E129" s="12"/>
      <c r="F129" s="12"/>
      <c r="G129" s="88"/>
      <c r="H129" s="12"/>
      <c r="I129" s="12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2"/>
      <c r="C130" s="12"/>
      <c r="D130" s="88"/>
      <c r="E130" s="12"/>
      <c r="F130" s="12"/>
      <c r="G130" s="88"/>
      <c r="H130" s="12"/>
      <c r="I130" s="12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2"/>
      <c r="C131" s="12"/>
      <c r="D131" s="88"/>
      <c r="E131" s="12"/>
      <c r="F131" s="12"/>
      <c r="G131" s="88"/>
      <c r="H131" s="12"/>
      <c r="I131" s="12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2"/>
      <c r="C132" s="12"/>
      <c r="D132" s="88"/>
      <c r="E132" s="12"/>
      <c r="F132" s="12"/>
      <c r="G132" s="88"/>
      <c r="H132" s="12"/>
      <c r="I132" s="12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2"/>
      <c r="C133" s="12"/>
      <c r="D133" s="88"/>
      <c r="E133" s="12"/>
      <c r="F133" s="12"/>
      <c r="G133" s="88"/>
      <c r="H133" s="12"/>
      <c r="I133" s="12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2"/>
      <c r="C134" s="12"/>
      <c r="D134" s="88"/>
      <c r="E134" s="12"/>
      <c r="F134" s="12"/>
      <c r="G134" s="88"/>
      <c r="H134" s="12"/>
      <c r="I134" s="12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2"/>
      <c r="C135" s="12"/>
      <c r="D135" s="88"/>
      <c r="E135" s="12"/>
      <c r="F135" s="12"/>
      <c r="G135" s="88"/>
      <c r="H135" s="12"/>
      <c r="I135" s="12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2"/>
      <c r="C136" s="12"/>
      <c r="D136" s="88"/>
      <c r="E136" s="12"/>
      <c r="F136" s="12"/>
      <c r="G136" s="88"/>
      <c r="H136" s="12"/>
      <c r="I136" s="12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2"/>
      <c r="C137" s="12"/>
      <c r="D137" s="88"/>
      <c r="E137" s="12"/>
      <c r="F137" s="12"/>
      <c r="G137" s="88"/>
      <c r="H137" s="12"/>
      <c r="I137" s="12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2"/>
      <c r="C138" s="12"/>
      <c r="D138" s="88"/>
      <c r="E138" s="12"/>
      <c r="F138" s="12"/>
      <c r="G138" s="88"/>
      <c r="H138" s="12"/>
      <c r="I138" s="12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2"/>
      <c r="C139" s="12"/>
      <c r="D139" s="88"/>
      <c r="E139" s="12"/>
      <c r="F139" s="12"/>
      <c r="G139" s="88"/>
      <c r="H139" s="12"/>
      <c r="I139" s="12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2"/>
      <c r="C140" s="12"/>
      <c r="D140" s="88"/>
      <c r="E140" s="12"/>
      <c r="F140" s="12"/>
      <c r="G140" s="88"/>
      <c r="H140" s="12"/>
      <c r="I140" s="12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2"/>
      <c r="C141" s="12"/>
      <c r="D141" s="88"/>
      <c r="E141" s="12"/>
      <c r="F141" s="12"/>
      <c r="G141" s="88"/>
      <c r="H141" s="12"/>
      <c r="I141" s="12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2"/>
      <c r="C142" s="12"/>
      <c r="D142" s="88"/>
      <c r="E142" s="12"/>
      <c r="F142" s="12"/>
      <c r="G142" s="88"/>
      <c r="H142" s="12"/>
      <c r="I142" s="12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2"/>
      <c r="C143" s="12"/>
      <c r="D143" s="88"/>
      <c r="E143" s="12"/>
      <c r="F143" s="12"/>
      <c r="G143" s="88"/>
      <c r="H143" s="12"/>
      <c r="I143" s="12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2"/>
      <c r="C144" s="12"/>
      <c r="D144" s="88"/>
      <c r="E144" s="12"/>
      <c r="F144" s="12"/>
      <c r="G144" s="88"/>
      <c r="H144" s="12"/>
      <c r="I144" s="12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2"/>
      <c r="C145" s="12"/>
      <c r="D145" s="88"/>
      <c r="E145" s="12"/>
      <c r="F145" s="12"/>
      <c r="G145" s="88"/>
      <c r="H145" s="12"/>
      <c r="I145" s="12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2"/>
      <c r="C146" s="12"/>
      <c r="D146" s="88"/>
      <c r="E146" s="12"/>
      <c r="F146" s="12"/>
      <c r="G146" s="88"/>
      <c r="H146" s="12"/>
      <c r="I146" s="12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2"/>
      <c r="C147" s="12"/>
      <c r="D147" s="88"/>
      <c r="E147" s="12"/>
      <c r="F147" s="12"/>
      <c r="G147" s="88"/>
      <c r="H147" s="12"/>
      <c r="I147" s="12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2"/>
      <c r="C148" s="12"/>
      <c r="D148" s="88"/>
      <c r="E148" s="12"/>
      <c r="F148" s="12"/>
      <c r="G148" s="88"/>
      <c r="H148" s="12"/>
      <c r="I148" s="12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2"/>
      <c r="C149" s="12"/>
      <c r="D149" s="88"/>
      <c r="E149" s="12"/>
      <c r="F149" s="12"/>
      <c r="G149" s="88"/>
      <c r="H149" s="12"/>
      <c r="I149" s="12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2"/>
      <c r="C150" s="12"/>
      <c r="D150" s="88"/>
      <c r="E150" s="12"/>
      <c r="F150" s="12"/>
      <c r="G150" s="88"/>
      <c r="H150" s="12"/>
      <c r="I150" s="12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2"/>
      <c r="C151" s="12"/>
      <c r="D151" s="88"/>
      <c r="E151" s="12"/>
      <c r="F151" s="12"/>
      <c r="G151" s="88"/>
      <c r="H151" s="12"/>
      <c r="I151" s="12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2"/>
      <c r="C152" s="12"/>
      <c r="D152" s="88"/>
      <c r="E152" s="12"/>
      <c r="F152" s="12"/>
      <c r="G152" s="88"/>
      <c r="H152" s="12"/>
      <c r="I152" s="12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2"/>
      <c r="C153" s="12"/>
      <c r="D153" s="88"/>
      <c r="E153" s="12"/>
      <c r="F153" s="12"/>
      <c r="G153" s="88"/>
      <c r="H153" s="12"/>
      <c r="I153" s="12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2"/>
      <c r="C154" s="12"/>
      <c r="D154" s="88"/>
      <c r="E154" s="12"/>
      <c r="F154" s="12"/>
      <c r="G154" s="88"/>
      <c r="H154" s="12"/>
      <c r="I154" s="12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2"/>
      <c r="C155" s="12"/>
      <c r="D155" s="88"/>
      <c r="E155" s="12"/>
      <c r="F155" s="12"/>
      <c r="G155" s="88"/>
      <c r="H155" s="12"/>
      <c r="I155" s="12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2"/>
      <c r="C156" s="12"/>
      <c r="D156" s="88"/>
      <c r="E156" s="12"/>
      <c r="F156" s="12"/>
      <c r="G156" s="88"/>
      <c r="H156" s="12"/>
      <c r="I156" s="12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2"/>
      <c r="C157" s="12"/>
      <c r="D157" s="88"/>
      <c r="E157" s="12"/>
      <c r="F157" s="12"/>
      <c r="G157" s="88"/>
      <c r="H157" s="12"/>
      <c r="I157" s="12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2"/>
      <c r="C158" s="12"/>
      <c r="D158" s="88"/>
      <c r="E158" s="12"/>
      <c r="F158" s="12"/>
      <c r="G158" s="88"/>
      <c r="H158" s="12"/>
      <c r="I158" s="12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2"/>
      <c r="C159" s="12"/>
      <c r="D159" s="88"/>
      <c r="E159" s="12"/>
      <c r="F159" s="12"/>
      <c r="G159" s="88"/>
      <c r="H159" s="12"/>
      <c r="I159" s="12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2"/>
      <c r="C160" s="12"/>
      <c r="D160" s="88"/>
      <c r="E160" s="12"/>
      <c r="F160" s="12"/>
      <c r="G160" s="88"/>
      <c r="H160" s="12"/>
      <c r="I160" s="12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2"/>
      <c r="C161" s="12"/>
      <c r="D161" s="88"/>
      <c r="E161" s="12"/>
      <c r="F161" s="12"/>
      <c r="G161" s="88"/>
      <c r="H161" s="12"/>
      <c r="I161" s="12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2"/>
      <c r="C162" s="12"/>
      <c r="D162" s="88"/>
      <c r="E162" s="12"/>
      <c r="F162" s="12"/>
      <c r="G162" s="88"/>
      <c r="H162" s="12"/>
      <c r="I162" s="12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2"/>
      <c r="C163" s="12"/>
      <c r="D163" s="88"/>
      <c r="E163" s="12"/>
      <c r="F163" s="12"/>
      <c r="G163" s="88"/>
      <c r="H163" s="12"/>
      <c r="I163" s="12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2"/>
      <c r="C164" s="12"/>
      <c r="D164" s="88"/>
      <c r="E164" s="12"/>
      <c r="F164" s="12"/>
      <c r="G164" s="88"/>
      <c r="H164" s="12"/>
      <c r="I164" s="12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2"/>
      <c r="C165" s="12"/>
      <c r="D165" s="88"/>
      <c r="E165" s="12"/>
      <c r="F165" s="12"/>
      <c r="G165" s="88"/>
      <c r="H165" s="12"/>
      <c r="I165" s="12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2"/>
      <c r="C166" s="12"/>
      <c r="D166" s="88"/>
      <c r="E166" s="12"/>
      <c r="F166" s="12"/>
      <c r="G166" s="88"/>
      <c r="H166" s="12"/>
      <c r="I166" s="12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2"/>
      <c r="C167" s="12"/>
      <c r="D167" s="88"/>
      <c r="E167" s="12"/>
      <c r="F167" s="12"/>
      <c r="G167" s="88"/>
      <c r="H167" s="12"/>
      <c r="I167" s="12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2"/>
      <c r="C168" s="12"/>
      <c r="D168" s="88"/>
      <c r="E168" s="12"/>
      <c r="F168" s="12"/>
      <c r="G168" s="88"/>
      <c r="H168" s="12"/>
      <c r="I168" s="12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2"/>
      <c r="C169" s="12"/>
      <c r="D169" s="88"/>
      <c r="E169" s="12"/>
      <c r="F169" s="12"/>
      <c r="G169" s="88"/>
      <c r="H169" s="12"/>
      <c r="I169" s="12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2"/>
      <c r="C170" s="12"/>
      <c r="D170" s="88"/>
      <c r="E170" s="12"/>
      <c r="F170" s="12"/>
      <c r="G170" s="88"/>
      <c r="H170" s="12"/>
      <c r="I170" s="12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2"/>
      <c r="C171" s="12"/>
      <c r="D171" s="88"/>
      <c r="E171" s="12"/>
      <c r="F171" s="12"/>
      <c r="G171" s="88"/>
      <c r="H171" s="12"/>
      <c r="I171" s="12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2"/>
      <c r="C172" s="12"/>
      <c r="D172" s="88"/>
      <c r="E172" s="12"/>
      <c r="F172" s="12"/>
      <c r="G172" s="88"/>
      <c r="H172" s="12"/>
      <c r="I172" s="12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2"/>
      <c r="C173" s="12"/>
      <c r="D173" s="88"/>
      <c r="E173" s="12"/>
      <c r="F173" s="12"/>
      <c r="G173" s="88"/>
      <c r="H173" s="12"/>
      <c r="I173" s="12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2"/>
      <c r="C174" s="12"/>
      <c r="D174" s="88"/>
      <c r="E174" s="12"/>
      <c r="F174" s="12"/>
      <c r="G174" s="88"/>
      <c r="H174" s="12"/>
      <c r="I174" s="12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2"/>
      <c r="C175" s="12"/>
      <c r="D175" s="88"/>
      <c r="E175" s="12"/>
      <c r="F175" s="12"/>
      <c r="G175" s="88"/>
      <c r="H175" s="12"/>
      <c r="I175" s="12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2"/>
      <c r="C176" s="12"/>
      <c r="D176" s="88"/>
      <c r="E176" s="12"/>
      <c r="F176" s="12"/>
      <c r="G176" s="88"/>
      <c r="H176" s="12"/>
      <c r="I176" s="12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2"/>
      <c r="C177" s="12"/>
      <c r="D177" s="88"/>
      <c r="E177" s="12"/>
      <c r="F177" s="12"/>
      <c r="G177" s="88"/>
      <c r="H177" s="12"/>
      <c r="I177" s="12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2"/>
      <c r="C178" s="12"/>
      <c r="D178" s="88"/>
      <c r="E178" s="12"/>
      <c r="F178" s="12"/>
      <c r="G178" s="88"/>
      <c r="H178" s="12"/>
      <c r="I178" s="12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2"/>
      <c r="C179" s="12"/>
      <c r="D179" s="88"/>
      <c r="E179" s="12"/>
      <c r="F179" s="12"/>
      <c r="G179" s="88"/>
      <c r="H179" s="12"/>
      <c r="I179" s="12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2"/>
      <c r="C180" s="12"/>
      <c r="D180" s="88"/>
      <c r="E180" s="12"/>
      <c r="F180" s="12"/>
      <c r="G180" s="88"/>
      <c r="H180" s="12"/>
      <c r="I180" s="12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2"/>
      <c r="C181" s="12"/>
      <c r="D181" s="88"/>
      <c r="E181" s="12"/>
      <c r="F181" s="12"/>
      <c r="G181" s="88"/>
      <c r="H181" s="12"/>
      <c r="I181" s="12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2"/>
      <c r="C182" s="12"/>
      <c r="D182" s="88"/>
      <c r="E182" s="12"/>
      <c r="F182" s="12"/>
      <c r="G182" s="88"/>
      <c r="H182" s="12"/>
      <c r="I182" s="12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2"/>
      <c r="C183" s="12"/>
      <c r="D183" s="88"/>
      <c r="E183" s="12"/>
      <c r="F183" s="12"/>
      <c r="G183" s="88"/>
      <c r="H183" s="12"/>
      <c r="I183" s="12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2"/>
      <c r="C184" s="12"/>
      <c r="D184" s="88"/>
      <c r="E184" s="12"/>
      <c r="F184" s="12"/>
      <c r="G184" s="88"/>
      <c r="H184" s="12"/>
      <c r="I184" s="12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2"/>
      <c r="C185" s="12"/>
      <c r="D185" s="88"/>
      <c r="E185" s="12"/>
      <c r="F185" s="12"/>
      <c r="G185" s="88"/>
      <c r="H185" s="12"/>
      <c r="I185" s="12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2"/>
      <c r="C186" s="12"/>
      <c r="D186" s="88"/>
      <c r="E186" s="12"/>
      <c r="F186" s="12"/>
      <c r="G186" s="88"/>
      <c r="H186" s="12"/>
      <c r="I186" s="12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2"/>
      <c r="C187" s="12"/>
      <c r="D187" s="88"/>
      <c r="E187" s="12"/>
      <c r="F187" s="12"/>
      <c r="G187" s="88"/>
      <c r="H187" s="12"/>
      <c r="I187" s="12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2"/>
      <c r="C188" s="12"/>
      <c r="D188" s="88"/>
      <c r="E188" s="12"/>
      <c r="F188" s="12"/>
      <c r="G188" s="88"/>
      <c r="H188" s="12"/>
      <c r="I188" s="12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2"/>
      <c r="C189" s="12"/>
      <c r="D189" s="88"/>
      <c r="E189" s="12"/>
      <c r="F189" s="12"/>
      <c r="G189" s="88"/>
      <c r="H189" s="12"/>
      <c r="I189" s="12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2"/>
      <c r="C190" s="12"/>
      <c r="D190" s="88"/>
      <c r="E190" s="12"/>
      <c r="F190" s="12"/>
      <c r="G190" s="88"/>
      <c r="H190" s="12"/>
      <c r="I190" s="12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2"/>
      <c r="C191" s="12"/>
      <c r="D191" s="88"/>
      <c r="E191" s="12"/>
      <c r="F191" s="12"/>
      <c r="G191" s="88"/>
      <c r="H191" s="12"/>
      <c r="I191" s="12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2"/>
      <c r="C192" s="12"/>
      <c r="D192" s="88"/>
      <c r="E192" s="12"/>
      <c r="F192" s="12"/>
      <c r="G192" s="88"/>
      <c r="H192" s="12"/>
      <c r="I192" s="12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2"/>
      <c r="C193" s="12"/>
      <c r="D193" s="88"/>
      <c r="E193" s="12"/>
      <c r="F193" s="12"/>
      <c r="G193" s="88"/>
      <c r="H193" s="12"/>
      <c r="I193" s="12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2"/>
      <c r="C194" s="12"/>
      <c r="D194" s="88"/>
      <c r="E194" s="12"/>
      <c r="F194" s="12"/>
      <c r="G194" s="88"/>
      <c r="H194" s="12"/>
      <c r="I194" s="12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2"/>
      <c r="C195" s="12"/>
      <c r="D195" s="88"/>
      <c r="E195" s="12"/>
      <c r="F195" s="12"/>
      <c r="G195" s="88"/>
      <c r="H195" s="12"/>
      <c r="I195" s="12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2"/>
      <c r="C196" s="12"/>
      <c r="D196" s="88"/>
      <c r="E196" s="12"/>
      <c r="F196" s="12"/>
      <c r="G196" s="88"/>
      <c r="H196" s="12"/>
      <c r="I196" s="12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2"/>
      <c r="C197" s="12"/>
      <c r="D197" s="88"/>
      <c r="E197" s="12"/>
      <c r="F197" s="12"/>
      <c r="G197" s="88"/>
      <c r="H197" s="12"/>
      <c r="I197" s="12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2"/>
      <c r="C198" s="12"/>
      <c r="D198" s="88"/>
      <c r="E198" s="12"/>
      <c r="F198" s="12"/>
      <c r="G198" s="88"/>
      <c r="H198" s="12"/>
      <c r="I198" s="12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2"/>
      <c r="C199" s="12"/>
      <c r="D199" s="88"/>
      <c r="E199" s="12"/>
      <c r="F199" s="12"/>
      <c r="G199" s="88"/>
      <c r="H199" s="12"/>
      <c r="I199" s="12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2"/>
      <c r="C200" s="12"/>
      <c r="D200" s="88"/>
      <c r="E200" s="12"/>
      <c r="F200" s="12"/>
      <c r="G200" s="88"/>
      <c r="H200" s="12"/>
      <c r="I200" s="12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2"/>
      <c r="C201" s="12"/>
      <c r="D201" s="88"/>
      <c r="E201" s="12"/>
      <c r="F201" s="12"/>
      <c r="G201" s="88"/>
      <c r="H201" s="12"/>
      <c r="I201" s="12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2"/>
      <c r="C202" s="12"/>
      <c r="D202" s="88"/>
      <c r="E202" s="12"/>
      <c r="F202" s="12"/>
      <c r="G202" s="88"/>
      <c r="H202" s="12"/>
      <c r="I202" s="12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2"/>
      <c r="C203" s="12"/>
      <c r="D203" s="88"/>
      <c r="E203" s="12"/>
      <c r="F203" s="12"/>
      <c r="G203" s="88"/>
      <c r="H203" s="12"/>
      <c r="I203" s="12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2"/>
      <c r="C204" s="12"/>
      <c r="D204" s="88"/>
      <c r="E204" s="12"/>
      <c r="F204" s="12"/>
      <c r="G204" s="88"/>
      <c r="H204" s="12"/>
      <c r="I204" s="12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2"/>
      <c r="C205" s="12"/>
      <c r="D205" s="88"/>
      <c r="E205" s="12"/>
      <c r="F205" s="12"/>
      <c r="G205" s="88"/>
      <c r="H205" s="12"/>
      <c r="I205" s="12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2"/>
      <c r="C206" s="12"/>
      <c r="D206" s="88"/>
      <c r="E206" s="12"/>
      <c r="F206" s="12"/>
      <c r="G206" s="88"/>
      <c r="H206" s="12"/>
      <c r="I206" s="12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2"/>
      <c r="C207" s="12"/>
      <c r="D207" s="88"/>
      <c r="E207" s="12"/>
      <c r="F207" s="12"/>
      <c r="G207" s="88"/>
      <c r="H207" s="12"/>
      <c r="I207" s="12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2"/>
      <c r="C208" s="12"/>
      <c r="D208" s="88"/>
      <c r="E208" s="12"/>
      <c r="F208" s="12"/>
      <c r="G208" s="88"/>
      <c r="H208" s="12"/>
      <c r="I208" s="12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2"/>
      <c r="C209" s="12"/>
      <c r="D209" s="88"/>
      <c r="E209" s="12"/>
      <c r="F209" s="12"/>
      <c r="G209" s="88"/>
      <c r="H209" s="12"/>
      <c r="I209" s="12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2"/>
      <c r="C210" s="12"/>
      <c r="D210" s="88"/>
      <c r="E210" s="12"/>
      <c r="F210" s="12"/>
      <c r="G210" s="88"/>
      <c r="H210" s="12"/>
      <c r="I210" s="12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2"/>
      <c r="C211" s="12"/>
      <c r="D211" s="88"/>
      <c r="E211" s="12"/>
      <c r="F211" s="12"/>
      <c r="G211" s="88"/>
      <c r="H211" s="12"/>
      <c r="I211" s="12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2"/>
      <c r="C212" s="12"/>
      <c r="D212" s="88"/>
      <c r="E212" s="12"/>
      <c r="F212" s="12"/>
      <c r="G212" s="88"/>
      <c r="H212" s="12"/>
      <c r="I212" s="12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2"/>
      <c r="C213" s="12"/>
      <c r="D213" s="88"/>
      <c r="E213" s="12"/>
      <c r="F213" s="12"/>
      <c r="G213" s="88"/>
      <c r="H213" s="12"/>
      <c r="I213" s="12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2"/>
      <c r="C214" s="12"/>
      <c r="D214" s="88"/>
      <c r="E214" s="12"/>
      <c r="F214" s="12"/>
      <c r="G214" s="88"/>
      <c r="H214" s="12"/>
      <c r="I214" s="12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2"/>
      <c r="C215" s="12"/>
      <c r="D215" s="88"/>
      <c r="E215" s="12"/>
      <c r="F215" s="12"/>
      <c r="G215" s="88"/>
      <c r="H215" s="12"/>
      <c r="I215" s="12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2"/>
      <c r="C216" s="12"/>
      <c r="D216" s="88"/>
      <c r="E216" s="12"/>
      <c r="F216" s="12"/>
      <c r="G216" s="88"/>
      <c r="H216" s="12"/>
      <c r="I216" s="12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2"/>
      <c r="C217" s="12"/>
      <c r="D217" s="88"/>
      <c r="E217" s="12"/>
      <c r="F217" s="12"/>
      <c r="G217" s="88"/>
      <c r="H217" s="12"/>
      <c r="I217" s="12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2"/>
      <c r="C218" s="12"/>
      <c r="D218" s="88"/>
      <c r="E218" s="12"/>
      <c r="F218" s="12"/>
      <c r="G218" s="88"/>
      <c r="H218" s="12"/>
      <c r="I218" s="12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2"/>
      <c r="C219" s="12"/>
      <c r="D219" s="88"/>
      <c r="E219" s="12"/>
      <c r="F219" s="12"/>
      <c r="G219" s="88"/>
      <c r="H219" s="12"/>
      <c r="I219" s="12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2"/>
      <c r="C220" s="12"/>
      <c r="D220" s="88"/>
      <c r="E220" s="12"/>
      <c r="F220" s="12"/>
      <c r="G220" s="88"/>
      <c r="H220" s="12"/>
      <c r="I220" s="12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2"/>
      <c r="C221" s="12"/>
      <c r="D221" s="88"/>
      <c r="E221" s="12"/>
      <c r="F221" s="12"/>
      <c r="G221" s="88"/>
      <c r="H221" s="12"/>
      <c r="I221" s="12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2"/>
      <c r="C222" s="12"/>
      <c r="D222" s="88"/>
      <c r="E222" s="12"/>
      <c r="F222" s="12"/>
      <c r="G222" s="88"/>
      <c r="H222" s="12"/>
      <c r="I222" s="12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2"/>
      <c r="C223" s="12"/>
      <c r="D223" s="88"/>
      <c r="E223" s="12"/>
      <c r="F223" s="12"/>
      <c r="G223" s="88"/>
      <c r="H223" s="12"/>
      <c r="I223" s="12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2"/>
      <c r="C224" s="12"/>
      <c r="D224" s="88"/>
      <c r="E224" s="12"/>
      <c r="F224" s="12"/>
      <c r="G224" s="88"/>
      <c r="H224" s="12"/>
      <c r="I224" s="12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2"/>
      <c r="C225" s="12"/>
      <c r="D225" s="88"/>
      <c r="E225" s="12"/>
      <c r="F225" s="12"/>
      <c r="G225" s="88"/>
      <c r="H225" s="12"/>
      <c r="I225" s="12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2"/>
      <c r="C226" s="12"/>
      <c r="D226" s="88"/>
      <c r="E226" s="12"/>
      <c r="F226" s="12"/>
      <c r="G226" s="88"/>
      <c r="H226" s="12"/>
      <c r="I226" s="12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2"/>
      <c r="C227" s="12"/>
      <c r="D227" s="88"/>
      <c r="E227" s="12"/>
      <c r="F227" s="12"/>
      <c r="G227" s="88"/>
      <c r="H227" s="12"/>
      <c r="I227" s="12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2"/>
      <c r="C228" s="12"/>
      <c r="D228" s="88"/>
      <c r="E228" s="12"/>
      <c r="F228" s="12"/>
      <c r="G228" s="88"/>
      <c r="H228" s="12"/>
      <c r="I228" s="12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2"/>
      <c r="C229" s="12"/>
      <c r="D229" s="88"/>
      <c r="E229" s="12"/>
      <c r="F229" s="12"/>
      <c r="G229" s="88"/>
      <c r="H229" s="12"/>
      <c r="I229" s="12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2"/>
      <c r="C230" s="12"/>
      <c r="D230" s="88"/>
      <c r="E230" s="12"/>
      <c r="F230" s="12"/>
      <c r="G230" s="88"/>
      <c r="H230" s="12"/>
      <c r="I230" s="12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2"/>
      <c r="C231" s="12"/>
      <c r="D231" s="88"/>
      <c r="E231" s="12"/>
      <c r="F231" s="12"/>
      <c r="G231" s="88"/>
      <c r="H231" s="12"/>
      <c r="I231" s="12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2"/>
      <c r="C232" s="12"/>
      <c r="D232" s="88"/>
      <c r="E232" s="12"/>
      <c r="F232" s="12"/>
      <c r="G232" s="88"/>
      <c r="H232" s="12"/>
      <c r="I232" s="12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2"/>
      <c r="C233" s="12"/>
      <c r="D233" s="88"/>
      <c r="E233" s="12"/>
      <c r="F233" s="12"/>
      <c r="G233" s="88"/>
      <c r="H233" s="12"/>
      <c r="I233" s="12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2"/>
      <c r="C234" s="12"/>
      <c r="D234" s="88"/>
      <c r="E234" s="12"/>
      <c r="F234" s="12"/>
      <c r="G234" s="88"/>
      <c r="H234" s="12"/>
      <c r="I234" s="12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2"/>
      <c r="C235" s="12"/>
      <c r="D235" s="88"/>
      <c r="E235" s="12"/>
      <c r="F235" s="12"/>
      <c r="G235" s="88"/>
      <c r="H235" s="12"/>
      <c r="I235" s="12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2"/>
      <c r="C236" s="12"/>
      <c r="D236" s="88"/>
      <c r="E236" s="12"/>
      <c r="F236" s="12"/>
      <c r="G236" s="88"/>
      <c r="H236" s="12"/>
      <c r="I236" s="12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2"/>
      <c r="C237" s="12"/>
      <c r="D237" s="88"/>
      <c r="E237" s="12"/>
      <c r="F237" s="12"/>
      <c r="G237" s="88"/>
      <c r="H237" s="12"/>
      <c r="I237" s="12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2"/>
      <c r="C238" s="12"/>
      <c r="D238" s="88"/>
      <c r="E238" s="12"/>
      <c r="F238" s="12"/>
      <c r="G238" s="88"/>
      <c r="H238" s="12"/>
      <c r="I238" s="12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2"/>
      <c r="C239" s="12"/>
      <c r="D239" s="88"/>
      <c r="E239" s="12"/>
      <c r="F239" s="12"/>
      <c r="G239" s="88"/>
      <c r="H239" s="12"/>
      <c r="I239" s="12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2"/>
      <c r="C240" s="12"/>
      <c r="D240" s="88"/>
      <c r="E240" s="12"/>
      <c r="F240" s="12"/>
      <c r="G240" s="88"/>
      <c r="H240" s="12"/>
      <c r="I240" s="12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2"/>
      <c r="C241" s="12"/>
      <c r="D241" s="88"/>
      <c r="E241" s="12"/>
      <c r="F241" s="12"/>
      <c r="G241" s="88"/>
      <c r="H241" s="12"/>
      <c r="I241" s="12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2"/>
      <c r="C242" s="12"/>
      <c r="D242" s="88"/>
      <c r="E242" s="12"/>
      <c r="F242" s="12"/>
      <c r="G242" s="88"/>
      <c r="H242" s="12"/>
      <c r="I242" s="12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2"/>
      <c r="C243" s="12"/>
      <c r="D243" s="88"/>
      <c r="E243" s="12"/>
      <c r="F243" s="12"/>
      <c r="G243" s="88"/>
      <c r="H243" s="12"/>
      <c r="I243" s="12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2"/>
      <c r="C244" s="12"/>
      <c r="D244" s="88"/>
      <c r="E244" s="12"/>
      <c r="F244" s="12"/>
      <c r="G244" s="88"/>
      <c r="H244" s="12"/>
      <c r="I244" s="12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2"/>
      <c r="C245" s="12"/>
      <c r="D245" s="88"/>
      <c r="E245" s="12"/>
      <c r="F245" s="12"/>
      <c r="G245" s="88"/>
      <c r="H245" s="12"/>
      <c r="I245" s="12"/>
      <c r="J245" s="197"/>
      <c r="K245" s="197"/>
      <c r="L245" s="197"/>
      <c r="M245" s="197"/>
      <c r="N245" s="197"/>
      <c r="O245" s="197"/>
      <c r="P245" s="197"/>
      <c r="Q245" s="197"/>
    </row>
    <row r="246" spans="2:17" ht="12.75">
      <c r="B246" s="12"/>
      <c r="C246" s="12"/>
      <c r="D246" s="88"/>
      <c r="E246" s="12"/>
      <c r="F246" s="12"/>
      <c r="G246" s="88"/>
      <c r="H246" s="12"/>
      <c r="I246" s="12"/>
      <c r="J246" s="197"/>
      <c r="K246" s="197"/>
      <c r="L246" s="197"/>
      <c r="M246" s="197"/>
      <c r="N246" s="197"/>
      <c r="O246" s="197"/>
      <c r="P246" s="197"/>
      <c r="Q246" s="197"/>
    </row>
    <row r="247" spans="2:17" ht="12.75">
      <c r="B247" s="12"/>
      <c r="C247" s="12"/>
      <c r="D247" s="88"/>
      <c r="E247" s="12"/>
      <c r="F247" s="12"/>
      <c r="G247" s="88"/>
      <c r="H247" s="12"/>
      <c r="I247" s="12"/>
      <c r="J247" s="197"/>
      <c r="K247" s="197"/>
      <c r="L247" s="197"/>
      <c r="M247" s="197"/>
      <c r="N247" s="197"/>
      <c r="O247" s="197"/>
      <c r="P247" s="197"/>
      <c r="Q247" s="197"/>
    </row>
  </sheetData>
  <sheetProtection/>
  <mergeCells count="4">
    <mergeCell ref="B5:D5"/>
    <mergeCell ref="E5:G5"/>
    <mergeCell ref="A2:I2"/>
    <mergeCell ref="B1:E1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K180"/>
  <sheetViews>
    <sheetView workbookViewId="0" topLeftCell="A1">
      <selection activeCell="A2" sqref="A2:F2"/>
    </sheetView>
  </sheetViews>
  <sheetFormatPr defaultColWidth="9.00390625" defaultRowHeight="12.75" outlineLevelRow="3"/>
  <cols>
    <col min="1" max="1" width="52.00390625" style="250" customWidth="1"/>
    <col min="2" max="6" width="16.25390625" style="71" customWidth="1"/>
    <col min="7" max="16384" width="9.125" style="250" customWidth="1"/>
  </cols>
  <sheetData>
    <row r="1" spans="1:6" s="225" customFormat="1" ht="18.75">
      <c r="A1" s="254"/>
      <c r="B1" s="254"/>
      <c r="C1" s="254"/>
      <c r="D1" s="254"/>
      <c r="E1" s="254"/>
      <c r="F1" s="254"/>
    </row>
    <row r="2" spans="1:11" s="225" customFormat="1" ht="18.75">
      <c r="A2" s="254" t="s">
        <v>105</v>
      </c>
      <c r="B2" s="254"/>
      <c r="C2" s="254"/>
      <c r="D2" s="254"/>
      <c r="E2" s="254"/>
      <c r="F2" s="254"/>
      <c r="G2" s="238"/>
      <c r="H2" s="238"/>
      <c r="I2" s="238"/>
      <c r="J2" s="238"/>
      <c r="K2" s="238"/>
    </row>
    <row r="3" spans="1:6" s="225" customFormat="1" ht="12.75">
      <c r="A3" s="67"/>
      <c r="B3" s="25"/>
      <c r="C3" s="25"/>
      <c r="D3" s="25"/>
      <c r="E3" s="25"/>
      <c r="F3" s="25"/>
    </row>
    <row r="4" spans="2:6" s="204" customFormat="1" ht="12.75">
      <c r="B4" s="248"/>
      <c r="C4" s="248"/>
      <c r="D4" s="248"/>
      <c r="E4" s="248"/>
      <c r="F4" s="248" t="s">
        <v>218</v>
      </c>
    </row>
    <row r="5" spans="1:6" s="101" customFormat="1" ht="12.75">
      <c r="A5" s="166"/>
      <c r="B5" s="242">
        <v>45291</v>
      </c>
      <c r="C5" s="242">
        <v>45322</v>
      </c>
      <c r="D5" s="242">
        <v>45351</v>
      </c>
      <c r="E5" s="242">
        <v>45382</v>
      </c>
      <c r="F5" s="242">
        <v>45412</v>
      </c>
    </row>
    <row r="6" spans="1:6" s="200" customFormat="1" ht="31.5">
      <c r="A6" s="149" t="s">
        <v>147</v>
      </c>
      <c r="B6" s="163">
        <v>5519.505719494399</v>
      </c>
      <c r="C6" s="163">
        <v>5487.917502460271</v>
      </c>
      <c r="D6" s="163">
        <v>5489.94518694112</v>
      </c>
      <c r="E6" s="163">
        <v>5924.253803927599</v>
      </c>
      <c r="F6" s="163">
        <v>6010.42231140949</v>
      </c>
    </row>
    <row r="7" spans="1:6" s="134" customFormat="1" ht="15">
      <c r="A7" s="168" t="s">
        <v>64</v>
      </c>
      <c r="B7" s="27">
        <v>5188.09074152743</v>
      </c>
      <c r="C7" s="27">
        <v>5154.342103280761</v>
      </c>
      <c r="D7" s="27">
        <v>5167.25313799741</v>
      </c>
      <c r="E7" s="27">
        <v>5612.554810135639</v>
      </c>
      <c r="F7" s="27">
        <v>5699.54362534547</v>
      </c>
    </row>
    <row r="8" spans="1:6" s="61" customFormat="1" ht="15" outlineLevel="1">
      <c r="A8" s="205" t="s">
        <v>46</v>
      </c>
      <c r="B8" s="96">
        <v>1587.6975846597604</v>
      </c>
      <c r="C8" s="96">
        <v>1602.6442239495602</v>
      </c>
      <c r="D8" s="96">
        <v>1598.39206778476</v>
      </c>
      <c r="E8" s="96">
        <v>1617.7963423828598</v>
      </c>
      <c r="F8" s="96">
        <v>1643.4805234000398</v>
      </c>
    </row>
    <row r="9" spans="1:6" s="189" customFormat="1" ht="12.75" outlineLevel="2">
      <c r="A9" s="243" t="s">
        <v>190</v>
      </c>
      <c r="B9" s="173">
        <v>1586.1105543895005</v>
      </c>
      <c r="C9" s="173">
        <v>1601.0571936793003</v>
      </c>
      <c r="D9" s="173">
        <v>1596.8050375145</v>
      </c>
      <c r="E9" s="173">
        <v>1616.2093121126</v>
      </c>
      <c r="F9" s="173">
        <v>1641.9265562603998</v>
      </c>
    </row>
    <row r="10" spans="1:6" s="17" customFormat="1" ht="12.75" outlineLevel="3">
      <c r="A10" s="145" t="s">
        <v>139</v>
      </c>
      <c r="B10" s="89">
        <v>75.401431</v>
      </c>
      <c r="C10" s="89">
        <v>75.401431</v>
      </c>
      <c r="D10" s="89">
        <v>75.401431</v>
      </c>
      <c r="E10" s="89">
        <v>73.401431</v>
      </c>
      <c r="F10" s="89">
        <v>70.901431</v>
      </c>
    </row>
    <row r="11" spans="1:9" ht="12.75" outlineLevel="3">
      <c r="A11" s="241" t="s">
        <v>199</v>
      </c>
      <c r="B11" s="47">
        <v>17.533</v>
      </c>
      <c r="C11" s="47">
        <v>17.533</v>
      </c>
      <c r="D11" s="47">
        <v>17.533</v>
      </c>
      <c r="E11" s="47">
        <v>17.533</v>
      </c>
      <c r="F11" s="47">
        <v>17.533</v>
      </c>
      <c r="G11" s="240"/>
      <c r="H11" s="240"/>
      <c r="I11" s="240"/>
    </row>
    <row r="12" spans="1:9" ht="12.75" outlineLevel="3">
      <c r="A12" s="241" t="s">
        <v>28</v>
      </c>
      <c r="B12" s="47">
        <v>124.2625604857</v>
      </c>
      <c r="C12" s="47">
        <v>125.7688936253</v>
      </c>
      <c r="D12" s="47">
        <v>126.4881585361</v>
      </c>
      <c r="E12" s="47">
        <v>118.5410170396</v>
      </c>
      <c r="F12" s="47">
        <v>119.3335019732</v>
      </c>
      <c r="G12" s="240"/>
      <c r="H12" s="240"/>
      <c r="I12" s="240"/>
    </row>
    <row r="13" spans="1:9" ht="12.75" outlineLevel="3">
      <c r="A13" s="241" t="s">
        <v>31</v>
      </c>
      <c r="B13" s="47">
        <v>50</v>
      </c>
      <c r="C13" s="47">
        <v>50</v>
      </c>
      <c r="D13" s="47">
        <v>50</v>
      </c>
      <c r="E13" s="47">
        <v>50</v>
      </c>
      <c r="F13" s="47">
        <v>50</v>
      </c>
      <c r="G13" s="240"/>
      <c r="H13" s="240"/>
      <c r="I13" s="240"/>
    </row>
    <row r="14" spans="1:9" ht="12.75" outlineLevel="3">
      <c r="A14" s="241" t="s">
        <v>81</v>
      </c>
      <c r="B14" s="47">
        <v>33.700001</v>
      </c>
      <c r="C14" s="47">
        <v>33.700001</v>
      </c>
      <c r="D14" s="47">
        <v>33.700001</v>
      </c>
      <c r="E14" s="47">
        <v>33.700001</v>
      </c>
      <c r="F14" s="47">
        <v>33.700001</v>
      </c>
      <c r="G14" s="240"/>
      <c r="H14" s="240"/>
      <c r="I14" s="240"/>
    </row>
    <row r="15" spans="1:9" ht="12.75" outlineLevel="3">
      <c r="A15" s="241" t="s">
        <v>131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240"/>
      <c r="H15" s="240"/>
      <c r="I15" s="240"/>
    </row>
    <row r="16" spans="1:9" ht="12.75" outlineLevel="3">
      <c r="A16" s="241" t="s">
        <v>191</v>
      </c>
      <c r="B16" s="47">
        <v>237.101957</v>
      </c>
      <c r="C16" s="47">
        <v>237.101957</v>
      </c>
      <c r="D16" s="47">
        <v>237.101957</v>
      </c>
      <c r="E16" s="47">
        <v>237.101957</v>
      </c>
      <c r="F16" s="47">
        <v>237.101957</v>
      </c>
      <c r="G16" s="240"/>
      <c r="H16" s="240"/>
      <c r="I16" s="240"/>
    </row>
    <row r="17" spans="1:9" ht="12.75" outlineLevel="3">
      <c r="A17" s="241" t="s">
        <v>24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240"/>
      <c r="H17" s="240"/>
      <c r="I17" s="240"/>
    </row>
    <row r="18" spans="1:9" ht="12.75" outlineLevel="3">
      <c r="A18" s="241" t="s">
        <v>73</v>
      </c>
      <c r="B18" s="47">
        <v>27.097744</v>
      </c>
      <c r="C18" s="47">
        <v>27.097744</v>
      </c>
      <c r="D18" s="47">
        <v>27.097744</v>
      </c>
      <c r="E18" s="47">
        <v>27.097744</v>
      </c>
      <c r="F18" s="47">
        <v>27.097744</v>
      </c>
      <c r="G18" s="240"/>
      <c r="H18" s="240"/>
      <c r="I18" s="240"/>
    </row>
    <row r="19" spans="1:9" ht="12.75" outlineLevel="3">
      <c r="A19" s="241" t="s">
        <v>162</v>
      </c>
      <c r="B19" s="47">
        <v>57.3114118515</v>
      </c>
      <c r="C19" s="47">
        <v>62.7573756181</v>
      </c>
      <c r="D19" s="47">
        <v>92.2664929784</v>
      </c>
      <c r="E19" s="47">
        <v>103.585556073</v>
      </c>
      <c r="F19" s="47">
        <v>118.8786462872</v>
      </c>
      <c r="G19" s="240"/>
      <c r="H19" s="240"/>
      <c r="I19" s="240"/>
    </row>
    <row r="20" spans="1:9" ht="12.75" outlineLevel="3">
      <c r="A20" s="241" t="s">
        <v>124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240"/>
      <c r="H20" s="240"/>
      <c r="I20" s="240"/>
    </row>
    <row r="21" spans="1:9" ht="12.75" outlineLevel="3">
      <c r="A21" s="241" t="s">
        <v>186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240"/>
      <c r="H21" s="240"/>
      <c r="I21" s="240"/>
    </row>
    <row r="22" spans="1:9" ht="12.75" outlineLevel="3">
      <c r="A22" s="241" t="s">
        <v>213</v>
      </c>
      <c r="B22" s="47">
        <v>192.717495</v>
      </c>
      <c r="C22" s="47">
        <v>200.342615</v>
      </c>
      <c r="D22" s="47">
        <v>198.543251</v>
      </c>
      <c r="E22" s="47">
        <v>210.363633</v>
      </c>
      <c r="F22" s="47">
        <v>213.417221</v>
      </c>
      <c r="G22" s="240"/>
      <c r="H22" s="240"/>
      <c r="I22" s="240"/>
    </row>
    <row r="23" spans="1:9" ht="12.75" outlineLevel="3">
      <c r="A23" s="241" t="s">
        <v>146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240"/>
      <c r="H23" s="240"/>
      <c r="I23" s="240"/>
    </row>
    <row r="24" spans="1:9" ht="12.75" outlineLevel="3">
      <c r="A24" s="241" t="s">
        <v>205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240"/>
      <c r="H24" s="240"/>
      <c r="I24" s="240"/>
    </row>
    <row r="25" spans="1:9" ht="12.75" outlineLevel="3">
      <c r="A25" s="241" t="s">
        <v>35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240"/>
      <c r="H25" s="240"/>
      <c r="I25" s="240"/>
    </row>
    <row r="26" spans="1:9" ht="12.75" outlineLevel="3">
      <c r="A26" s="241" t="s">
        <v>86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240"/>
      <c r="H26" s="240"/>
      <c r="I26" s="240"/>
    </row>
    <row r="27" spans="1:9" ht="12.75" outlineLevel="3">
      <c r="A27" s="241" t="s">
        <v>74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240"/>
      <c r="H27" s="240"/>
      <c r="I27" s="240"/>
    </row>
    <row r="28" spans="1:9" ht="12.75" outlineLevel="3">
      <c r="A28" s="241" t="s">
        <v>125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240"/>
      <c r="H28" s="240"/>
      <c r="I28" s="240"/>
    </row>
    <row r="29" spans="1:9" ht="12.75" outlineLevel="3">
      <c r="A29" s="241" t="s">
        <v>187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240"/>
      <c r="H29" s="240"/>
      <c r="I29" s="240"/>
    </row>
    <row r="30" spans="1:9" ht="12.75" outlineLevel="3">
      <c r="A30" s="241" t="s">
        <v>17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240"/>
      <c r="H30" s="240"/>
      <c r="I30" s="240"/>
    </row>
    <row r="31" spans="1:9" ht="12.75" outlineLevel="3">
      <c r="A31" s="241" t="s">
        <v>70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240"/>
      <c r="H31" s="240"/>
      <c r="I31" s="240"/>
    </row>
    <row r="32" spans="1:9" ht="12.75" outlineLevel="3">
      <c r="A32" s="241" t="s">
        <v>120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240"/>
      <c r="H32" s="240"/>
      <c r="I32" s="240"/>
    </row>
    <row r="33" spans="1:9" ht="12.75" outlineLevel="3">
      <c r="A33" s="241" t="s">
        <v>42</v>
      </c>
      <c r="B33" s="47">
        <v>126.120059</v>
      </c>
      <c r="C33" s="47">
        <v>129.381271</v>
      </c>
      <c r="D33" s="47">
        <v>131.933645</v>
      </c>
      <c r="E33" s="47">
        <v>138.145616</v>
      </c>
      <c r="F33" s="47">
        <v>147.223697</v>
      </c>
      <c r="G33" s="240"/>
      <c r="H33" s="240"/>
      <c r="I33" s="240"/>
    </row>
    <row r="34" spans="1:9" ht="12.75" outlineLevel="3">
      <c r="A34" s="241" t="s">
        <v>87</v>
      </c>
      <c r="B34" s="47">
        <v>257.097751</v>
      </c>
      <c r="C34" s="47">
        <v>257.097751</v>
      </c>
      <c r="D34" s="47">
        <v>257.097751</v>
      </c>
      <c r="E34" s="47">
        <v>257.097751</v>
      </c>
      <c r="F34" s="47">
        <v>257.097751</v>
      </c>
      <c r="G34" s="240"/>
      <c r="H34" s="240"/>
      <c r="I34" s="240"/>
    </row>
    <row r="35" spans="1:9" ht="12.75" outlineLevel="3">
      <c r="A35" s="241" t="s">
        <v>91</v>
      </c>
      <c r="B35" s="47">
        <v>22.5396</v>
      </c>
      <c r="C35" s="47">
        <v>22.5396</v>
      </c>
      <c r="D35" s="47">
        <v>22.5396</v>
      </c>
      <c r="E35" s="47">
        <v>22.5396</v>
      </c>
      <c r="F35" s="47">
        <v>22.5396</v>
      </c>
      <c r="G35" s="240"/>
      <c r="H35" s="240"/>
      <c r="I35" s="240"/>
    </row>
    <row r="36" spans="1:9" ht="12.75" outlineLevel="3">
      <c r="A36" s="241" t="s">
        <v>150</v>
      </c>
      <c r="B36" s="47">
        <v>41.069236</v>
      </c>
      <c r="C36" s="47">
        <v>41.069236</v>
      </c>
      <c r="D36" s="47">
        <v>41.069236</v>
      </c>
      <c r="E36" s="47">
        <v>41.069236</v>
      </c>
      <c r="F36" s="47">
        <v>41.069236</v>
      </c>
      <c r="G36" s="240"/>
      <c r="H36" s="240"/>
      <c r="I36" s="240"/>
    </row>
    <row r="37" spans="1:9" ht="12.75" outlineLevel="3">
      <c r="A37" s="241" t="s">
        <v>207</v>
      </c>
      <c r="B37" s="47">
        <v>41.080407</v>
      </c>
      <c r="C37" s="47">
        <v>41.080407</v>
      </c>
      <c r="D37" s="47">
        <v>41.080407</v>
      </c>
      <c r="E37" s="47">
        <v>41.080407</v>
      </c>
      <c r="F37" s="47">
        <v>41.080407</v>
      </c>
      <c r="G37" s="240"/>
      <c r="H37" s="240"/>
      <c r="I37" s="240"/>
    </row>
    <row r="38" spans="1:9" ht="12.75" outlineLevel="3">
      <c r="A38" s="241" t="s">
        <v>38</v>
      </c>
      <c r="B38" s="47">
        <v>17.781691</v>
      </c>
      <c r="C38" s="47">
        <v>17.781691</v>
      </c>
      <c r="D38" s="47">
        <v>17.781691</v>
      </c>
      <c r="E38" s="47">
        <v>17.781691</v>
      </c>
      <c r="F38" s="47">
        <v>17.781691</v>
      </c>
      <c r="G38" s="240"/>
      <c r="H38" s="240"/>
      <c r="I38" s="240"/>
    </row>
    <row r="39" spans="1:9" ht="12.75" outlineLevel="3">
      <c r="A39" s="241" t="s">
        <v>89</v>
      </c>
      <c r="B39" s="47">
        <v>2.5</v>
      </c>
      <c r="C39" s="47">
        <v>2.5</v>
      </c>
      <c r="D39" s="47">
        <v>2.5</v>
      </c>
      <c r="E39" s="47">
        <v>2.5</v>
      </c>
      <c r="F39" s="47">
        <v>2.5</v>
      </c>
      <c r="G39" s="240"/>
      <c r="H39" s="240"/>
      <c r="I39" s="240"/>
    </row>
    <row r="40" spans="1:9" ht="12.75" outlineLevel="3">
      <c r="A40" s="241" t="s">
        <v>189</v>
      </c>
      <c r="B40" s="47">
        <v>45.6255380523</v>
      </c>
      <c r="C40" s="47">
        <v>45.2335484359</v>
      </c>
      <c r="D40" s="47">
        <v>15</v>
      </c>
      <c r="E40" s="47">
        <v>15</v>
      </c>
      <c r="F40" s="47">
        <v>15</v>
      </c>
      <c r="G40" s="240"/>
      <c r="H40" s="240"/>
      <c r="I40" s="240"/>
    </row>
    <row r="41" spans="1:9" ht="12.75" outlineLevel="3">
      <c r="A41" s="241" t="s">
        <v>140</v>
      </c>
      <c r="B41" s="47">
        <v>13</v>
      </c>
      <c r="C41" s="47">
        <v>10.5</v>
      </c>
      <c r="D41" s="47">
        <v>5.5</v>
      </c>
      <c r="E41" s="47">
        <v>5.5</v>
      </c>
      <c r="F41" s="47">
        <v>5.5</v>
      </c>
      <c r="G41" s="240"/>
      <c r="H41" s="240"/>
      <c r="I41" s="240"/>
    </row>
    <row r="42" spans="1:9" ht="12.75" outlineLevel="2">
      <c r="A42" s="153" t="s">
        <v>112</v>
      </c>
      <c r="B42" s="179">
        <v>1.58703027026</v>
      </c>
      <c r="C42" s="179">
        <v>1.58703027026</v>
      </c>
      <c r="D42" s="179">
        <v>1.58703027026</v>
      </c>
      <c r="E42" s="179">
        <v>1.58703027026</v>
      </c>
      <c r="F42" s="179">
        <v>1.55396713964</v>
      </c>
      <c r="G42" s="240"/>
      <c r="H42" s="240"/>
      <c r="I42" s="240"/>
    </row>
    <row r="43" spans="1:9" ht="12.75" outlineLevel="3">
      <c r="A43" s="241" t="s">
        <v>27</v>
      </c>
      <c r="B43" s="47">
        <v>1.58703027026</v>
      </c>
      <c r="C43" s="47">
        <v>1.58703027026</v>
      </c>
      <c r="D43" s="47">
        <v>1.58703027026</v>
      </c>
      <c r="E43" s="47">
        <v>1.58703027026</v>
      </c>
      <c r="F43" s="47">
        <v>1.55396713964</v>
      </c>
      <c r="G43" s="240"/>
      <c r="H43" s="240"/>
      <c r="I43" s="240"/>
    </row>
    <row r="44" spans="1:9" ht="15" outlineLevel="1">
      <c r="A44" s="113" t="s">
        <v>58</v>
      </c>
      <c r="B44" s="84">
        <v>3600.3931568676694</v>
      </c>
      <c r="C44" s="84">
        <v>3551.6978793312005</v>
      </c>
      <c r="D44" s="84">
        <v>3568.8610702126493</v>
      </c>
      <c r="E44" s="84">
        <v>3994.7584677527793</v>
      </c>
      <c r="F44" s="84">
        <v>4056.06310194543</v>
      </c>
      <c r="G44" s="240"/>
      <c r="H44" s="240"/>
      <c r="I44" s="240"/>
    </row>
    <row r="45" spans="1:9" ht="12.75" outlineLevel="2">
      <c r="A45" s="153" t="s">
        <v>168</v>
      </c>
      <c r="B45" s="179">
        <v>2252.57971225823</v>
      </c>
      <c r="C45" s="179">
        <v>2217.71797272643</v>
      </c>
      <c r="D45" s="179">
        <v>2227.55291110102</v>
      </c>
      <c r="E45" s="179">
        <v>2554.5693694696997</v>
      </c>
      <c r="F45" s="179">
        <v>2604.3797493532197</v>
      </c>
      <c r="G45" s="240"/>
      <c r="H45" s="240"/>
      <c r="I45" s="240"/>
    </row>
    <row r="46" spans="1:9" ht="12.75" outlineLevel="3">
      <c r="A46" s="241" t="s">
        <v>103</v>
      </c>
      <c r="B46" s="47">
        <v>0.25340819184</v>
      </c>
      <c r="C46" s="47">
        <v>0.24666351222</v>
      </c>
      <c r="D46" s="47">
        <v>0.24793812099</v>
      </c>
      <c r="E46" s="47">
        <v>0.24164522787</v>
      </c>
      <c r="F46" s="47">
        <v>0.39962747907</v>
      </c>
      <c r="G46" s="240"/>
      <c r="H46" s="240"/>
      <c r="I46" s="240"/>
    </row>
    <row r="47" spans="1:9" ht="12.75" outlineLevel="3">
      <c r="A47" s="241" t="s">
        <v>49</v>
      </c>
      <c r="B47" s="47">
        <v>7.35893379601</v>
      </c>
      <c r="C47" s="47">
        <v>7.16306936715</v>
      </c>
      <c r="D47" s="47">
        <v>7.20008380391</v>
      </c>
      <c r="E47" s="47">
        <v>7.3458738626</v>
      </c>
      <c r="F47" s="47">
        <v>6.98139726085</v>
      </c>
      <c r="G47" s="240"/>
      <c r="H47" s="240"/>
      <c r="I47" s="240"/>
    </row>
    <row r="48" spans="1:9" ht="12.75" outlineLevel="3">
      <c r="A48" s="241" t="s">
        <v>92</v>
      </c>
      <c r="B48" s="47">
        <v>115.07812630904</v>
      </c>
      <c r="C48" s="47">
        <v>112.0152218031</v>
      </c>
      <c r="D48" s="47">
        <v>112.12524442188</v>
      </c>
      <c r="E48" s="47">
        <v>114.99705868738</v>
      </c>
      <c r="F48" s="47">
        <v>115.26546710188</v>
      </c>
      <c r="G48" s="240"/>
      <c r="H48" s="240"/>
      <c r="I48" s="240"/>
    </row>
    <row r="49" spans="1:9" ht="12.75" outlineLevel="3">
      <c r="A49" s="241" t="s">
        <v>159</v>
      </c>
      <c r="B49" s="47">
        <v>1249.775919</v>
      </c>
      <c r="C49" s="47">
        <v>1216.512045</v>
      </c>
      <c r="D49" s="47">
        <v>1222.798248</v>
      </c>
      <c r="E49" s="47">
        <v>1445.13837</v>
      </c>
      <c r="F49" s="47">
        <v>1487.826972</v>
      </c>
      <c r="G49" s="240"/>
      <c r="H49" s="240"/>
      <c r="I49" s="240"/>
    </row>
    <row r="50" spans="1:9" ht="12.75" outlineLevel="3">
      <c r="A50" s="241" t="s">
        <v>129</v>
      </c>
      <c r="B50" s="47">
        <v>495.86324140485</v>
      </c>
      <c r="C50" s="47">
        <v>501.92923545911</v>
      </c>
      <c r="D50" s="47">
        <v>502.64973320841</v>
      </c>
      <c r="E50" s="47">
        <v>578.71675255669</v>
      </c>
      <c r="F50" s="47">
        <v>582.94990672847</v>
      </c>
      <c r="G50" s="240"/>
      <c r="H50" s="240"/>
      <c r="I50" s="240"/>
    </row>
    <row r="51" spans="1:9" ht="12.75" outlineLevel="3">
      <c r="A51" s="241" t="s">
        <v>143</v>
      </c>
      <c r="B51" s="47">
        <v>379.91330392216</v>
      </c>
      <c r="C51" s="47">
        <v>375.50740571282</v>
      </c>
      <c r="D51" s="47">
        <v>378.14912409018</v>
      </c>
      <c r="E51" s="47">
        <v>403.60706530581</v>
      </c>
      <c r="F51" s="47">
        <v>406.32428882629</v>
      </c>
      <c r="G51" s="240"/>
      <c r="H51" s="240"/>
      <c r="I51" s="240"/>
    </row>
    <row r="52" spans="1:9" ht="12.75" outlineLevel="3">
      <c r="A52" s="241" t="s">
        <v>138</v>
      </c>
      <c r="B52" s="47">
        <v>4.33677963433</v>
      </c>
      <c r="C52" s="47">
        <v>4.34433187203</v>
      </c>
      <c r="D52" s="47">
        <v>4.38253945565</v>
      </c>
      <c r="E52" s="47">
        <v>4.52260382935</v>
      </c>
      <c r="F52" s="47">
        <v>4.63208995666</v>
      </c>
      <c r="G52" s="240"/>
      <c r="H52" s="240"/>
      <c r="I52" s="240"/>
    </row>
    <row r="53" spans="1:9" ht="12.75" outlineLevel="2">
      <c r="A53" s="153" t="s">
        <v>93</v>
      </c>
      <c r="B53" s="179">
        <v>239.95764692871998</v>
      </c>
      <c r="C53" s="179">
        <v>234.34978612478</v>
      </c>
      <c r="D53" s="179">
        <v>233.80292589438</v>
      </c>
      <c r="E53" s="179">
        <v>297.79472413912004</v>
      </c>
      <c r="F53" s="179">
        <v>298.51711193435005</v>
      </c>
      <c r="G53" s="240"/>
      <c r="H53" s="240"/>
      <c r="I53" s="240"/>
    </row>
    <row r="54" spans="1:9" ht="12.75" outlineLevel="3">
      <c r="A54" s="241" t="s">
        <v>21</v>
      </c>
      <c r="B54" s="47">
        <v>0.89084539945</v>
      </c>
      <c r="C54" s="47">
        <v>0.88181170095</v>
      </c>
      <c r="D54" s="47">
        <v>0.88668956744</v>
      </c>
      <c r="E54" s="47">
        <v>0.91061040422</v>
      </c>
      <c r="F54" s="47">
        <v>0.91334421414</v>
      </c>
      <c r="G54" s="240"/>
      <c r="H54" s="240"/>
      <c r="I54" s="240"/>
    </row>
    <row r="55" spans="1:9" ht="12.75" outlineLevel="3">
      <c r="A55" s="241" t="s">
        <v>11</v>
      </c>
      <c r="B55" s="47">
        <v>8.44158</v>
      </c>
      <c r="C55" s="47">
        <v>8.2169</v>
      </c>
      <c r="D55" s="47">
        <v>8.25936</v>
      </c>
      <c r="E55" s="47">
        <v>8.4734</v>
      </c>
      <c r="F55" s="47">
        <v>8.49944</v>
      </c>
      <c r="G55" s="240"/>
      <c r="H55" s="240"/>
      <c r="I55" s="240"/>
    </row>
    <row r="56" spans="1:9" ht="12.75" outlineLevel="3">
      <c r="A56" s="241" t="s">
        <v>25</v>
      </c>
      <c r="B56" s="47">
        <v>139.85243126616</v>
      </c>
      <c r="C56" s="47">
        <v>137.61768721458</v>
      </c>
      <c r="D56" s="47">
        <v>137.18955454834</v>
      </c>
      <c r="E56" s="47">
        <v>198.91362289788</v>
      </c>
      <c r="F56" s="47">
        <v>200.09456749597</v>
      </c>
      <c r="G56" s="240"/>
      <c r="H56" s="240"/>
      <c r="I56" s="240"/>
    </row>
    <row r="57" spans="1:9" ht="12.75" outlineLevel="3">
      <c r="A57" s="241" t="s">
        <v>106</v>
      </c>
      <c r="B57" s="47">
        <v>8.44158</v>
      </c>
      <c r="C57" s="47">
        <v>8.2169</v>
      </c>
      <c r="D57" s="47">
        <v>8.25936</v>
      </c>
      <c r="E57" s="47">
        <v>8.4734</v>
      </c>
      <c r="F57" s="47">
        <v>8.49944</v>
      </c>
      <c r="G57" s="240"/>
      <c r="H57" s="240"/>
      <c r="I57" s="240"/>
    </row>
    <row r="58" spans="1:9" ht="12.75" outlineLevel="3">
      <c r="A58" s="241" t="s">
        <v>47</v>
      </c>
      <c r="B58" s="47">
        <v>23.71913856036</v>
      </c>
      <c r="C58" s="47">
        <v>23.08783304034</v>
      </c>
      <c r="D58" s="47">
        <v>23.20713708334</v>
      </c>
      <c r="E58" s="47">
        <v>23.81194617653</v>
      </c>
      <c r="F58" s="47">
        <v>23.88512377684</v>
      </c>
      <c r="G58" s="240"/>
      <c r="H58" s="240"/>
      <c r="I58" s="240"/>
    </row>
    <row r="59" spans="1:9" ht="12.75" outlineLevel="3">
      <c r="A59" s="241" t="s">
        <v>108</v>
      </c>
      <c r="B59" s="47">
        <v>3.68236006974</v>
      </c>
      <c r="C59" s="47">
        <v>3.58435085103</v>
      </c>
      <c r="D59" s="47">
        <v>3.61040099279</v>
      </c>
      <c r="E59" s="47">
        <v>3.70778421904</v>
      </c>
      <c r="F59" s="47">
        <v>3.71917878333</v>
      </c>
      <c r="G59" s="240"/>
      <c r="H59" s="240"/>
      <c r="I59" s="240"/>
    </row>
    <row r="60" spans="1:9" ht="12.75" outlineLevel="3">
      <c r="A60" s="241" t="s">
        <v>134</v>
      </c>
      <c r="B60" s="47">
        <v>0.01794875404</v>
      </c>
      <c r="C60" s="47">
        <v>0.01789781267</v>
      </c>
      <c r="D60" s="47">
        <v>0.01805522057</v>
      </c>
      <c r="E60" s="47">
        <v>0.01853424907</v>
      </c>
      <c r="F60" s="47">
        <v>0.01874566995</v>
      </c>
      <c r="G60" s="240"/>
      <c r="H60" s="240"/>
      <c r="I60" s="240"/>
    </row>
    <row r="61" spans="1:9" ht="12.75" outlineLevel="3">
      <c r="A61" s="241" t="s">
        <v>212</v>
      </c>
      <c r="B61" s="47">
        <v>18.97010688824</v>
      </c>
      <c r="C61" s="47">
        <v>18.46520098015</v>
      </c>
      <c r="D61" s="47">
        <v>18.56061803932</v>
      </c>
      <c r="E61" s="47">
        <v>18.8921324491</v>
      </c>
      <c r="F61" s="47">
        <v>19.0301760358</v>
      </c>
      <c r="G61" s="240"/>
      <c r="H61" s="240"/>
      <c r="I61" s="240"/>
    </row>
    <row r="62" spans="1:9" ht="12.75" outlineLevel="3">
      <c r="A62" s="241" t="s">
        <v>22</v>
      </c>
      <c r="B62" s="47">
        <v>35.94165599073</v>
      </c>
      <c r="C62" s="47">
        <v>34.26120452506</v>
      </c>
      <c r="D62" s="47">
        <v>33.81175044258</v>
      </c>
      <c r="E62" s="47">
        <v>34.59329374328</v>
      </c>
      <c r="F62" s="47">
        <v>33.85709595832</v>
      </c>
      <c r="G62" s="240"/>
      <c r="H62" s="240"/>
      <c r="I62" s="240"/>
    </row>
    <row r="63" spans="1:9" ht="12.75" outlineLevel="2">
      <c r="A63" s="153" t="s">
        <v>203</v>
      </c>
      <c r="B63" s="179">
        <v>23.01185961686</v>
      </c>
      <c r="C63" s="179">
        <v>22.94654835516</v>
      </c>
      <c r="D63" s="179">
        <v>23.14835894212</v>
      </c>
      <c r="E63" s="179">
        <v>23.7625150274</v>
      </c>
      <c r="F63" s="179">
        <v>24.03357493917</v>
      </c>
      <c r="G63" s="240"/>
      <c r="H63" s="240"/>
      <c r="I63" s="240"/>
    </row>
    <row r="64" spans="1:9" ht="12.75" outlineLevel="3">
      <c r="A64" s="241" t="s">
        <v>117</v>
      </c>
      <c r="B64" s="47">
        <v>23.01185961686</v>
      </c>
      <c r="C64" s="47">
        <v>22.94654835516</v>
      </c>
      <c r="D64" s="47">
        <v>23.14835894212</v>
      </c>
      <c r="E64" s="47">
        <v>23.7625150274</v>
      </c>
      <c r="F64" s="47">
        <v>24.03357493917</v>
      </c>
      <c r="G64" s="240"/>
      <c r="H64" s="240"/>
      <c r="I64" s="240"/>
    </row>
    <row r="65" spans="1:9" ht="12.75" outlineLevel="2">
      <c r="A65" s="153" t="s">
        <v>214</v>
      </c>
      <c r="B65" s="179">
        <v>59.48838468203</v>
      </c>
      <c r="C65" s="179">
        <v>57.90504953976</v>
      </c>
      <c r="D65" s="179">
        <v>57.23346065628</v>
      </c>
      <c r="E65" s="179">
        <v>64.74999794517</v>
      </c>
      <c r="F65" s="179">
        <v>64.78977742427</v>
      </c>
      <c r="G65" s="240"/>
      <c r="H65" s="240"/>
      <c r="I65" s="240"/>
    </row>
    <row r="66" spans="1:9" ht="12.75" outlineLevel="3">
      <c r="A66" s="241" t="s">
        <v>60</v>
      </c>
      <c r="B66" s="47">
        <v>27.435135</v>
      </c>
      <c r="C66" s="47">
        <v>26.704925</v>
      </c>
      <c r="D66" s="47">
        <v>26.84292</v>
      </c>
      <c r="E66" s="47">
        <v>27.53855</v>
      </c>
      <c r="F66" s="47">
        <v>27.62318</v>
      </c>
      <c r="G66" s="240"/>
      <c r="H66" s="240"/>
      <c r="I66" s="240"/>
    </row>
    <row r="67" spans="1:9" ht="12.75" outlineLevel="3">
      <c r="A67" s="241" t="s">
        <v>75</v>
      </c>
      <c r="B67" s="47">
        <v>0.00215805616</v>
      </c>
      <c r="C67" s="47">
        <v>0.00210061762</v>
      </c>
      <c r="D67" s="47">
        <v>0.00211147235</v>
      </c>
      <c r="E67" s="47">
        <v>0.00216619082</v>
      </c>
      <c r="F67" s="47">
        <v>0.00217284784</v>
      </c>
      <c r="G67" s="240"/>
      <c r="H67" s="240"/>
      <c r="I67" s="240"/>
    </row>
    <row r="68" spans="1:9" ht="12.75" outlineLevel="3">
      <c r="A68" s="241" t="s">
        <v>167</v>
      </c>
      <c r="B68" s="47">
        <v>0.16403021543</v>
      </c>
      <c r="C68" s="47">
        <v>0.15966440846</v>
      </c>
      <c r="D68" s="47">
        <v>0.16048945815</v>
      </c>
      <c r="E68" s="47">
        <v>0.16464851692</v>
      </c>
      <c r="F68" s="47">
        <v>0.16515450594</v>
      </c>
      <c r="G68" s="240"/>
      <c r="H68" s="240"/>
      <c r="I68" s="240"/>
    </row>
    <row r="69" spans="1:9" ht="12.75" outlineLevel="3">
      <c r="A69" s="241" t="s">
        <v>166</v>
      </c>
      <c r="B69" s="47">
        <v>10.28871511666</v>
      </c>
      <c r="C69" s="47">
        <v>10.01487200763</v>
      </c>
      <c r="D69" s="47">
        <v>10.09053418276</v>
      </c>
      <c r="E69" s="47">
        <v>9.81327204231</v>
      </c>
      <c r="F69" s="47">
        <v>9.68468935711</v>
      </c>
      <c r="G69" s="240"/>
      <c r="H69" s="240"/>
      <c r="I69" s="240"/>
    </row>
    <row r="70" spans="1:9" ht="12.75" outlineLevel="3">
      <c r="A70" s="241" t="s">
        <v>45</v>
      </c>
      <c r="B70" s="47">
        <v>21.59834629378</v>
      </c>
      <c r="C70" s="47">
        <v>21.02348750605</v>
      </c>
      <c r="D70" s="47">
        <v>20.13740554302</v>
      </c>
      <c r="E70" s="47">
        <v>20.65926320298</v>
      </c>
      <c r="F70" s="47">
        <v>20.72275214647</v>
      </c>
      <c r="G70" s="240"/>
      <c r="H70" s="240"/>
      <c r="I70" s="240"/>
    </row>
    <row r="71" spans="1:9" ht="12.75" outlineLevel="3">
      <c r="A71" s="241" t="s">
        <v>55</v>
      </c>
      <c r="B71" s="47">
        <v>0</v>
      </c>
      <c r="C71" s="47">
        <v>0</v>
      </c>
      <c r="D71" s="47">
        <v>0</v>
      </c>
      <c r="E71" s="47">
        <v>6.57209799214</v>
      </c>
      <c r="F71" s="47">
        <v>6.59182856691</v>
      </c>
      <c r="G71" s="240"/>
      <c r="H71" s="240"/>
      <c r="I71" s="240"/>
    </row>
    <row r="72" spans="1:9" ht="12.75" outlineLevel="2">
      <c r="A72" s="153" t="s">
        <v>37</v>
      </c>
      <c r="B72" s="179">
        <v>750.567927912</v>
      </c>
      <c r="C72" s="179">
        <v>746.179581998</v>
      </c>
      <c r="D72" s="179">
        <v>752.4067728509999</v>
      </c>
      <c r="E72" s="179">
        <v>772.3118234819999</v>
      </c>
      <c r="F72" s="179">
        <v>780.3271793439999</v>
      </c>
      <c r="G72" s="240"/>
      <c r="H72" s="240"/>
      <c r="I72" s="240"/>
    </row>
    <row r="73" spans="1:9" ht="12.75" outlineLevel="3">
      <c r="A73" s="241" t="s">
        <v>198</v>
      </c>
      <c r="B73" s="47">
        <v>287.170872912</v>
      </c>
      <c r="C73" s="47">
        <v>286.355836998</v>
      </c>
      <c r="D73" s="47">
        <v>288.874282851</v>
      </c>
      <c r="E73" s="47">
        <v>296.538493482</v>
      </c>
      <c r="F73" s="47">
        <v>299.921119344</v>
      </c>
      <c r="G73" s="240"/>
      <c r="H73" s="240"/>
      <c r="I73" s="240"/>
    </row>
    <row r="74" spans="1:9" ht="12.75" outlineLevel="3">
      <c r="A74" s="241" t="s">
        <v>216</v>
      </c>
      <c r="B74" s="47">
        <v>113.9472</v>
      </c>
      <c r="C74" s="47">
        <v>113.6238</v>
      </c>
      <c r="D74" s="47">
        <v>114.6231</v>
      </c>
      <c r="E74" s="47">
        <v>117.6642</v>
      </c>
      <c r="F74" s="47">
        <v>119.0064</v>
      </c>
      <c r="G74" s="240"/>
      <c r="H74" s="240"/>
      <c r="I74" s="240"/>
    </row>
    <row r="75" spans="1:9" ht="12.75" outlineLevel="3">
      <c r="A75" s="241" t="s">
        <v>19</v>
      </c>
      <c r="B75" s="47">
        <v>89.25864</v>
      </c>
      <c r="C75" s="47">
        <v>89.00531</v>
      </c>
      <c r="D75" s="47">
        <v>89.788095</v>
      </c>
      <c r="E75" s="47">
        <v>92.17029</v>
      </c>
      <c r="F75" s="47">
        <v>93.22168</v>
      </c>
      <c r="G75" s="240"/>
      <c r="H75" s="240"/>
      <c r="I75" s="240"/>
    </row>
    <row r="76" spans="1:9" ht="12.75" outlineLevel="3">
      <c r="A76" s="241" t="s">
        <v>57</v>
      </c>
      <c r="B76" s="47">
        <v>42.2079</v>
      </c>
      <c r="C76" s="47">
        <v>41.0845</v>
      </c>
      <c r="D76" s="47">
        <v>41.2968</v>
      </c>
      <c r="E76" s="47">
        <v>42.367</v>
      </c>
      <c r="F76" s="47">
        <v>42.4972</v>
      </c>
      <c r="G76" s="240"/>
      <c r="H76" s="240"/>
      <c r="I76" s="240"/>
    </row>
    <row r="77" spans="1:9" ht="12.75" outlineLevel="3">
      <c r="A77" s="241" t="s">
        <v>177</v>
      </c>
      <c r="B77" s="47">
        <v>151.514115</v>
      </c>
      <c r="C77" s="47">
        <v>149.829585</v>
      </c>
      <c r="D77" s="47">
        <v>150.96102</v>
      </c>
      <c r="E77" s="47">
        <v>154.93439</v>
      </c>
      <c r="F77" s="47">
        <v>156.26038</v>
      </c>
      <c r="G77" s="240"/>
      <c r="H77" s="240"/>
      <c r="I77" s="240"/>
    </row>
    <row r="78" spans="1:9" ht="12.75" outlineLevel="3">
      <c r="A78" s="241" t="s">
        <v>3</v>
      </c>
      <c r="B78" s="47">
        <v>66.4692</v>
      </c>
      <c r="C78" s="47">
        <v>66.28055</v>
      </c>
      <c r="D78" s="47">
        <v>66.863475</v>
      </c>
      <c r="E78" s="47">
        <v>68.63745</v>
      </c>
      <c r="F78" s="47">
        <v>69.4204</v>
      </c>
      <c r="G78" s="240"/>
      <c r="H78" s="240"/>
      <c r="I78" s="240"/>
    </row>
    <row r="79" spans="1:9" ht="12.75" outlineLevel="2">
      <c r="A79" s="153" t="s">
        <v>197</v>
      </c>
      <c r="B79" s="179">
        <v>113.9472</v>
      </c>
      <c r="C79" s="179">
        <v>113.6238</v>
      </c>
      <c r="D79" s="179">
        <v>114.6231</v>
      </c>
      <c r="E79" s="179">
        <v>117.6642</v>
      </c>
      <c r="F79" s="179">
        <v>119.0064</v>
      </c>
      <c r="G79" s="240"/>
      <c r="H79" s="240"/>
      <c r="I79" s="240"/>
    </row>
    <row r="80" spans="1:9" ht="12.75" outlineLevel="3">
      <c r="A80" s="241" t="s">
        <v>114</v>
      </c>
      <c r="B80" s="47">
        <v>113.9472</v>
      </c>
      <c r="C80" s="47">
        <v>113.6238</v>
      </c>
      <c r="D80" s="47">
        <v>114.6231</v>
      </c>
      <c r="E80" s="47">
        <v>117.6642</v>
      </c>
      <c r="F80" s="47">
        <v>119.0064</v>
      </c>
      <c r="G80" s="240"/>
      <c r="H80" s="240"/>
      <c r="I80" s="240"/>
    </row>
    <row r="81" spans="1:9" ht="12.75" outlineLevel="2">
      <c r="A81" s="153" t="s">
        <v>171</v>
      </c>
      <c r="B81" s="179">
        <v>160.84042546983</v>
      </c>
      <c r="C81" s="179">
        <v>158.97514058707</v>
      </c>
      <c r="D81" s="179">
        <v>160.09354076785</v>
      </c>
      <c r="E81" s="179">
        <v>163.90583768939</v>
      </c>
      <c r="F81" s="179">
        <v>165.00930895042</v>
      </c>
      <c r="G81" s="240"/>
      <c r="H81" s="240"/>
      <c r="I81" s="240"/>
    </row>
    <row r="82" spans="1:9" ht="12.75" outlineLevel="3">
      <c r="A82" s="241" t="s">
        <v>143</v>
      </c>
      <c r="B82" s="47">
        <v>160.84042546983</v>
      </c>
      <c r="C82" s="47">
        <v>158.97514058707</v>
      </c>
      <c r="D82" s="47">
        <v>160.09354076785</v>
      </c>
      <c r="E82" s="47">
        <v>163.90583768939</v>
      </c>
      <c r="F82" s="47">
        <v>165.00930895042</v>
      </c>
      <c r="G82" s="240"/>
      <c r="H82" s="240"/>
      <c r="I82" s="240"/>
    </row>
    <row r="83" spans="1:9" ht="15">
      <c r="A83" s="48" t="s">
        <v>12</v>
      </c>
      <c r="B83" s="236">
        <v>331.41497796696996</v>
      </c>
      <c r="C83" s="236">
        <v>333.57539917951004</v>
      </c>
      <c r="D83" s="236">
        <v>322.69204894370995</v>
      </c>
      <c r="E83" s="236">
        <v>311.69899379196</v>
      </c>
      <c r="F83" s="236">
        <v>310.87868606402003</v>
      </c>
      <c r="G83" s="240"/>
      <c r="H83" s="240"/>
      <c r="I83" s="240"/>
    </row>
    <row r="84" spans="1:9" ht="15" outlineLevel="1">
      <c r="A84" s="113" t="s">
        <v>46</v>
      </c>
      <c r="B84" s="84">
        <v>68.79871913952</v>
      </c>
      <c r="C84" s="84">
        <v>67.75324065064</v>
      </c>
      <c r="D84" s="84">
        <v>66.99186490801999</v>
      </c>
      <c r="E84" s="84">
        <v>66.93128043726</v>
      </c>
      <c r="F84" s="84">
        <v>68.02151212244</v>
      </c>
      <c r="G84" s="240"/>
      <c r="H84" s="240"/>
      <c r="I84" s="240"/>
    </row>
    <row r="85" spans="1:9" ht="12.75" outlineLevel="2">
      <c r="A85" s="153" t="s">
        <v>190</v>
      </c>
      <c r="B85" s="179">
        <v>7.9750116</v>
      </c>
      <c r="C85" s="179">
        <v>7.9750116</v>
      </c>
      <c r="D85" s="179">
        <v>7.9750116</v>
      </c>
      <c r="E85" s="179">
        <v>7.9750116</v>
      </c>
      <c r="F85" s="179">
        <v>7.9750116</v>
      </c>
      <c r="G85" s="240"/>
      <c r="H85" s="240"/>
      <c r="I85" s="240"/>
    </row>
    <row r="86" spans="1:9" ht="12.75" outlineLevel="3">
      <c r="A86" s="241" t="s">
        <v>107</v>
      </c>
      <c r="B86" s="47">
        <v>1.16E-05</v>
      </c>
      <c r="C86" s="47">
        <v>1.16E-05</v>
      </c>
      <c r="D86" s="47">
        <v>1.16E-05</v>
      </c>
      <c r="E86" s="47">
        <v>1.16E-05</v>
      </c>
      <c r="F86" s="47">
        <v>1.16E-05</v>
      </c>
      <c r="G86" s="240"/>
      <c r="H86" s="240"/>
      <c r="I86" s="240"/>
    </row>
    <row r="87" spans="1:9" ht="12.75" outlineLevel="3">
      <c r="A87" s="241" t="s">
        <v>71</v>
      </c>
      <c r="B87" s="47">
        <v>2.475</v>
      </c>
      <c r="C87" s="47">
        <v>2.475</v>
      </c>
      <c r="D87" s="47">
        <v>2.475</v>
      </c>
      <c r="E87" s="47">
        <v>2.475</v>
      </c>
      <c r="F87" s="47">
        <v>2.475</v>
      </c>
      <c r="G87" s="240"/>
      <c r="H87" s="240"/>
      <c r="I87" s="240"/>
    </row>
    <row r="88" spans="1:9" ht="12.75" outlineLevel="3">
      <c r="A88" s="241" t="s">
        <v>156</v>
      </c>
      <c r="B88" s="47">
        <v>3.5</v>
      </c>
      <c r="C88" s="47">
        <v>3.5</v>
      </c>
      <c r="D88" s="47">
        <v>3.5</v>
      </c>
      <c r="E88" s="47">
        <v>3.5</v>
      </c>
      <c r="F88" s="47">
        <v>3.5</v>
      </c>
      <c r="G88" s="240"/>
      <c r="H88" s="240"/>
      <c r="I88" s="240"/>
    </row>
    <row r="89" spans="1:9" ht="12.75" outlineLevel="3">
      <c r="A89" s="241" t="s">
        <v>0</v>
      </c>
      <c r="B89" s="47">
        <v>2</v>
      </c>
      <c r="C89" s="47">
        <v>2</v>
      </c>
      <c r="D89" s="47">
        <v>2</v>
      </c>
      <c r="E89" s="47">
        <v>2</v>
      </c>
      <c r="F89" s="47">
        <v>2</v>
      </c>
      <c r="G89" s="240"/>
      <c r="H89" s="240"/>
      <c r="I89" s="240"/>
    </row>
    <row r="90" spans="1:9" ht="12.75" outlineLevel="2">
      <c r="A90" s="153" t="s">
        <v>112</v>
      </c>
      <c r="B90" s="179">
        <v>60.822752889520004</v>
      </c>
      <c r="C90" s="179">
        <v>59.777274400639996</v>
      </c>
      <c r="D90" s="179">
        <v>59.01589865802</v>
      </c>
      <c r="E90" s="179">
        <v>58.95531418726</v>
      </c>
      <c r="F90" s="179">
        <v>60.04554587244</v>
      </c>
      <c r="G90" s="240"/>
      <c r="H90" s="240"/>
      <c r="I90" s="240"/>
    </row>
    <row r="91" spans="1:9" ht="12.75" outlineLevel="3">
      <c r="A91" s="241" t="s">
        <v>137</v>
      </c>
      <c r="B91" s="47">
        <v>3.58431738666</v>
      </c>
      <c r="C91" s="47">
        <v>3.49171701813</v>
      </c>
      <c r="D91" s="47">
        <v>3.41778692739</v>
      </c>
      <c r="E91" s="47">
        <v>3.37034461442</v>
      </c>
      <c r="F91" s="47">
        <v>3.29806369034</v>
      </c>
      <c r="G91" s="240"/>
      <c r="H91" s="240"/>
      <c r="I91" s="240"/>
    </row>
    <row r="92" spans="1:9" ht="12.75" outlineLevel="3">
      <c r="A92" s="241" t="s">
        <v>122</v>
      </c>
      <c r="B92" s="47">
        <v>0.4389077335</v>
      </c>
      <c r="C92" s="47">
        <v>0.42398510577</v>
      </c>
      <c r="D92" s="47">
        <v>0.41391675025</v>
      </c>
      <c r="E92" s="47">
        <v>0.41073521697</v>
      </c>
      <c r="F92" s="47">
        <v>0.4010956448</v>
      </c>
      <c r="G92" s="240"/>
      <c r="H92" s="240"/>
      <c r="I92" s="240"/>
    </row>
    <row r="93" spans="1:9" ht="12.75" outlineLevel="3">
      <c r="A93" s="241" t="s">
        <v>192</v>
      </c>
      <c r="B93" s="47">
        <v>0.337621333</v>
      </c>
      <c r="C93" s="47">
        <v>0.32614238847</v>
      </c>
      <c r="D93" s="47">
        <v>0.31839749949</v>
      </c>
      <c r="E93" s="47">
        <v>0.31595016606</v>
      </c>
      <c r="F93" s="47">
        <v>0.30853511041</v>
      </c>
      <c r="G93" s="240"/>
      <c r="H93" s="240"/>
      <c r="I93" s="240"/>
    </row>
    <row r="94" spans="1:9" ht="12.75" outlineLevel="3">
      <c r="A94" s="241" t="s">
        <v>175</v>
      </c>
      <c r="B94" s="47">
        <v>0.4726698665</v>
      </c>
      <c r="C94" s="47">
        <v>0.45659934423</v>
      </c>
      <c r="D94" s="47">
        <v>0.44575649975</v>
      </c>
      <c r="E94" s="47">
        <v>0.44233023303</v>
      </c>
      <c r="F94" s="47">
        <v>0.4319491552</v>
      </c>
      <c r="G94" s="240"/>
      <c r="H94" s="240"/>
      <c r="I94" s="240"/>
    </row>
    <row r="95" spans="1:9" ht="12.75" outlineLevel="3">
      <c r="A95" s="241" t="s">
        <v>59</v>
      </c>
      <c r="B95" s="47">
        <v>11.39334056433</v>
      </c>
      <c r="C95" s="47">
        <v>11.31650922868</v>
      </c>
      <c r="D95" s="47">
        <v>12.21268514456</v>
      </c>
      <c r="E95" s="47">
        <v>12.69656237072</v>
      </c>
      <c r="F95" s="47">
        <v>13.04282271012</v>
      </c>
      <c r="G95" s="240"/>
      <c r="H95" s="240"/>
      <c r="I95" s="240"/>
    </row>
    <row r="96" spans="1:9" ht="12.75" outlineLevel="3">
      <c r="A96" s="241" t="s">
        <v>172</v>
      </c>
      <c r="B96" s="47">
        <v>13.17133336922</v>
      </c>
      <c r="C96" s="47">
        <v>12.97607546887</v>
      </c>
      <c r="D96" s="47">
        <v>12.83999714267</v>
      </c>
      <c r="E96" s="47">
        <v>12.78847173036</v>
      </c>
      <c r="F96" s="47">
        <v>12.65843337862</v>
      </c>
      <c r="G96" s="240"/>
      <c r="H96" s="240"/>
      <c r="I96" s="240"/>
    </row>
    <row r="97" spans="1:9" ht="12.75" outlineLevel="3">
      <c r="A97" s="241" t="s">
        <v>204</v>
      </c>
      <c r="B97" s="47">
        <v>31.42456263631</v>
      </c>
      <c r="C97" s="47">
        <v>30.78624584649</v>
      </c>
      <c r="D97" s="47">
        <v>29.36735869391</v>
      </c>
      <c r="E97" s="47">
        <v>28.9309198557</v>
      </c>
      <c r="F97" s="47">
        <v>29.90464618295</v>
      </c>
      <c r="G97" s="240"/>
      <c r="H97" s="240"/>
      <c r="I97" s="240"/>
    </row>
    <row r="98" spans="1:9" ht="12.75" outlineLevel="2">
      <c r="A98" s="153" t="s">
        <v>135</v>
      </c>
      <c r="B98" s="179">
        <v>0.00095465</v>
      </c>
      <c r="C98" s="179">
        <v>0.00095465</v>
      </c>
      <c r="D98" s="179">
        <v>0.00095465</v>
      </c>
      <c r="E98" s="179">
        <v>0.00095465</v>
      </c>
      <c r="F98" s="179">
        <v>0.00095465</v>
      </c>
      <c r="G98" s="240"/>
      <c r="H98" s="240"/>
      <c r="I98" s="240"/>
    </row>
    <row r="99" spans="1:9" ht="12.75" outlineLevel="3">
      <c r="A99" s="241" t="s">
        <v>65</v>
      </c>
      <c r="B99" s="47">
        <v>0.00095465</v>
      </c>
      <c r="C99" s="47">
        <v>0.00095465</v>
      </c>
      <c r="D99" s="47">
        <v>0.00095465</v>
      </c>
      <c r="E99" s="47">
        <v>0.00095465</v>
      </c>
      <c r="F99" s="47">
        <v>0.00095465</v>
      </c>
      <c r="G99" s="240"/>
      <c r="H99" s="240"/>
      <c r="I99" s="240"/>
    </row>
    <row r="100" spans="1:9" ht="15" outlineLevel="1">
      <c r="A100" s="113" t="s">
        <v>58</v>
      </c>
      <c r="B100" s="84">
        <v>262.61625882744994</v>
      </c>
      <c r="C100" s="84">
        <v>265.82215852887003</v>
      </c>
      <c r="D100" s="84">
        <v>255.70018403568997</v>
      </c>
      <c r="E100" s="84">
        <v>244.7677133547</v>
      </c>
      <c r="F100" s="84">
        <v>242.85717394158002</v>
      </c>
      <c r="G100" s="240"/>
      <c r="H100" s="240"/>
      <c r="I100" s="240"/>
    </row>
    <row r="101" spans="1:9" ht="12.75" outlineLevel="2">
      <c r="A101" s="153" t="s">
        <v>168</v>
      </c>
      <c r="B101" s="179">
        <v>160.59882259232</v>
      </c>
      <c r="C101" s="179">
        <v>164.15744939789002</v>
      </c>
      <c r="D101" s="179">
        <v>153.17345407046997</v>
      </c>
      <c r="E101" s="179">
        <v>139.48320303505</v>
      </c>
      <c r="F101" s="179">
        <v>136.40156258567</v>
      </c>
      <c r="G101" s="240"/>
      <c r="H101" s="240"/>
      <c r="I101" s="240"/>
    </row>
    <row r="102" spans="1:9" ht="12.75" outlineLevel="3">
      <c r="A102" s="241" t="s">
        <v>61</v>
      </c>
      <c r="B102" s="47">
        <v>12.66237</v>
      </c>
      <c r="C102" s="47">
        <v>12.32535</v>
      </c>
      <c r="D102" s="47">
        <v>12.38904</v>
      </c>
      <c r="E102" s="47">
        <v>12.7101</v>
      </c>
      <c r="F102" s="47">
        <v>12.74916</v>
      </c>
      <c r="G102" s="240"/>
      <c r="H102" s="240"/>
      <c r="I102" s="240"/>
    </row>
    <row r="103" spans="1:9" ht="12.75" outlineLevel="3">
      <c r="A103" s="241" t="s">
        <v>49</v>
      </c>
      <c r="B103" s="47">
        <v>42.35285817653</v>
      </c>
      <c r="C103" s="47">
        <v>47.40836371038</v>
      </c>
      <c r="D103" s="47">
        <v>40.59384032796</v>
      </c>
      <c r="E103" s="47">
        <v>34.38719554723</v>
      </c>
      <c r="F103" s="47">
        <v>34.18557652925</v>
      </c>
      <c r="G103" s="240"/>
      <c r="H103" s="240"/>
      <c r="I103" s="240"/>
    </row>
    <row r="104" spans="1:9" ht="12.75" outlineLevel="3">
      <c r="A104" s="241" t="s">
        <v>92</v>
      </c>
      <c r="B104" s="47">
        <v>4.2488582535</v>
      </c>
      <c r="C104" s="47">
        <v>4.08544268</v>
      </c>
      <c r="D104" s="47">
        <v>4.106553792</v>
      </c>
      <c r="E104" s="47">
        <v>4.21297448</v>
      </c>
      <c r="F104" s="47">
        <v>4.225921568</v>
      </c>
      <c r="G104" s="240"/>
      <c r="H104" s="240"/>
      <c r="I104" s="240"/>
    </row>
    <row r="105" spans="1:9" ht="12.75" outlineLevel="3">
      <c r="A105" s="241" t="s">
        <v>129</v>
      </c>
      <c r="B105" s="47">
        <v>20.4013846903</v>
      </c>
      <c r="C105" s="47">
        <v>20.34348236529</v>
      </c>
      <c r="D105" s="47">
        <v>20.52297259081</v>
      </c>
      <c r="E105" s="47">
        <v>20.97034040879</v>
      </c>
      <c r="F105" s="47">
        <v>20.78390365538</v>
      </c>
      <c r="G105" s="240"/>
      <c r="H105" s="240"/>
      <c r="I105" s="240"/>
    </row>
    <row r="106" spans="1:9" ht="12.75" outlineLevel="3">
      <c r="A106" s="241" t="s">
        <v>143</v>
      </c>
      <c r="B106" s="47">
        <v>80.92735298752</v>
      </c>
      <c r="C106" s="47">
        <v>79.98882918239</v>
      </c>
      <c r="D106" s="47">
        <v>75.55489867095</v>
      </c>
      <c r="E106" s="47">
        <v>67.19628077757</v>
      </c>
      <c r="F106" s="47">
        <v>64.45061701239</v>
      </c>
      <c r="G106" s="240"/>
      <c r="H106" s="240"/>
      <c r="I106" s="240"/>
    </row>
    <row r="107" spans="1:9" ht="12.75" outlineLevel="3">
      <c r="A107" s="241" t="s">
        <v>138</v>
      </c>
      <c r="B107" s="47">
        <v>0.00599848447</v>
      </c>
      <c r="C107" s="47">
        <v>0.00598145983</v>
      </c>
      <c r="D107" s="47">
        <v>0.00614868875</v>
      </c>
      <c r="E107" s="47">
        <v>0.00631182146</v>
      </c>
      <c r="F107" s="47">
        <v>0.00638382065</v>
      </c>
      <c r="G107" s="240"/>
      <c r="H107" s="240"/>
      <c r="I107" s="240"/>
    </row>
    <row r="108" spans="1:9" ht="12.75" outlineLevel="2">
      <c r="A108" s="153" t="s">
        <v>41</v>
      </c>
      <c r="B108" s="179">
        <v>1.12849236251</v>
      </c>
      <c r="C108" s="179">
        <v>1.09845655594</v>
      </c>
      <c r="D108" s="179">
        <v>1.22383926599</v>
      </c>
      <c r="E108" s="179">
        <v>1.30515187062</v>
      </c>
      <c r="F108" s="179">
        <v>1.30992774319</v>
      </c>
      <c r="G108" s="240"/>
      <c r="H108" s="240"/>
      <c r="I108" s="240"/>
    </row>
    <row r="109" spans="1:9" ht="12.75" outlineLevel="3">
      <c r="A109" s="241" t="s">
        <v>47</v>
      </c>
      <c r="B109" s="47">
        <v>1.12849236251</v>
      </c>
      <c r="C109" s="47">
        <v>1.09845655594</v>
      </c>
      <c r="D109" s="47">
        <v>1.22383926599</v>
      </c>
      <c r="E109" s="47">
        <v>1.30515187062</v>
      </c>
      <c r="F109" s="47">
        <v>1.30992774319</v>
      </c>
      <c r="G109" s="240"/>
      <c r="H109" s="240"/>
      <c r="I109" s="240"/>
    </row>
    <row r="110" spans="1:9" ht="12.75" outlineLevel="2">
      <c r="A110" s="153" t="s">
        <v>214</v>
      </c>
      <c r="B110" s="179">
        <v>38.81544169728</v>
      </c>
      <c r="C110" s="179">
        <v>38.70527739447</v>
      </c>
      <c r="D110" s="179">
        <v>38.90507871028</v>
      </c>
      <c r="E110" s="179">
        <v>39.93728107495</v>
      </c>
      <c r="F110" s="179">
        <v>40.392847157569996</v>
      </c>
      <c r="G110" s="240"/>
      <c r="H110" s="240"/>
      <c r="I110" s="240"/>
    </row>
    <row r="111" spans="1:9" ht="12.75" outlineLevel="3">
      <c r="A111" s="241" t="s">
        <v>148</v>
      </c>
      <c r="B111" s="47">
        <v>7.47996169728</v>
      </c>
      <c r="C111" s="47">
        <v>7.45873239447</v>
      </c>
      <c r="D111" s="47">
        <v>7.38372621028</v>
      </c>
      <c r="E111" s="47">
        <v>7.57962607495</v>
      </c>
      <c r="F111" s="47">
        <v>7.66608715757</v>
      </c>
      <c r="G111" s="240"/>
      <c r="H111" s="240"/>
      <c r="I111" s="240"/>
    </row>
    <row r="112" spans="1:9" ht="12.75" outlineLevel="3">
      <c r="A112" s="241" t="s">
        <v>116</v>
      </c>
      <c r="B112" s="47">
        <v>31.33548</v>
      </c>
      <c r="C112" s="47">
        <v>31.246545</v>
      </c>
      <c r="D112" s="47">
        <v>31.5213525</v>
      </c>
      <c r="E112" s="47">
        <v>32.357655</v>
      </c>
      <c r="F112" s="47">
        <v>32.72676</v>
      </c>
      <c r="G112" s="240"/>
      <c r="H112" s="240"/>
      <c r="I112" s="240"/>
    </row>
    <row r="113" spans="1:9" ht="12.75" outlineLevel="2">
      <c r="A113" s="153" t="s">
        <v>50</v>
      </c>
      <c r="B113" s="179">
        <v>57.923159999999996</v>
      </c>
      <c r="C113" s="179">
        <v>57.758765</v>
      </c>
      <c r="D113" s="179">
        <v>58.2667425</v>
      </c>
      <c r="E113" s="179">
        <v>59.812635</v>
      </c>
      <c r="F113" s="179">
        <v>60.49492</v>
      </c>
      <c r="G113" s="240"/>
      <c r="H113" s="240"/>
      <c r="I113" s="240"/>
    </row>
    <row r="114" spans="1:9" ht="12.75" outlineLevel="3">
      <c r="A114" s="241" t="s">
        <v>98</v>
      </c>
      <c r="B114" s="47">
        <v>26.58768</v>
      </c>
      <c r="C114" s="47">
        <v>26.51222</v>
      </c>
      <c r="D114" s="47">
        <v>26.74539</v>
      </c>
      <c r="E114" s="47">
        <v>27.45498</v>
      </c>
      <c r="F114" s="47">
        <v>27.76816</v>
      </c>
      <c r="G114" s="240"/>
      <c r="H114" s="240"/>
      <c r="I114" s="240"/>
    </row>
    <row r="115" spans="1:9" ht="12.75" outlineLevel="3">
      <c r="A115" s="241" t="s">
        <v>97</v>
      </c>
      <c r="B115" s="47">
        <v>31.33548</v>
      </c>
      <c r="C115" s="47">
        <v>31.246545</v>
      </c>
      <c r="D115" s="47">
        <v>31.5213525</v>
      </c>
      <c r="E115" s="47">
        <v>32.357655</v>
      </c>
      <c r="F115" s="47">
        <v>32.72676</v>
      </c>
      <c r="G115" s="240"/>
      <c r="H115" s="240"/>
      <c r="I115" s="240"/>
    </row>
    <row r="116" spans="1:9" ht="12.75" outlineLevel="2">
      <c r="A116" s="153" t="s">
        <v>171</v>
      </c>
      <c r="B116" s="179">
        <v>4.15034217534</v>
      </c>
      <c r="C116" s="179">
        <v>4.10221018057</v>
      </c>
      <c r="D116" s="179">
        <v>4.13106948895</v>
      </c>
      <c r="E116" s="179">
        <v>4.22944237408</v>
      </c>
      <c r="F116" s="179">
        <v>4.25791645515</v>
      </c>
      <c r="G116" s="240"/>
      <c r="H116" s="240"/>
      <c r="I116" s="240"/>
    </row>
    <row r="117" spans="1:9" ht="12.75" outlineLevel="3">
      <c r="A117" s="241" t="s">
        <v>143</v>
      </c>
      <c r="B117" s="47">
        <v>4.15034217534</v>
      </c>
      <c r="C117" s="47">
        <v>4.10221018057</v>
      </c>
      <c r="D117" s="47">
        <v>4.13106948895</v>
      </c>
      <c r="E117" s="47">
        <v>4.22944237408</v>
      </c>
      <c r="F117" s="47">
        <v>4.25791645515</v>
      </c>
      <c r="G117" s="240"/>
      <c r="H117" s="240"/>
      <c r="I117" s="240"/>
    </row>
    <row r="118" spans="2:9" ht="11.25">
      <c r="B118" s="59"/>
      <c r="C118" s="59"/>
      <c r="D118" s="59"/>
      <c r="E118" s="59"/>
      <c r="F118" s="59"/>
      <c r="G118" s="240"/>
      <c r="H118" s="240"/>
      <c r="I118" s="240"/>
    </row>
    <row r="119" spans="2:9" ht="11.25">
      <c r="B119" s="59"/>
      <c r="C119" s="59"/>
      <c r="D119" s="59"/>
      <c r="E119" s="59"/>
      <c r="F119" s="59"/>
      <c r="G119" s="240"/>
      <c r="H119" s="240"/>
      <c r="I119" s="240"/>
    </row>
    <row r="120" spans="2:9" ht="11.25">
      <c r="B120" s="59"/>
      <c r="C120" s="59"/>
      <c r="D120" s="59"/>
      <c r="E120" s="59"/>
      <c r="F120" s="59"/>
      <c r="G120" s="240"/>
      <c r="H120" s="240"/>
      <c r="I120" s="240"/>
    </row>
    <row r="121" spans="2:9" ht="11.25">
      <c r="B121" s="59"/>
      <c r="C121" s="59"/>
      <c r="D121" s="59"/>
      <c r="E121" s="59"/>
      <c r="F121" s="59"/>
      <c r="G121" s="240"/>
      <c r="H121" s="240"/>
      <c r="I121" s="240"/>
    </row>
    <row r="122" spans="2:9" ht="11.25">
      <c r="B122" s="59"/>
      <c r="C122" s="59"/>
      <c r="D122" s="59"/>
      <c r="E122" s="59"/>
      <c r="F122" s="59"/>
      <c r="G122" s="240"/>
      <c r="H122" s="240"/>
      <c r="I122" s="240"/>
    </row>
    <row r="123" spans="2:9" ht="11.25">
      <c r="B123" s="59"/>
      <c r="C123" s="59"/>
      <c r="D123" s="59"/>
      <c r="E123" s="59"/>
      <c r="F123" s="59"/>
      <c r="G123" s="240"/>
      <c r="H123" s="240"/>
      <c r="I123" s="240"/>
    </row>
    <row r="124" spans="2:9" ht="11.25">
      <c r="B124" s="59"/>
      <c r="C124" s="59"/>
      <c r="D124" s="59"/>
      <c r="E124" s="59"/>
      <c r="F124" s="59"/>
      <c r="G124" s="240"/>
      <c r="H124" s="240"/>
      <c r="I124" s="240"/>
    </row>
    <row r="125" spans="2:9" ht="11.25">
      <c r="B125" s="59"/>
      <c r="C125" s="59"/>
      <c r="D125" s="59"/>
      <c r="E125" s="59"/>
      <c r="F125" s="59"/>
      <c r="G125" s="240"/>
      <c r="H125" s="240"/>
      <c r="I125" s="240"/>
    </row>
    <row r="126" spans="2:9" ht="11.25">
      <c r="B126" s="59"/>
      <c r="C126" s="59"/>
      <c r="D126" s="59"/>
      <c r="E126" s="59"/>
      <c r="F126" s="59"/>
      <c r="G126" s="240"/>
      <c r="H126" s="240"/>
      <c r="I126" s="240"/>
    </row>
    <row r="127" spans="2:9" ht="11.25">
      <c r="B127" s="59"/>
      <c r="C127" s="59"/>
      <c r="D127" s="59"/>
      <c r="E127" s="59"/>
      <c r="F127" s="59"/>
      <c r="G127" s="240"/>
      <c r="H127" s="240"/>
      <c r="I127" s="240"/>
    </row>
    <row r="128" spans="2:9" ht="11.25">
      <c r="B128" s="59"/>
      <c r="C128" s="59"/>
      <c r="D128" s="59"/>
      <c r="E128" s="59"/>
      <c r="F128" s="59"/>
      <c r="G128" s="240"/>
      <c r="H128" s="240"/>
      <c r="I128" s="240"/>
    </row>
    <row r="129" spans="2:9" ht="11.25">
      <c r="B129" s="59"/>
      <c r="C129" s="59"/>
      <c r="D129" s="59"/>
      <c r="E129" s="59"/>
      <c r="F129" s="59"/>
      <c r="G129" s="240"/>
      <c r="H129" s="240"/>
      <c r="I129" s="240"/>
    </row>
    <row r="130" spans="2:9" ht="11.25">
      <c r="B130" s="59"/>
      <c r="C130" s="59"/>
      <c r="D130" s="59"/>
      <c r="E130" s="59"/>
      <c r="F130" s="59"/>
      <c r="G130" s="240"/>
      <c r="H130" s="240"/>
      <c r="I130" s="240"/>
    </row>
    <row r="131" spans="2:9" ht="11.25">
      <c r="B131" s="59"/>
      <c r="C131" s="59"/>
      <c r="D131" s="59"/>
      <c r="E131" s="59"/>
      <c r="F131" s="59"/>
      <c r="G131" s="240"/>
      <c r="H131" s="240"/>
      <c r="I131" s="240"/>
    </row>
    <row r="132" spans="2:9" ht="11.25">
      <c r="B132" s="59"/>
      <c r="C132" s="59"/>
      <c r="D132" s="59"/>
      <c r="E132" s="59"/>
      <c r="F132" s="59"/>
      <c r="G132" s="240"/>
      <c r="H132" s="240"/>
      <c r="I132" s="240"/>
    </row>
    <row r="133" spans="2:9" ht="11.25">
      <c r="B133" s="59"/>
      <c r="C133" s="59"/>
      <c r="D133" s="59"/>
      <c r="E133" s="59"/>
      <c r="F133" s="59"/>
      <c r="G133" s="240"/>
      <c r="H133" s="240"/>
      <c r="I133" s="240"/>
    </row>
    <row r="134" spans="2:9" ht="11.25">
      <c r="B134" s="59"/>
      <c r="C134" s="59"/>
      <c r="D134" s="59"/>
      <c r="E134" s="59"/>
      <c r="F134" s="59"/>
      <c r="G134" s="240"/>
      <c r="H134" s="240"/>
      <c r="I134" s="240"/>
    </row>
    <row r="135" spans="2:9" ht="11.25">
      <c r="B135" s="59"/>
      <c r="C135" s="59"/>
      <c r="D135" s="59"/>
      <c r="E135" s="59"/>
      <c r="F135" s="59"/>
      <c r="G135" s="240"/>
      <c r="H135" s="240"/>
      <c r="I135" s="240"/>
    </row>
    <row r="136" spans="2:9" ht="11.25">
      <c r="B136" s="59"/>
      <c r="C136" s="59"/>
      <c r="D136" s="59"/>
      <c r="E136" s="59"/>
      <c r="F136" s="59"/>
      <c r="G136" s="240"/>
      <c r="H136" s="240"/>
      <c r="I136" s="240"/>
    </row>
    <row r="137" spans="2:9" ht="11.25">
      <c r="B137" s="59"/>
      <c r="C137" s="59"/>
      <c r="D137" s="59"/>
      <c r="E137" s="59"/>
      <c r="F137" s="59"/>
      <c r="G137" s="240"/>
      <c r="H137" s="240"/>
      <c r="I137" s="240"/>
    </row>
    <row r="138" spans="2:9" ht="11.25">
      <c r="B138" s="59"/>
      <c r="C138" s="59"/>
      <c r="D138" s="59"/>
      <c r="E138" s="59"/>
      <c r="F138" s="59"/>
      <c r="G138" s="240"/>
      <c r="H138" s="240"/>
      <c r="I138" s="240"/>
    </row>
    <row r="139" spans="2:9" ht="11.25">
      <c r="B139" s="59"/>
      <c r="C139" s="59"/>
      <c r="D139" s="59"/>
      <c r="E139" s="59"/>
      <c r="F139" s="59"/>
      <c r="G139" s="240"/>
      <c r="H139" s="240"/>
      <c r="I139" s="240"/>
    </row>
    <row r="140" spans="2:9" ht="11.25">
      <c r="B140" s="59"/>
      <c r="C140" s="59"/>
      <c r="D140" s="59"/>
      <c r="E140" s="59"/>
      <c r="F140" s="59"/>
      <c r="G140" s="240"/>
      <c r="H140" s="240"/>
      <c r="I140" s="240"/>
    </row>
    <row r="141" spans="2:9" ht="11.25">
      <c r="B141" s="59"/>
      <c r="C141" s="59"/>
      <c r="D141" s="59"/>
      <c r="E141" s="59"/>
      <c r="F141" s="59"/>
      <c r="G141" s="240"/>
      <c r="H141" s="240"/>
      <c r="I141" s="240"/>
    </row>
    <row r="142" spans="2:9" ht="11.25">
      <c r="B142" s="59"/>
      <c r="C142" s="59"/>
      <c r="D142" s="59"/>
      <c r="E142" s="59"/>
      <c r="F142" s="59"/>
      <c r="G142" s="240"/>
      <c r="H142" s="240"/>
      <c r="I142" s="240"/>
    </row>
    <row r="143" spans="2:9" ht="11.25">
      <c r="B143" s="59"/>
      <c r="C143" s="59"/>
      <c r="D143" s="59"/>
      <c r="E143" s="59"/>
      <c r="F143" s="59"/>
      <c r="G143" s="240"/>
      <c r="H143" s="240"/>
      <c r="I143" s="240"/>
    </row>
    <row r="144" spans="2:9" ht="11.25">
      <c r="B144" s="59"/>
      <c r="C144" s="59"/>
      <c r="D144" s="59"/>
      <c r="E144" s="59"/>
      <c r="F144" s="59"/>
      <c r="G144" s="240"/>
      <c r="H144" s="240"/>
      <c r="I144" s="240"/>
    </row>
    <row r="145" spans="2:9" ht="11.25">
      <c r="B145" s="59"/>
      <c r="C145" s="59"/>
      <c r="D145" s="59"/>
      <c r="E145" s="59"/>
      <c r="F145" s="59"/>
      <c r="G145" s="240"/>
      <c r="H145" s="240"/>
      <c r="I145" s="240"/>
    </row>
    <row r="146" spans="2:9" ht="11.25">
      <c r="B146" s="59"/>
      <c r="C146" s="59"/>
      <c r="D146" s="59"/>
      <c r="E146" s="59"/>
      <c r="F146" s="59"/>
      <c r="G146" s="240"/>
      <c r="H146" s="240"/>
      <c r="I146" s="240"/>
    </row>
    <row r="147" spans="2:9" ht="11.25">
      <c r="B147" s="59"/>
      <c r="C147" s="59"/>
      <c r="D147" s="59"/>
      <c r="E147" s="59"/>
      <c r="F147" s="59"/>
      <c r="G147" s="240"/>
      <c r="H147" s="240"/>
      <c r="I147" s="240"/>
    </row>
    <row r="148" spans="2:9" ht="11.25">
      <c r="B148" s="59"/>
      <c r="C148" s="59"/>
      <c r="D148" s="59"/>
      <c r="E148" s="59"/>
      <c r="F148" s="59"/>
      <c r="G148" s="240"/>
      <c r="H148" s="240"/>
      <c r="I148" s="240"/>
    </row>
    <row r="149" spans="2:9" ht="11.25">
      <c r="B149" s="59"/>
      <c r="C149" s="59"/>
      <c r="D149" s="59"/>
      <c r="E149" s="59"/>
      <c r="F149" s="59"/>
      <c r="G149" s="240"/>
      <c r="H149" s="240"/>
      <c r="I149" s="240"/>
    </row>
    <row r="150" spans="2:9" ht="11.25">
      <c r="B150" s="59"/>
      <c r="C150" s="59"/>
      <c r="D150" s="59"/>
      <c r="E150" s="59"/>
      <c r="F150" s="59"/>
      <c r="G150" s="240"/>
      <c r="H150" s="240"/>
      <c r="I150" s="240"/>
    </row>
    <row r="151" spans="2:9" ht="11.25">
      <c r="B151" s="59"/>
      <c r="C151" s="59"/>
      <c r="D151" s="59"/>
      <c r="E151" s="59"/>
      <c r="F151" s="59"/>
      <c r="G151" s="240"/>
      <c r="H151" s="240"/>
      <c r="I151" s="240"/>
    </row>
    <row r="152" spans="2:9" ht="11.25">
      <c r="B152" s="59"/>
      <c r="C152" s="59"/>
      <c r="D152" s="59"/>
      <c r="E152" s="59"/>
      <c r="F152" s="59"/>
      <c r="G152" s="240"/>
      <c r="H152" s="240"/>
      <c r="I152" s="240"/>
    </row>
    <row r="153" spans="2:9" ht="11.25">
      <c r="B153" s="59"/>
      <c r="C153" s="59"/>
      <c r="D153" s="59"/>
      <c r="E153" s="59"/>
      <c r="F153" s="59"/>
      <c r="G153" s="240"/>
      <c r="H153" s="240"/>
      <c r="I153" s="240"/>
    </row>
    <row r="154" spans="2:9" ht="11.25">
      <c r="B154" s="59"/>
      <c r="C154" s="59"/>
      <c r="D154" s="59"/>
      <c r="E154" s="59"/>
      <c r="F154" s="59"/>
      <c r="G154" s="240"/>
      <c r="H154" s="240"/>
      <c r="I154" s="240"/>
    </row>
    <row r="155" spans="2:9" ht="11.25">
      <c r="B155" s="59"/>
      <c r="C155" s="59"/>
      <c r="D155" s="59"/>
      <c r="E155" s="59"/>
      <c r="F155" s="59"/>
      <c r="G155" s="240"/>
      <c r="H155" s="240"/>
      <c r="I155" s="240"/>
    </row>
    <row r="156" spans="2:9" ht="11.25">
      <c r="B156" s="59"/>
      <c r="C156" s="59"/>
      <c r="D156" s="59"/>
      <c r="E156" s="59"/>
      <c r="F156" s="59"/>
      <c r="G156" s="240"/>
      <c r="H156" s="240"/>
      <c r="I156" s="240"/>
    </row>
    <row r="157" spans="2:9" ht="11.25">
      <c r="B157" s="59"/>
      <c r="C157" s="59"/>
      <c r="D157" s="59"/>
      <c r="E157" s="59"/>
      <c r="F157" s="59"/>
      <c r="G157" s="240"/>
      <c r="H157" s="240"/>
      <c r="I157" s="240"/>
    </row>
    <row r="158" spans="2:9" ht="11.25">
      <c r="B158" s="59"/>
      <c r="C158" s="59"/>
      <c r="D158" s="59"/>
      <c r="E158" s="59"/>
      <c r="F158" s="59"/>
      <c r="G158" s="240"/>
      <c r="H158" s="240"/>
      <c r="I158" s="240"/>
    </row>
    <row r="159" spans="2:9" ht="11.25">
      <c r="B159" s="59"/>
      <c r="C159" s="59"/>
      <c r="D159" s="59"/>
      <c r="E159" s="59"/>
      <c r="F159" s="59"/>
      <c r="G159" s="240"/>
      <c r="H159" s="240"/>
      <c r="I159" s="240"/>
    </row>
    <row r="160" spans="2:9" ht="11.25">
      <c r="B160" s="59"/>
      <c r="C160" s="59"/>
      <c r="D160" s="59"/>
      <c r="E160" s="59"/>
      <c r="F160" s="59"/>
      <c r="G160" s="240"/>
      <c r="H160" s="240"/>
      <c r="I160" s="240"/>
    </row>
    <row r="161" spans="2:9" ht="11.25">
      <c r="B161" s="59"/>
      <c r="C161" s="59"/>
      <c r="D161" s="59"/>
      <c r="E161" s="59"/>
      <c r="F161" s="59"/>
      <c r="G161" s="240"/>
      <c r="H161" s="240"/>
      <c r="I161" s="240"/>
    </row>
    <row r="162" spans="2:9" ht="11.25">
      <c r="B162" s="59"/>
      <c r="C162" s="59"/>
      <c r="D162" s="59"/>
      <c r="E162" s="59"/>
      <c r="F162" s="59"/>
      <c r="G162" s="240"/>
      <c r="H162" s="240"/>
      <c r="I162" s="240"/>
    </row>
    <row r="163" spans="2:9" ht="11.25">
      <c r="B163" s="59"/>
      <c r="C163" s="59"/>
      <c r="D163" s="59"/>
      <c r="E163" s="59"/>
      <c r="F163" s="59"/>
      <c r="G163" s="240"/>
      <c r="H163" s="240"/>
      <c r="I163" s="240"/>
    </row>
    <row r="164" spans="2:9" ht="11.25">
      <c r="B164" s="59"/>
      <c r="C164" s="59"/>
      <c r="D164" s="59"/>
      <c r="E164" s="59"/>
      <c r="F164" s="59"/>
      <c r="G164" s="240"/>
      <c r="H164" s="240"/>
      <c r="I164" s="240"/>
    </row>
    <row r="165" spans="2:9" ht="11.25">
      <c r="B165" s="59"/>
      <c r="C165" s="59"/>
      <c r="D165" s="59"/>
      <c r="E165" s="59"/>
      <c r="F165" s="59"/>
      <c r="G165" s="240"/>
      <c r="H165" s="240"/>
      <c r="I165" s="240"/>
    </row>
    <row r="166" spans="2:9" ht="11.25">
      <c r="B166" s="59"/>
      <c r="C166" s="59"/>
      <c r="D166" s="59"/>
      <c r="E166" s="59"/>
      <c r="F166" s="59"/>
      <c r="G166" s="240"/>
      <c r="H166" s="240"/>
      <c r="I166" s="240"/>
    </row>
    <row r="167" spans="2:9" ht="11.25">
      <c r="B167" s="59"/>
      <c r="C167" s="59"/>
      <c r="D167" s="59"/>
      <c r="E167" s="59"/>
      <c r="F167" s="59"/>
      <c r="G167" s="240"/>
      <c r="H167" s="240"/>
      <c r="I167" s="240"/>
    </row>
    <row r="168" spans="2:9" ht="11.25">
      <c r="B168" s="59"/>
      <c r="C168" s="59"/>
      <c r="D168" s="59"/>
      <c r="E168" s="59"/>
      <c r="F168" s="59"/>
      <c r="G168" s="240"/>
      <c r="H168" s="240"/>
      <c r="I168" s="240"/>
    </row>
    <row r="169" spans="2:9" ht="11.25">
      <c r="B169" s="59"/>
      <c r="C169" s="59"/>
      <c r="D169" s="59"/>
      <c r="E169" s="59"/>
      <c r="F169" s="59"/>
      <c r="G169" s="240"/>
      <c r="H169" s="240"/>
      <c r="I169" s="240"/>
    </row>
    <row r="170" spans="2:9" ht="11.25">
      <c r="B170" s="59"/>
      <c r="C170" s="59"/>
      <c r="D170" s="59"/>
      <c r="E170" s="59"/>
      <c r="F170" s="59"/>
      <c r="G170" s="240"/>
      <c r="H170" s="240"/>
      <c r="I170" s="240"/>
    </row>
    <row r="171" spans="2:9" ht="11.25">
      <c r="B171" s="59"/>
      <c r="C171" s="59"/>
      <c r="D171" s="59"/>
      <c r="E171" s="59"/>
      <c r="F171" s="59"/>
      <c r="G171" s="240"/>
      <c r="H171" s="240"/>
      <c r="I171" s="240"/>
    </row>
    <row r="172" spans="2:9" ht="11.25">
      <c r="B172" s="59"/>
      <c r="C172" s="59"/>
      <c r="D172" s="59"/>
      <c r="E172" s="59"/>
      <c r="F172" s="59"/>
      <c r="G172" s="240"/>
      <c r="H172" s="240"/>
      <c r="I172" s="240"/>
    </row>
    <row r="173" spans="2:9" ht="11.25">
      <c r="B173" s="59"/>
      <c r="C173" s="59"/>
      <c r="D173" s="59"/>
      <c r="E173" s="59"/>
      <c r="F173" s="59"/>
      <c r="G173" s="240"/>
      <c r="H173" s="240"/>
      <c r="I173" s="240"/>
    </row>
    <row r="174" spans="2:9" ht="11.25">
      <c r="B174" s="59"/>
      <c r="C174" s="59"/>
      <c r="D174" s="59"/>
      <c r="E174" s="59"/>
      <c r="F174" s="59"/>
      <c r="G174" s="240"/>
      <c r="H174" s="240"/>
      <c r="I174" s="240"/>
    </row>
    <row r="175" spans="2:9" ht="11.25">
      <c r="B175" s="59"/>
      <c r="C175" s="59"/>
      <c r="D175" s="59"/>
      <c r="E175" s="59"/>
      <c r="F175" s="59"/>
      <c r="G175" s="240"/>
      <c r="H175" s="240"/>
      <c r="I175" s="240"/>
    </row>
    <row r="176" spans="2:9" ht="11.25">
      <c r="B176" s="59"/>
      <c r="C176" s="59"/>
      <c r="D176" s="59"/>
      <c r="E176" s="59"/>
      <c r="F176" s="59"/>
      <c r="G176" s="240"/>
      <c r="H176" s="240"/>
      <c r="I176" s="240"/>
    </row>
    <row r="177" spans="2:9" ht="11.25">
      <c r="B177" s="59"/>
      <c r="C177" s="59"/>
      <c r="D177" s="59"/>
      <c r="E177" s="59"/>
      <c r="F177" s="59"/>
      <c r="G177" s="240"/>
      <c r="H177" s="240"/>
      <c r="I177" s="240"/>
    </row>
    <row r="178" spans="2:9" ht="11.25">
      <c r="B178" s="59"/>
      <c r="C178" s="59"/>
      <c r="D178" s="59"/>
      <c r="E178" s="59"/>
      <c r="F178" s="59"/>
      <c r="G178" s="240"/>
      <c r="H178" s="240"/>
      <c r="I178" s="240"/>
    </row>
    <row r="179" spans="2:9" ht="11.25">
      <c r="B179" s="59"/>
      <c r="C179" s="59"/>
      <c r="D179" s="59"/>
      <c r="E179" s="59"/>
      <c r="F179" s="59"/>
      <c r="G179" s="240"/>
      <c r="H179" s="240"/>
      <c r="I179" s="240"/>
    </row>
    <row r="180" spans="2:9" ht="11.25">
      <c r="B180" s="59"/>
      <c r="C180" s="59"/>
      <c r="D180" s="59"/>
      <c r="E180" s="59"/>
      <c r="F180" s="59"/>
      <c r="G180" s="240"/>
      <c r="H180" s="240"/>
      <c r="I180" s="240"/>
    </row>
  </sheetData>
  <sheetProtection/>
  <mergeCells count="2">
    <mergeCell ref="A2:F2"/>
    <mergeCell ref="A1:F1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T247"/>
  <sheetViews>
    <sheetView workbookViewId="0" topLeftCell="A1">
      <selection activeCell="D4" sqref="D4"/>
    </sheetView>
  </sheetViews>
  <sheetFormatPr defaultColWidth="9.00390625" defaultRowHeight="12.75"/>
  <cols>
    <col min="1" max="1" width="63.25390625" style="225" bestFit="1" customWidth="1"/>
    <col min="2" max="2" width="14.25390625" style="25" customWidth="1"/>
    <col min="3" max="3" width="15.125" style="25" customWidth="1"/>
    <col min="4" max="4" width="10.25390625" style="100" customWidth="1"/>
    <col min="5" max="5" width="8.875" style="225" hidden="1" customWidth="1"/>
    <col min="6" max="16384" width="9.125" style="225" customWidth="1"/>
  </cols>
  <sheetData>
    <row r="2" spans="1:20" ht="39" customHeight="1">
      <c r="A2" s="267" t="s">
        <v>4</v>
      </c>
      <c r="B2" s="256"/>
      <c r="C2" s="256"/>
      <c r="D2" s="256"/>
      <c r="E2" s="25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ht="12.75">
      <c r="A3" s="67"/>
    </row>
    <row r="4" spans="2:4" s="204" customFormat="1" ht="12.75">
      <c r="B4" s="248"/>
      <c r="C4" s="248"/>
      <c r="D4" s="92" t="e">
        <f>VALVAL</f>
        <v>#REF!</v>
      </c>
    </row>
    <row r="5" spans="1:5" s="101" customFormat="1" ht="12.75">
      <c r="A5" s="166"/>
      <c r="B5" s="58" t="s">
        <v>161</v>
      </c>
      <c r="C5" s="58" t="s">
        <v>164</v>
      </c>
      <c r="D5" s="138" t="s">
        <v>185</v>
      </c>
      <c r="E5" s="50" t="s">
        <v>52</v>
      </c>
    </row>
    <row r="6" spans="1:5" s="200" customFormat="1" ht="15">
      <c r="A6" s="181" t="s">
        <v>147</v>
      </c>
      <c r="B6" s="212">
        <f>SUM(B$7+B$8+B$9)</f>
        <v>151.51510283671</v>
      </c>
      <c r="C6" s="212">
        <f>SUM(C$7+C$8+C$9)</f>
        <v>6010.422311409489</v>
      </c>
      <c r="D6" s="55">
        <f>SUM(D$7+D$8+D$9)</f>
        <v>1.0000010000000001</v>
      </c>
      <c r="E6" s="239" t="s">
        <v>90</v>
      </c>
    </row>
    <row r="7" spans="1:5" s="221" customFormat="1" ht="12.75">
      <c r="A7" s="3" t="s">
        <v>48</v>
      </c>
      <c r="B7" s="89">
        <v>8.40724951452</v>
      </c>
      <c r="C7" s="89">
        <v>333.50549954316</v>
      </c>
      <c r="D7" s="178">
        <v>0.055488</v>
      </c>
      <c r="E7" s="36" t="s">
        <v>9</v>
      </c>
    </row>
    <row r="8" spans="1:5" s="221" customFormat="1" ht="12.75">
      <c r="A8" s="3" t="s">
        <v>181</v>
      </c>
      <c r="B8" s="89">
        <v>35.3932615285</v>
      </c>
      <c r="C8" s="89">
        <v>1404.00821292113</v>
      </c>
      <c r="D8" s="178">
        <v>0.233596</v>
      </c>
      <c r="E8" s="36" t="s">
        <v>9</v>
      </c>
    </row>
    <row r="9" spans="1:5" s="221" customFormat="1" ht="12.75">
      <c r="A9" s="3" t="s">
        <v>43</v>
      </c>
      <c r="B9" s="89">
        <v>107.71459179369</v>
      </c>
      <c r="C9" s="89">
        <v>4272.9085989452</v>
      </c>
      <c r="D9" s="178">
        <v>0.710917</v>
      </c>
      <c r="E9" s="36" t="s">
        <v>9</v>
      </c>
    </row>
    <row r="10" spans="2:18" ht="12.75">
      <c r="B10" s="12"/>
      <c r="C10" s="12"/>
      <c r="D10" s="88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</row>
    <row r="11" spans="2:18" ht="12.75">
      <c r="B11" s="12"/>
      <c r="C11" s="12"/>
      <c r="D11" s="88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</row>
    <row r="12" spans="2:18" ht="12.75">
      <c r="B12" s="12"/>
      <c r="C12" s="12"/>
      <c r="D12" s="88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</row>
    <row r="13" spans="2:18" ht="12.75">
      <c r="B13" s="12"/>
      <c r="C13" s="12"/>
      <c r="D13" s="88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</row>
    <row r="14" spans="2:18" ht="12.75">
      <c r="B14" s="12"/>
      <c r="C14" s="12"/>
      <c r="D14" s="88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</row>
    <row r="15" spans="2:18" ht="12.75">
      <c r="B15" s="12"/>
      <c r="C15" s="12"/>
      <c r="D15" s="88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2:18" ht="12.75">
      <c r="B16" s="12"/>
      <c r="C16" s="12"/>
      <c r="D16" s="88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</row>
    <row r="17" spans="2:18" ht="12.75">
      <c r="B17" s="12"/>
      <c r="C17" s="12"/>
      <c r="D17" s="88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</row>
    <row r="18" spans="2:18" ht="12.75">
      <c r="B18" s="12"/>
      <c r="C18" s="12"/>
      <c r="D18" s="88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</row>
    <row r="19" spans="2:18" ht="12.75">
      <c r="B19" s="12"/>
      <c r="C19" s="12"/>
      <c r="D19" s="88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</row>
    <row r="20" spans="2:18" ht="12.75">
      <c r="B20" s="12"/>
      <c r="C20" s="12"/>
      <c r="D20" s="88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</row>
    <row r="21" spans="2:18" ht="12.75">
      <c r="B21" s="12"/>
      <c r="C21" s="12"/>
      <c r="D21" s="88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2:18" ht="12.75">
      <c r="B22" s="12"/>
      <c r="C22" s="12"/>
      <c r="D22" s="88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</row>
    <row r="23" spans="2:18" ht="12.75">
      <c r="B23" s="12"/>
      <c r="C23" s="12"/>
      <c r="D23" s="88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</row>
    <row r="24" spans="2:18" ht="12.75">
      <c r="B24" s="12"/>
      <c r="C24" s="12"/>
      <c r="D24" s="88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</row>
    <row r="25" spans="2:18" ht="12.75">
      <c r="B25" s="12"/>
      <c r="C25" s="12"/>
      <c r="D25" s="88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</row>
    <row r="26" spans="2:18" ht="12.75">
      <c r="B26" s="12"/>
      <c r="C26" s="12"/>
      <c r="D26" s="88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</row>
    <row r="27" spans="2:18" ht="12.75">
      <c r="B27" s="12"/>
      <c r="C27" s="12"/>
      <c r="D27" s="88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2:18" ht="12.75">
      <c r="B28" s="12"/>
      <c r="C28" s="12"/>
      <c r="D28" s="88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</row>
    <row r="29" spans="2:18" ht="12.75">
      <c r="B29" s="12"/>
      <c r="C29" s="12"/>
      <c r="D29" s="88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</row>
    <row r="30" spans="2:18" ht="12.75">
      <c r="B30" s="12"/>
      <c r="C30" s="12"/>
      <c r="D30" s="88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</row>
    <row r="31" spans="2:18" ht="12.75">
      <c r="B31" s="12"/>
      <c r="C31" s="12"/>
      <c r="D31" s="88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</row>
    <row r="32" spans="2:18" ht="12.75">
      <c r="B32" s="12"/>
      <c r="C32" s="12"/>
      <c r="D32" s="88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2:18" ht="12.75">
      <c r="B33" s="12"/>
      <c r="C33" s="12"/>
      <c r="D33" s="88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2:18" ht="12.75">
      <c r="B34" s="12"/>
      <c r="C34" s="12"/>
      <c r="D34" s="88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5" spans="2:18" ht="12.75">
      <c r="B35" s="12"/>
      <c r="C35" s="12"/>
      <c r="D35" s="88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</row>
    <row r="36" spans="2:18" ht="12.75">
      <c r="B36" s="12"/>
      <c r="C36" s="12"/>
      <c r="D36" s="88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</row>
    <row r="37" spans="2:18" ht="12.75">
      <c r="B37" s="12"/>
      <c r="C37" s="12"/>
      <c r="D37" s="88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</row>
    <row r="38" spans="2:18" ht="12.75">
      <c r="B38" s="12"/>
      <c r="C38" s="12"/>
      <c r="D38" s="8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</row>
    <row r="39" spans="2:18" ht="12.75">
      <c r="B39" s="12"/>
      <c r="C39" s="12"/>
      <c r="D39" s="88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</row>
    <row r="40" spans="2:18" ht="12.75">
      <c r="B40" s="12"/>
      <c r="C40" s="12"/>
      <c r="D40" s="88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</row>
    <row r="41" spans="2:18" ht="12.75">
      <c r="B41" s="12"/>
      <c r="C41" s="12"/>
      <c r="D41" s="88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</row>
    <row r="42" spans="2:18" ht="12.75">
      <c r="B42" s="12"/>
      <c r="C42" s="12"/>
      <c r="D42" s="88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</row>
    <row r="43" spans="2:18" ht="12.75">
      <c r="B43" s="12"/>
      <c r="C43" s="12"/>
      <c r="D43" s="88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</row>
    <row r="44" spans="2:18" ht="12.75">
      <c r="B44" s="12"/>
      <c r="C44" s="12"/>
      <c r="D44" s="88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</row>
    <row r="45" spans="2:18" ht="12.75">
      <c r="B45" s="12"/>
      <c r="C45" s="12"/>
      <c r="D45" s="88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</row>
    <row r="46" spans="2:18" ht="12.75">
      <c r="B46" s="12"/>
      <c r="C46" s="12"/>
      <c r="D46" s="88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</row>
    <row r="47" spans="2:18" ht="12.75">
      <c r="B47" s="12"/>
      <c r="C47" s="12"/>
      <c r="D47" s="88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</row>
    <row r="48" spans="2:18" ht="12.75">
      <c r="B48" s="12"/>
      <c r="C48" s="12"/>
      <c r="D48" s="88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</row>
    <row r="49" spans="2:18" ht="12.75">
      <c r="B49" s="12"/>
      <c r="C49" s="12"/>
      <c r="D49" s="88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</row>
    <row r="50" spans="2:18" ht="12.75">
      <c r="B50" s="12"/>
      <c r="C50" s="12"/>
      <c r="D50" s="88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</row>
    <row r="51" spans="2:18" ht="12.75">
      <c r="B51" s="12"/>
      <c r="C51" s="12"/>
      <c r="D51" s="88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</row>
    <row r="52" spans="2:18" ht="12.75">
      <c r="B52" s="12"/>
      <c r="C52" s="12"/>
      <c r="D52" s="88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</row>
    <row r="53" spans="2:18" ht="12.75">
      <c r="B53" s="12"/>
      <c r="C53" s="12"/>
      <c r="D53" s="88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</row>
    <row r="54" spans="2:18" ht="12.75">
      <c r="B54" s="12"/>
      <c r="C54" s="12"/>
      <c r="D54" s="88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</row>
    <row r="55" spans="2:18" ht="12.75">
      <c r="B55" s="12"/>
      <c r="C55" s="12"/>
      <c r="D55" s="8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</row>
    <row r="56" spans="2:18" ht="12.75">
      <c r="B56" s="12"/>
      <c r="C56" s="12"/>
      <c r="D56" s="8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</row>
    <row r="57" spans="2:18" ht="12.75">
      <c r="B57" s="12"/>
      <c r="C57" s="12"/>
      <c r="D57" s="8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</row>
    <row r="58" spans="2:18" ht="12.75">
      <c r="B58" s="12"/>
      <c r="C58" s="12"/>
      <c r="D58" s="8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</row>
    <row r="59" spans="2:18" ht="12.75">
      <c r="B59" s="12"/>
      <c r="C59" s="12"/>
      <c r="D59" s="8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</row>
    <row r="60" spans="2:18" ht="12.75">
      <c r="B60" s="12"/>
      <c r="C60" s="12"/>
      <c r="D60" s="8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</row>
    <row r="61" spans="2:18" ht="12.75">
      <c r="B61" s="12"/>
      <c r="C61" s="12"/>
      <c r="D61" s="8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</row>
    <row r="62" spans="2:18" ht="12.75">
      <c r="B62" s="12"/>
      <c r="C62" s="12"/>
      <c r="D62" s="8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</row>
    <row r="63" spans="2:18" ht="12.75">
      <c r="B63" s="12"/>
      <c r="C63" s="12"/>
      <c r="D63" s="8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</row>
    <row r="64" spans="2:18" ht="12.75">
      <c r="B64" s="12"/>
      <c r="C64" s="12"/>
      <c r="D64" s="8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</row>
    <row r="65" spans="2:18" ht="12.75">
      <c r="B65" s="12"/>
      <c r="C65" s="12"/>
      <c r="D65" s="8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</row>
    <row r="66" spans="2:18" ht="12.75">
      <c r="B66" s="12"/>
      <c r="C66" s="12"/>
      <c r="D66" s="8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</row>
    <row r="67" spans="2:18" ht="12.75">
      <c r="B67" s="12"/>
      <c r="C67" s="12"/>
      <c r="D67" s="8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2:18" ht="12.75">
      <c r="B68" s="12"/>
      <c r="C68" s="12"/>
      <c r="D68" s="8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</row>
    <row r="69" spans="2:18" ht="12.75">
      <c r="B69" s="12"/>
      <c r="C69" s="12"/>
      <c r="D69" s="8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</row>
    <row r="70" spans="2:18" ht="12.75">
      <c r="B70" s="12"/>
      <c r="C70" s="12"/>
      <c r="D70" s="8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</row>
    <row r="71" spans="2:18" ht="12.75">
      <c r="B71" s="12"/>
      <c r="C71" s="12"/>
      <c r="D71" s="8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</row>
    <row r="72" spans="2:18" ht="12.75">
      <c r="B72" s="12"/>
      <c r="C72" s="12"/>
      <c r="D72" s="8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</row>
    <row r="73" spans="2:18" ht="12.75">
      <c r="B73" s="12"/>
      <c r="C73" s="12"/>
      <c r="D73" s="8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</row>
    <row r="74" spans="2:18" ht="12.75">
      <c r="B74" s="12"/>
      <c r="C74" s="12"/>
      <c r="D74" s="8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</row>
    <row r="75" spans="2:18" ht="12.75">
      <c r="B75" s="12"/>
      <c r="C75" s="12"/>
      <c r="D75" s="8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</row>
    <row r="76" spans="2:18" ht="12.75">
      <c r="B76" s="12"/>
      <c r="C76" s="12"/>
      <c r="D76" s="8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</row>
    <row r="77" spans="2:18" ht="12.75">
      <c r="B77" s="12"/>
      <c r="C77" s="12"/>
      <c r="D77" s="8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</row>
    <row r="78" spans="2:18" ht="12.75">
      <c r="B78" s="12"/>
      <c r="C78" s="12"/>
      <c r="D78" s="8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</row>
    <row r="79" spans="2:18" ht="12.75">
      <c r="B79" s="12"/>
      <c r="C79" s="12"/>
      <c r="D79" s="8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</row>
    <row r="80" spans="2:18" ht="12.75">
      <c r="B80" s="12"/>
      <c r="C80" s="12"/>
      <c r="D80" s="8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</row>
    <row r="81" spans="2:18" ht="12.75">
      <c r="B81" s="12"/>
      <c r="C81" s="12"/>
      <c r="D81" s="8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</row>
    <row r="82" spans="2:18" ht="12.75">
      <c r="B82" s="12"/>
      <c r="C82" s="12"/>
      <c r="D82" s="8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</row>
    <row r="83" spans="2:18" ht="12.75">
      <c r="B83" s="12"/>
      <c r="C83" s="12"/>
      <c r="D83" s="8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</row>
    <row r="84" spans="2:18" ht="12.75">
      <c r="B84" s="12"/>
      <c r="C84" s="12"/>
      <c r="D84" s="8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</row>
    <row r="85" spans="2:18" ht="12.75">
      <c r="B85" s="12"/>
      <c r="C85" s="12"/>
      <c r="D85" s="8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</row>
    <row r="86" spans="2:18" ht="12.75">
      <c r="B86" s="12"/>
      <c r="C86" s="12"/>
      <c r="D86" s="8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</row>
    <row r="87" spans="2:18" ht="12.75">
      <c r="B87" s="12"/>
      <c r="C87" s="12"/>
      <c r="D87" s="8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</row>
    <row r="88" spans="2:18" ht="12.75">
      <c r="B88" s="12"/>
      <c r="C88" s="12"/>
      <c r="D88" s="8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</row>
    <row r="89" spans="2:18" ht="12.75">
      <c r="B89" s="12"/>
      <c r="C89" s="12"/>
      <c r="D89" s="8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</row>
    <row r="90" spans="2:18" ht="12.75">
      <c r="B90" s="12"/>
      <c r="C90" s="12"/>
      <c r="D90" s="8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</row>
    <row r="91" spans="2:18" ht="12.75">
      <c r="B91" s="12"/>
      <c r="C91" s="12"/>
      <c r="D91" s="8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</row>
    <row r="92" spans="2:18" ht="12.75">
      <c r="B92" s="12"/>
      <c r="C92" s="12"/>
      <c r="D92" s="8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</row>
    <row r="93" spans="2:18" ht="12.75">
      <c r="B93" s="12"/>
      <c r="C93" s="12"/>
      <c r="D93" s="8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</row>
    <row r="94" spans="2:18" ht="12.75">
      <c r="B94" s="12"/>
      <c r="C94" s="12"/>
      <c r="D94" s="8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</row>
    <row r="95" spans="2:18" ht="12.75">
      <c r="B95" s="12"/>
      <c r="C95" s="12"/>
      <c r="D95" s="8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</row>
    <row r="96" spans="2:18" ht="12.75">
      <c r="B96" s="12"/>
      <c r="C96" s="12"/>
      <c r="D96" s="8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</row>
    <row r="97" spans="2:18" ht="12.75">
      <c r="B97" s="12"/>
      <c r="C97" s="12"/>
      <c r="D97" s="8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</row>
    <row r="98" spans="2:18" ht="12.75">
      <c r="B98" s="12"/>
      <c r="C98" s="12"/>
      <c r="D98" s="8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</row>
    <row r="99" spans="2:18" ht="12.75">
      <c r="B99" s="12"/>
      <c r="C99" s="12"/>
      <c r="D99" s="8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</row>
    <row r="100" spans="2:18" ht="12.75">
      <c r="B100" s="12"/>
      <c r="C100" s="12"/>
      <c r="D100" s="8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</row>
    <row r="101" spans="2:18" ht="12.75">
      <c r="B101" s="12"/>
      <c r="C101" s="12"/>
      <c r="D101" s="8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</row>
    <row r="102" spans="2:18" ht="12.75">
      <c r="B102" s="12"/>
      <c r="C102" s="12"/>
      <c r="D102" s="8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</row>
    <row r="103" spans="2:18" ht="12.75">
      <c r="B103" s="12"/>
      <c r="C103" s="12"/>
      <c r="D103" s="8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</row>
    <row r="104" spans="2:18" ht="12.75">
      <c r="B104" s="12"/>
      <c r="C104" s="12"/>
      <c r="D104" s="8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</row>
    <row r="105" spans="2:18" ht="12.75">
      <c r="B105" s="12"/>
      <c r="C105" s="12"/>
      <c r="D105" s="8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</row>
    <row r="106" spans="2:18" ht="12.75">
      <c r="B106" s="12"/>
      <c r="C106" s="12"/>
      <c r="D106" s="8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</row>
    <row r="107" spans="2:18" ht="12.75">
      <c r="B107" s="12"/>
      <c r="C107" s="12"/>
      <c r="D107" s="8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</row>
    <row r="108" spans="2:18" ht="12.75">
      <c r="B108" s="12"/>
      <c r="C108" s="12"/>
      <c r="D108" s="8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</row>
    <row r="109" spans="2:18" ht="12.75">
      <c r="B109" s="12"/>
      <c r="C109" s="12"/>
      <c r="D109" s="8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</row>
    <row r="110" spans="2:18" ht="12.75">
      <c r="B110" s="12"/>
      <c r="C110" s="12"/>
      <c r="D110" s="8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</row>
    <row r="111" spans="2:18" ht="12.75">
      <c r="B111" s="12"/>
      <c r="C111" s="12"/>
      <c r="D111" s="8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</row>
    <row r="112" spans="2:18" ht="12.75">
      <c r="B112" s="12"/>
      <c r="C112" s="12"/>
      <c r="D112" s="8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</row>
    <row r="113" spans="2:18" ht="12.75">
      <c r="B113" s="12"/>
      <c r="C113" s="12"/>
      <c r="D113" s="8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</row>
    <row r="114" spans="2:18" ht="12.75">
      <c r="B114" s="12"/>
      <c r="C114" s="12"/>
      <c r="D114" s="8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</row>
    <row r="115" spans="2:18" ht="12.75">
      <c r="B115" s="12"/>
      <c r="C115" s="12"/>
      <c r="D115" s="8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</row>
    <row r="116" spans="2:18" ht="12.75">
      <c r="B116" s="12"/>
      <c r="C116" s="12"/>
      <c r="D116" s="8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</row>
    <row r="117" spans="2:18" ht="12.75">
      <c r="B117" s="12"/>
      <c r="C117" s="12"/>
      <c r="D117" s="8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</row>
    <row r="118" spans="2:18" ht="12.75">
      <c r="B118" s="12"/>
      <c r="C118" s="12"/>
      <c r="D118" s="8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</row>
    <row r="119" spans="2:18" ht="12.75">
      <c r="B119" s="12"/>
      <c r="C119" s="12"/>
      <c r="D119" s="8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</row>
    <row r="120" spans="2:18" ht="12.75">
      <c r="B120" s="12"/>
      <c r="C120" s="12"/>
      <c r="D120" s="8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</row>
    <row r="121" spans="2:18" ht="12.75">
      <c r="B121" s="12"/>
      <c r="C121" s="12"/>
      <c r="D121" s="8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</row>
    <row r="122" spans="2:18" ht="12.75">
      <c r="B122" s="12"/>
      <c r="C122" s="12"/>
      <c r="D122" s="8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</row>
    <row r="123" spans="2:18" ht="12.75">
      <c r="B123" s="12"/>
      <c r="C123" s="12"/>
      <c r="D123" s="8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</row>
    <row r="124" spans="2:18" ht="12.75">
      <c r="B124" s="12"/>
      <c r="C124" s="12"/>
      <c r="D124" s="8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</row>
    <row r="125" spans="2:18" ht="12.75">
      <c r="B125" s="12"/>
      <c r="C125" s="12"/>
      <c r="D125" s="8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</row>
    <row r="126" spans="2:18" ht="12.75">
      <c r="B126" s="12"/>
      <c r="C126" s="12"/>
      <c r="D126" s="8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</row>
    <row r="127" spans="2:18" ht="12.75">
      <c r="B127" s="12"/>
      <c r="C127" s="12"/>
      <c r="D127" s="8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</row>
    <row r="128" spans="2:18" ht="12.75">
      <c r="B128" s="12"/>
      <c r="C128" s="12"/>
      <c r="D128" s="8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</row>
    <row r="129" spans="2:18" ht="12.75">
      <c r="B129" s="12"/>
      <c r="C129" s="12"/>
      <c r="D129" s="8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</row>
    <row r="130" spans="2:18" ht="12.75">
      <c r="B130" s="12"/>
      <c r="C130" s="12"/>
      <c r="D130" s="8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</row>
    <row r="131" spans="2:18" ht="12.75">
      <c r="B131" s="12"/>
      <c r="C131" s="12"/>
      <c r="D131" s="8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</row>
    <row r="132" spans="2:18" ht="12.75">
      <c r="B132" s="12"/>
      <c r="C132" s="12"/>
      <c r="D132" s="8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</row>
    <row r="133" spans="2:18" ht="12.75">
      <c r="B133" s="12"/>
      <c r="C133" s="12"/>
      <c r="D133" s="8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</row>
    <row r="134" spans="2:18" ht="12.75">
      <c r="B134" s="12"/>
      <c r="C134" s="12"/>
      <c r="D134" s="8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</row>
    <row r="135" spans="2:18" ht="12.75">
      <c r="B135" s="12"/>
      <c r="C135" s="12"/>
      <c r="D135" s="8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</row>
    <row r="136" spans="2:18" ht="12.75">
      <c r="B136" s="12"/>
      <c r="C136" s="12"/>
      <c r="D136" s="8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</row>
    <row r="137" spans="2:18" ht="12.75">
      <c r="B137" s="12"/>
      <c r="C137" s="12"/>
      <c r="D137" s="8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</row>
    <row r="138" spans="2:18" ht="12.75">
      <c r="B138" s="12"/>
      <c r="C138" s="12"/>
      <c r="D138" s="8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</row>
    <row r="139" spans="2:18" ht="12.75">
      <c r="B139" s="12"/>
      <c r="C139" s="12"/>
      <c r="D139" s="8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</row>
    <row r="140" spans="2:18" ht="12.75">
      <c r="B140" s="12"/>
      <c r="C140" s="12"/>
      <c r="D140" s="8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</row>
    <row r="141" spans="2:18" ht="12.75">
      <c r="B141" s="12"/>
      <c r="C141" s="12"/>
      <c r="D141" s="8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</row>
    <row r="142" spans="2:18" ht="12.75">
      <c r="B142" s="12"/>
      <c r="C142" s="12"/>
      <c r="D142" s="8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</row>
    <row r="143" spans="2:18" ht="12.75">
      <c r="B143" s="12"/>
      <c r="C143" s="12"/>
      <c r="D143" s="8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</row>
    <row r="144" spans="2:18" ht="12.75">
      <c r="B144" s="12"/>
      <c r="C144" s="12"/>
      <c r="D144" s="8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</row>
    <row r="145" spans="2:18" ht="12.75">
      <c r="B145" s="12"/>
      <c r="C145" s="12"/>
      <c r="D145" s="8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</row>
    <row r="146" spans="2:18" ht="12.75">
      <c r="B146" s="12"/>
      <c r="C146" s="12"/>
      <c r="D146" s="8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</row>
    <row r="147" spans="2:18" ht="12.75">
      <c r="B147" s="12"/>
      <c r="C147" s="12"/>
      <c r="D147" s="8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</row>
    <row r="148" spans="2:18" ht="12.75">
      <c r="B148" s="12"/>
      <c r="C148" s="12"/>
      <c r="D148" s="8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</row>
    <row r="149" spans="2:18" ht="12.75">
      <c r="B149" s="12"/>
      <c r="C149" s="12"/>
      <c r="D149" s="8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</row>
    <row r="150" spans="2:18" ht="12.75">
      <c r="B150" s="12"/>
      <c r="C150" s="12"/>
      <c r="D150" s="8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</row>
    <row r="151" spans="2:18" ht="12.75">
      <c r="B151" s="12"/>
      <c r="C151" s="12"/>
      <c r="D151" s="8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</row>
    <row r="152" spans="2:18" ht="12.75">
      <c r="B152" s="12"/>
      <c r="C152" s="12"/>
      <c r="D152" s="8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</row>
    <row r="153" spans="2:18" ht="12.75">
      <c r="B153" s="12"/>
      <c r="C153" s="12"/>
      <c r="D153" s="8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</row>
    <row r="154" spans="2:18" ht="12.75">
      <c r="B154" s="12"/>
      <c r="C154" s="12"/>
      <c r="D154" s="8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</row>
    <row r="155" spans="2:18" ht="12.75">
      <c r="B155" s="12"/>
      <c r="C155" s="12"/>
      <c r="D155" s="8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</row>
    <row r="156" spans="2:18" ht="12.75">
      <c r="B156" s="12"/>
      <c r="C156" s="12"/>
      <c r="D156" s="8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</row>
    <row r="157" spans="2:18" ht="12.75">
      <c r="B157" s="12"/>
      <c r="C157" s="12"/>
      <c r="D157" s="8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</row>
    <row r="158" spans="2:18" ht="12.75">
      <c r="B158" s="12"/>
      <c r="C158" s="12"/>
      <c r="D158" s="8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</row>
    <row r="159" spans="2:18" ht="12.75">
      <c r="B159" s="12"/>
      <c r="C159" s="12"/>
      <c r="D159" s="8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</row>
    <row r="160" spans="2:18" ht="12.75">
      <c r="B160" s="12"/>
      <c r="C160" s="12"/>
      <c r="D160" s="8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</row>
    <row r="161" spans="2:18" ht="12.75">
      <c r="B161" s="12"/>
      <c r="C161" s="12"/>
      <c r="D161" s="8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</row>
    <row r="162" spans="2:18" ht="12.75">
      <c r="B162" s="12"/>
      <c r="C162" s="12"/>
      <c r="D162" s="8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</row>
    <row r="163" spans="2:18" ht="12.75">
      <c r="B163" s="12"/>
      <c r="C163" s="12"/>
      <c r="D163" s="8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</row>
    <row r="164" spans="2:18" ht="12.75">
      <c r="B164" s="12"/>
      <c r="C164" s="12"/>
      <c r="D164" s="8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</row>
    <row r="165" spans="2:18" ht="12.75">
      <c r="B165" s="12"/>
      <c r="C165" s="12"/>
      <c r="D165" s="8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</row>
    <row r="166" spans="2:18" ht="12.75">
      <c r="B166" s="12"/>
      <c r="C166" s="12"/>
      <c r="D166" s="8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</row>
    <row r="167" spans="2:18" ht="12.75">
      <c r="B167" s="12"/>
      <c r="C167" s="12"/>
      <c r="D167" s="8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</row>
    <row r="168" spans="2:18" ht="12.75">
      <c r="B168" s="12"/>
      <c r="C168" s="12"/>
      <c r="D168" s="8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</row>
    <row r="169" spans="2:18" ht="12.75">
      <c r="B169" s="12"/>
      <c r="C169" s="12"/>
      <c r="D169" s="8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</row>
    <row r="170" spans="2:18" ht="12.75">
      <c r="B170" s="12"/>
      <c r="C170" s="12"/>
      <c r="D170" s="8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</row>
    <row r="171" spans="2:18" ht="12.75">
      <c r="B171" s="12"/>
      <c r="C171" s="12"/>
      <c r="D171" s="8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</row>
    <row r="172" spans="2:18" ht="12.75">
      <c r="B172" s="12"/>
      <c r="C172" s="12"/>
      <c r="D172" s="8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</row>
    <row r="173" spans="2:18" ht="12.75">
      <c r="B173" s="12"/>
      <c r="C173" s="12"/>
      <c r="D173" s="8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</row>
    <row r="174" spans="2:18" ht="12.75">
      <c r="B174" s="12"/>
      <c r="C174" s="12"/>
      <c r="D174" s="8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</row>
    <row r="175" spans="2:18" ht="12.75">
      <c r="B175" s="12"/>
      <c r="C175" s="12"/>
      <c r="D175" s="8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</row>
    <row r="176" spans="2:18" ht="12.75">
      <c r="B176" s="12"/>
      <c r="C176" s="12"/>
      <c r="D176" s="8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</row>
    <row r="177" spans="2:18" ht="12.75">
      <c r="B177" s="12"/>
      <c r="C177" s="12"/>
      <c r="D177" s="8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</row>
    <row r="178" spans="2:18" ht="12.75">
      <c r="B178" s="12"/>
      <c r="C178" s="12"/>
      <c r="D178" s="8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</row>
    <row r="179" spans="2:18" ht="12.75">
      <c r="B179" s="12"/>
      <c r="C179" s="12"/>
      <c r="D179" s="8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</row>
    <row r="180" spans="2:18" ht="12.75">
      <c r="B180" s="12"/>
      <c r="C180" s="12"/>
      <c r="D180" s="8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</row>
    <row r="181" spans="2:18" ht="12.75">
      <c r="B181" s="12"/>
      <c r="C181" s="12"/>
      <c r="D181" s="8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</row>
    <row r="182" spans="2:18" ht="12.75">
      <c r="B182" s="12"/>
      <c r="C182" s="12"/>
      <c r="D182" s="8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</row>
    <row r="183" spans="2:18" ht="12.75">
      <c r="B183" s="12"/>
      <c r="C183" s="12"/>
      <c r="D183" s="8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</row>
    <row r="184" spans="2:18" ht="12.75">
      <c r="B184" s="12"/>
      <c r="C184" s="12"/>
      <c r="D184" s="88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</row>
    <row r="185" spans="2:18" ht="12.75">
      <c r="B185" s="12"/>
      <c r="C185" s="12"/>
      <c r="D185" s="88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</row>
    <row r="186" spans="2:18" ht="12.75">
      <c r="B186" s="12"/>
      <c r="C186" s="12"/>
      <c r="D186" s="88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</row>
    <row r="187" spans="2:18" ht="12.75">
      <c r="B187" s="12"/>
      <c r="C187" s="12"/>
      <c r="D187" s="88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</row>
    <row r="188" spans="2:18" ht="12.75">
      <c r="B188" s="12"/>
      <c r="C188" s="12"/>
      <c r="D188" s="88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</row>
    <row r="189" spans="2:18" ht="12.75">
      <c r="B189" s="12"/>
      <c r="C189" s="12"/>
      <c r="D189" s="88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</row>
    <row r="190" spans="2:18" ht="12.75">
      <c r="B190" s="12"/>
      <c r="C190" s="12"/>
      <c r="D190" s="88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</row>
    <row r="191" spans="2:18" ht="12.75">
      <c r="B191" s="12"/>
      <c r="C191" s="12"/>
      <c r="D191" s="88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</row>
    <row r="192" spans="2:18" ht="12.75">
      <c r="B192" s="12"/>
      <c r="C192" s="12"/>
      <c r="D192" s="88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</row>
    <row r="193" spans="2:18" ht="12.75">
      <c r="B193" s="12"/>
      <c r="C193" s="12"/>
      <c r="D193" s="88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</row>
    <row r="194" spans="2:18" ht="12.75">
      <c r="B194" s="12"/>
      <c r="C194" s="12"/>
      <c r="D194" s="88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</row>
    <row r="195" spans="2:18" ht="12.75">
      <c r="B195" s="12"/>
      <c r="C195" s="12"/>
      <c r="D195" s="88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</row>
    <row r="196" spans="2:18" ht="12.75">
      <c r="B196" s="12"/>
      <c r="C196" s="12"/>
      <c r="D196" s="88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</row>
    <row r="197" spans="2:18" ht="12.75">
      <c r="B197" s="12"/>
      <c r="C197" s="12"/>
      <c r="D197" s="88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</row>
    <row r="198" spans="2:18" ht="12.75">
      <c r="B198" s="12"/>
      <c r="C198" s="12"/>
      <c r="D198" s="88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</row>
    <row r="199" spans="2:18" ht="12.75">
      <c r="B199" s="12"/>
      <c r="C199" s="12"/>
      <c r="D199" s="88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</row>
    <row r="200" spans="2:18" ht="12.75">
      <c r="B200" s="12"/>
      <c r="C200" s="12"/>
      <c r="D200" s="88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</row>
    <row r="201" spans="2:18" ht="12.75">
      <c r="B201" s="12"/>
      <c r="C201" s="12"/>
      <c r="D201" s="88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</row>
    <row r="202" spans="2:18" ht="12.75">
      <c r="B202" s="12"/>
      <c r="C202" s="12"/>
      <c r="D202" s="88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</row>
    <row r="203" spans="2:18" ht="12.75">
      <c r="B203" s="12"/>
      <c r="C203" s="12"/>
      <c r="D203" s="88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</row>
    <row r="204" spans="2:18" ht="12.75">
      <c r="B204" s="12"/>
      <c r="C204" s="12"/>
      <c r="D204" s="88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</row>
    <row r="205" spans="2:18" ht="12.75">
      <c r="B205" s="12"/>
      <c r="C205" s="12"/>
      <c r="D205" s="88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</row>
    <row r="206" spans="2:18" ht="12.75">
      <c r="B206" s="12"/>
      <c r="C206" s="12"/>
      <c r="D206" s="88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</row>
    <row r="207" spans="2:18" ht="12.75">
      <c r="B207" s="12"/>
      <c r="C207" s="12"/>
      <c r="D207" s="88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</row>
    <row r="208" spans="2:18" ht="12.75">
      <c r="B208" s="12"/>
      <c r="C208" s="12"/>
      <c r="D208" s="88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</row>
    <row r="209" spans="2:18" ht="12.75">
      <c r="B209" s="12"/>
      <c r="C209" s="12"/>
      <c r="D209" s="88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</row>
    <row r="210" spans="2:18" ht="12.75">
      <c r="B210" s="12"/>
      <c r="C210" s="12"/>
      <c r="D210" s="88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</row>
    <row r="211" spans="2:18" ht="12.75">
      <c r="B211" s="12"/>
      <c r="C211" s="12"/>
      <c r="D211" s="88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</row>
    <row r="212" spans="2:18" ht="12.75">
      <c r="B212" s="12"/>
      <c r="C212" s="12"/>
      <c r="D212" s="88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</row>
    <row r="213" spans="2:18" ht="12.75">
      <c r="B213" s="12"/>
      <c r="C213" s="12"/>
      <c r="D213" s="88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</row>
    <row r="214" spans="2:18" ht="12.75">
      <c r="B214" s="12"/>
      <c r="C214" s="12"/>
      <c r="D214" s="88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</row>
    <row r="215" spans="2:18" ht="12.75">
      <c r="B215" s="12"/>
      <c r="C215" s="12"/>
      <c r="D215" s="88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</row>
    <row r="216" spans="2:18" ht="12.75">
      <c r="B216" s="12"/>
      <c r="C216" s="12"/>
      <c r="D216" s="88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</row>
    <row r="217" spans="2:18" ht="12.75">
      <c r="B217" s="12"/>
      <c r="C217" s="12"/>
      <c r="D217" s="88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</row>
    <row r="218" spans="2:18" ht="12.75">
      <c r="B218" s="12"/>
      <c r="C218" s="12"/>
      <c r="D218" s="88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</row>
    <row r="219" spans="2:18" ht="12.75">
      <c r="B219" s="12"/>
      <c r="C219" s="12"/>
      <c r="D219" s="88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</row>
    <row r="220" spans="2:18" ht="12.75">
      <c r="B220" s="12"/>
      <c r="C220" s="12"/>
      <c r="D220" s="88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</row>
    <row r="221" spans="2:18" ht="12.75">
      <c r="B221" s="12"/>
      <c r="C221" s="12"/>
      <c r="D221" s="88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</row>
    <row r="222" spans="2:18" ht="12.75">
      <c r="B222" s="12"/>
      <c r="C222" s="12"/>
      <c r="D222" s="88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</row>
    <row r="223" spans="2:18" ht="12.75">
      <c r="B223" s="12"/>
      <c r="C223" s="12"/>
      <c r="D223" s="88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</row>
    <row r="224" spans="2:18" ht="12.75">
      <c r="B224" s="12"/>
      <c r="C224" s="12"/>
      <c r="D224" s="88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</row>
    <row r="225" spans="2:18" ht="12.75">
      <c r="B225" s="12"/>
      <c r="C225" s="12"/>
      <c r="D225" s="88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</row>
    <row r="226" spans="2:18" ht="12.75">
      <c r="B226" s="12"/>
      <c r="C226" s="12"/>
      <c r="D226" s="88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</row>
    <row r="227" spans="2:18" ht="12.75">
      <c r="B227" s="12"/>
      <c r="C227" s="12"/>
      <c r="D227" s="88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</row>
    <row r="228" spans="2:18" ht="12.75">
      <c r="B228" s="12"/>
      <c r="C228" s="12"/>
      <c r="D228" s="88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</row>
    <row r="229" spans="2:18" ht="12.75">
      <c r="B229" s="12"/>
      <c r="C229" s="12"/>
      <c r="D229" s="88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</row>
    <row r="230" spans="2:18" ht="12.75">
      <c r="B230" s="12"/>
      <c r="C230" s="12"/>
      <c r="D230" s="88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</row>
    <row r="231" spans="2:18" ht="12.75">
      <c r="B231" s="12"/>
      <c r="C231" s="12"/>
      <c r="D231" s="88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</row>
    <row r="232" spans="2:18" ht="12.75">
      <c r="B232" s="12"/>
      <c r="C232" s="12"/>
      <c r="D232" s="88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</row>
    <row r="233" spans="2:18" ht="12.75">
      <c r="B233" s="12"/>
      <c r="C233" s="12"/>
      <c r="D233" s="88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</row>
    <row r="234" spans="2:18" ht="12.75">
      <c r="B234" s="12"/>
      <c r="C234" s="12"/>
      <c r="D234" s="88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</row>
    <row r="235" spans="2:18" ht="12.75">
      <c r="B235" s="12"/>
      <c r="C235" s="12"/>
      <c r="D235" s="88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</row>
    <row r="236" spans="2:18" ht="12.75">
      <c r="B236" s="12"/>
      <c r="C236" s="12"/>
      <c r="D236" s="88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</row>
    <row r="237" spans="2:18" ht="12.75">
      <c r="B237" s="12"/>
      <c r="C237" s="12"/>
      <c r="D237" s="88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</row>
    <row r="238" spans="2:18" ht="12.75">
      <c r="B238" s="12"/>
      <c r="C238" s="12"/>
      <c r="D238" s="88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</row>
    <row r="239" spans="2:18" ht="12.75">
      <c r="B239" s="12"/>
      <c r="C239" s="12"/>
      <c r="D239" s="88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</row>
    <row r="240" spans="2:18" ht="12.75">
      <c r="B240" s="12"/>
      <c r="C240" s="12"/>
      <c r="D240" s="88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</row>
    <row r="241" spans="2:18" ht="12.75">
      <c r="B241" s="12"/>
      <c r="C241" s="12"/>
      <c r="D241" s="88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</row>
    <row r="242" spans="2:18" ht="12.75">
      <c r="B242" s="12"/>
      <c r="C242" s="12"/>
      <c r="D242" s="88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</row>
    <row r="243" spans="2:18" ht="12.75">
      <c r="B243" s="12"/>
      <c r="C243" s="12"/>
      <c r="D243" s="88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</row>
    <row r="244" spans="2:18" ht="12.75">
      <c r="B244" s="12"/>
      <c r="C244" s="12"/>
      <c r="D244" s="88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</row>
    <row r="245" spans="2:18" ht="12.75">
      <c r="B245" s="12"/>
      <c r="C245" s="12"/>
      <c r="D245" s="88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</row>
    <row r="246" spans="2:18" ht="12.75">
      <c r="B246" s="12"/>
      <c r="C246" s="12"/>
      <c r="D246" s="88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</row>
    <row r="247" spans="2:18" ht="12.75">
      <c r="B247" s="12"/>
      <c r="C247" s="12"/>
      <c r="D247" s="88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3:T217"/>
  <sheetViews>
    <sheetView workbookViewId="0" topLeftCell="A1">
      <selection activeCell="D9" sqref="D9"/>
    </sheetView>
  </sheetViews>
  <sheetFormatPr defaultColWidth="9.00390625" defaultRowHeight="12.75"/>
  <cols>
    <col min="1" max="1" width="56.75390625" style="225" bestFit="1" customWidth="1"/>
    <col min="2" max="2" width="13.875" style="25" bestFit="1" customWidth="1"/>
    <col min="3" max="3" width="14.75390625" style="25" bestFit="1" customWidth="1"/>
    <col min="4" max="4" width="17.375" style="25" bestFit="1" customWidth="1"/>
    <col min="5" max="5" width="15.375" style="25" bestFit="1" customWidth="1"/>
    <col min="6" max="6" width="16.25390625" style="225" hidden="1" customWidth="1"/>
    <col min="7" max="7" width="3.625" style="225" hidden="1" customWidth="1"/>
    <col min="8" max="8" width="2.25390625" style="225" hidden="1" customWidth="1"/>
    <col min="9" max="9" width="3.625" style="28" customWidth="1"/>
    <col min="10" max="10" width="2.375" style="28" customWidth="1"/>
    <col min="11" max="16384" width="9.125" style="225" customWidth="1"/>
  </cols>
  <sheetData>
    <row r="3" spans="1:8" ht="18.75">
      <c r="A3" s="258" t="s">
        <v>151</v>
      </c>
      <c r="B3" s="258"/>
      <c r="C3" s="258"/>
      <c r="D3" s="258"/>
      <c r="E3" s="258"/>
      <c r="F3" s="177"/>
      <c r="G3" s="177"/>
      <c r="H3" s="177"/>
    </row>
    <row r="4" spans="1:20" ht="15.75" customHeight="1">
      <c r="A4" s="267" t="e">
        <f>" за станом на "&amp;STRPRESENTDATE</f>
        <v>#REF!</v>
      </c>
      <c r="B4" s="256"/>
      <c r="C4" s="256"/>
      <c r="D4" s="256"/>
      <c r="E4" s="256"/>
      <c r="F4" s="256"/>
      <c r="G4" s="256"/>
      <c r="H4" s="256"/>
      <c r="I4" s="14"/>
      <c r="J4" s="14"/>
      <c r="K4" s="197"/>
      <c r="L4" s="197"/>
      <c r="M4" s="197"/>
      <c r="N4" s="197"/>
      <c r="O4" s="197"/>
      <c r="P4" s="197"/>
      <c r="Q4" s="197"/>
      <c r="R4" s="197"/>
      <c r="S4" s="197"/>
      <c r="T4" s="197"/>
    </row>
    <row r="5" spans="1:8" ht="18.75">
      <c r="A5" s="258" t="s">
        <v>18</v>
      </c>
      <c r="B5" s="258"/>
      <c r="C5" s="258"/>
      <c r="D5" s="258"/>
      <c r="E5" s="258"/>
      <c r="F5" s="177"/>
      <c r="G5" s="177"/>
      <c r="H5" s="177"/>
    </row>
    <row r="6" spans="2:18" ht="12.75">
      <c r="B6" s="12"/>
      <c r="C6" s="12"/>
      <c r="D6" s="12"/>
      <c r="E6" s="12"/>
      <c r="F6" s="197"/>
      <c r="G6" s="197"/>
      <c r="H6" s="197"/>
      <c r="I6" s="14"/>
      <c r="J6" s="14"/>
      <c r="K6" s="197"/>
      <c r="L6" s="197"/>
      <c r="M6" s="197"/>
      <c r="N6" s="197"/>
      <c r="O6" s="197"/>
      <c r="P6" s="197"/>
      <c r="Q6" s="197"/>
      <c r="R6" s="197"/>
    </row>
    <row r="7" spans="2:10" s="204" customFormat="1" ht="12.75">
      <c r="B7" s="248"/>
      <c r="C7" s="248"/>
      <c r="D7" s="248"/>
      <c r="E7" s="248"/>
      <c r="I7" s="144"/>
      <c r="J7" s="144"/>
    </row>
    <row r="8" spans="1:10" s="103" customFormat="1" ht="35.25" customHeight="1">
      <c r="A8" s="249" t="s">
        <v>176</v>
      </c>
      <c r="B8" s="9" t="s">
        <v>8</v>
      </c>
      <c r="C8" s="9" t="s">
        <v>128</v>
      </c>
      <c r="D8" s="9" t="s">
        <v>118</v>
      </c>
      <c r="E8" s="9" t="e">
        <f>"Сума боргу "&amp;VALVAL</f>
        <v>#REF!</v>
      </c>
      <c r="F8" s="142" t="s">
        <v>96</v>
      </c>
      <c r="G8" s="142" t="s">
        <v>53</v>
      </c>
      <c r="H8" s="142" t="s">
        <v>52</v>
      </c>
      <c r="I8" s="161"/>
      <c r="J8" s="161"/>
    </row>
    <row r="9" spans="1:10" s="221" customFormat="1" ht="15.75">
      <c r="A9" s="251" t="s">
        <v>151</v>
      </c>
      <c r="B9" s="252">
        <v>5.674</v>
      </c>
      <c r="C9" s="252">
        <v>11.88</v>
      </c>
      <c r="D9" s="252">
        <v>10.09</v>
      </c>
      <c r="E9" s="252">
        <v>5714475059.14</v>
      </c>
      <c r="F9" s="253">
        <v>0</v>
      </c>
      <c r="G9" s="253">
        <v>0</v>
      </c>
      <c r="H9" s="253">
        <v>3</v>
      </c>
      <c r="I9" s="14" t="str">
        <f aca="true" t="shared" si="0" ref="I9:I53">IF(A9="","",A9&amp;"; "&amp;B9&amp;"%; "&amp;C9&amp;"р.")</f>
        <v>Державний та гарантований державою борг України; 5,674%; 11,88р.</v>
      </c>
      <c r="J9" s="224">
        <f aca="true" t="shared" si="1" ref="J9:J61">E9</f>
        <v>5714475059.14</v>
      </c>
    </row>
    <row r="10" spans="1:18" ht="15.75">
      <c r="A10" s="43" t="s">
        <v>20</v>
      </c>
      <c r="B10" s="91">
        <v>5.67</v>
      </c>
      <c r="C10" s="91">
        <v>12.01</v>
      </c>
      <c r="D10" s="91">
        <v>10.42</v>
      </c>
      <c r="E10" s="91">
        <v>5409251409.76</v>
      </c>
      <c r="F10" s="43">
        <v>0</v>
      </c>
      <c r="G10" s="43">
        <v>0</v>
      </c>
      <c r="H10" s="43">
        <v>2</v>
      </c>
      <c r="I10" s="14" t="str">
        <f t="shared" si="0"/>
        <v>    Державний борг; 5,67%; 12,01р.</v>
      </c>
      <c r="J10" s="224">
        <f t="shared" si="1"/>
        <v>5409251409.76</v>
      </c>
      <c r="K10" s="197"/>
      <c r="L10" s="197"/>
      <c r="M10" s="197"/>
      <c r="N10" s="197"/>
      <c r="O10" s="197"/>
      <c r="P10" s="197"/>
      <c r="Q10" s="197"/>
      <c r="R10" s="197"/>
    </row>
    <row r="11" spans="1:18" ht="15.75">
      <c r="A11" s="222" t="s">
        <v>77</v>
      </c>
      <c r="B11" s="24">
        <v>12.46</v>
      </c>
      <c r="C11" s="24">
        <v>7.05</v>
      </c>
      <c r="D11" s="24">
        <v>7.09</v>
      </c>
      <c r="E11" s="24">
        <v>1643252786.01</v>
      </c>
      <c r="F11" s="43">
        <v>1</v>
      </c>
      <c r="G11" s="43">
        <v>0</v>
      </c>
      <c r="H11" s="43">
        <v>0</v>
      </c>
      <c r="I11" s="14" t="str">
        <f t="shared" si="0"/>
        <v>      Державний внутрішній борг; 12,46%; 7,05р.</v>
      </c>
      <c r="J11" s="224">
        <f t="shared" si="1"/>
        <v>1643252786.01</v>
      </c>
      <c r="K11" s="197"/>
      <c r="L11" s="197"/>
      <c r="M11" s="197"/>
      <c r="N11" s="197"/>
      <c r="O11" s="197"/>
      <c r="P11" s="197"/>
      <c r="Q11" s="197"/>
      <c r="R11" s="197"/>
    </row>
    <row r="12" spans="1:18" ht="15.75">
      <c r="A12" s="43" t="s">
        <v>144</v>
      </c>
      <c r="B12" s="91">
        <v>12.467</v>
      </c>
      <c r="C12" s="91">
        <v>7.03</v>
      </c>
      <c r="D12" s="91">
        <v>7.09</v>
      </c>
      <c r="E12" s="91">
        <v>1641698818.87</v>
      </c>
      <c r="F12" s="43">
        <v>0</v>
      </c>
      <c r="G12" s="43">
        <v>0</v>
      </c>
      <c r="H12" s="43">
        <v>0</v>
      </c>
      <c r="I12" s="14" t="str">
        <f t="shared" si="0"/>
        <v>         в т.ч. ОВДП; 12,467%; 7,03р.</v>
      </c>
      <c r="J12" s="224">
        <f t="shared" si="1"/>
        <v>1641698818.87</v>
      </c>
      <c r="K12" s="197"/>
      <c r="L12" s="197"/>
      <c r="M12" s="197"/>
      <c r="N12" s="197"/>
      <c r="O12" s="197"/>
      <c r="P12" s="197"/>
      <c r="Q12" s="197"/>
      <c r="R12" s="197"/>
    </row>
    <row r="13" spans="1:18" ht="15.75">
      <c r="A13" s="43" t="s">
        <v>208</v>
      </c>
      <c r="B13" s="91">
        <v>10.266</v>
      </c>
      <c r="C13" s="91">
        <v>7.12</v>
      </c>
      <c r="D13" s="91">
        <v>1.8</v>
      </c>
      <c r="E13" s="91">
        <v>70901431</v>
      </c>
      <c r="F13" s="43">
        <v>0</v>
      </c>
      <c r="G13" s="43">
        <v>1</v>
      </c>
      <c r="H13" s="43">
        <v>0</v>
      </c>
      <c r="I13" s="14" t="str">
        <f t="shared" si="0"/>
        <v>            ОВДП (10 - річні); 10,266%; 7,12р.</v>
      </c>
      <c r="J13" s="224">
        <f t="shared" si="1"/>
        <v>70901431</v>
      </c>
      <c r="K13" s="197"/>
      <c r="L13" s="197"/>
      <c r="M13" s="197"/>
      <c r="N13" s="197"/>
      <c r="O13" s="197"/>
      <c r="P13" s="197"/>
      <c r="Q13" s="197"/>
      <c r="R13" s="197"/>
    </row>
    <row r="14" spans="1:18" ht="15.75">
      <c r="A14" s="43" t="s">
        <v>36</v>
      </c>
      <c r="B14" s="91">
        <v>11.252</v>
      </c>
      <c r="C14" s="91">
        <v>11</v>
      </c>
      <c r="D14" s="91">
        <v>2.71</v>
      </c>
      <c r="E14" s="91">
        <v>17533000</v>
      </c>
      <c r="F14" s="43">
        <v>0</v>
      </c>
      <c r="G14" s="43">
        <v>1</v>
      </c>
      <c r="H14" s="43">
        <v>0</v>
      </c>
      <c r="I14" s="14" t="str">
        <f t="shared" si="0"/>
        <v>            ОВДП (11 - річні); 11,252%; 11р.</v>
      </c>
      <c r="J14" s="224">
        <f t="shared" si="1"/>
        <v>17533000</v>
      </c>
      <c r="K14" s="197"/>
      <c r="L14" s="197"/>
      <c r="M14" s="197"/>
      <c r="N14" s="197"/>
      <c r="O14" s="197"/>
      <c r="P14" s="197"/>
      <c r="Q14" s="197"/>
      <c r="R14" s="197"/>
    </row>
    <row r="15" spans="1:18" ht="15.75">
      <c r="A15" s="43" t="s">
        <v>165</v>
      </c>
      <c r="B15" s="91">
        <v>0</v>
      </c>
      <c r="C15" s="91">
        <v>0.88</v>
      </c>
      <c r="D15" s="91">
        <v>0.31</v>
      </c>
      <c r="E15" s="91">
        <v>119200973.51</v>
      </c>
      <c r="F15" s="43">
        <v>0</v>
      </c>
      <c r="G15" s="43">
        <v>1</v>
      </c>
      <c r="H15" s="43">
        <v>0</v>
      </c>
      <c r="I15" s="14" t="str">
        <f t="shared" si="0"/>
        <v>            ОВДП (12 - місячні); 0%; 0,88р.</v>
      </c>
      <c r="J15" s="224">
        <f t="shared" si="1"/>
        <v>119200973.51</v>
      </c>
      <c r="K15" s="197"/>
      <c r="L15" s="197"/>
      <c r="M15" s="197"/>
      <c r="N15" s="197"/>
      <c r="O15" s="197"/>
      <c r="P15" s="197"/>
      <c r="Q15" s="197"/>
      <c r="R15" s="197"/>
    </row>
    <row r="16" spans="1:18" ht="15.75">
      <c r="A16" s="43" t="s">
        <v>88</v>
      </c>
      <c r="B16" s="91">
        <v>11.885</v>
      </c>
      <c r="C16" s="91">
        <v>12.04</v>
      </c>
      <c r="D16" s="91">
        <v>6.34</v>
      </c>
      <c r="E16" s="91">
        <v>50000000</v>
      </c>
      <c r="F16" s="43">
        <v>0</v>
      </c>
      <c r="G16" s="43">
        <v>1</v>
      </c>
      <c r="H16" s="43">
        <v>0</v>
      </c>
      <c r="I16" s="14" t="str">
        <f t="shared" si="0"/>
        <v>            ОВДП (12 - річні); 11,885%; 12,04р.</v>
      </c>
      <c r="J16" s="224">
        <f t="shared" si="1"/>
        <v>50000000</v>
      </c>
      <c r="K16" s="197"/>
      <c r="L16" s="197"/>
      <c r="M16" s="197"/>
      <c r="N16" s="197"/>
      <c r="O16" s="197"/>
      <c r="P16" s="197"/>
      <c r="Q16" s="197"/>
      <c r="R16" s="197"/>
    </row>
    <row r="17" spans="1:18" ht="15.75">
      <c r="A17" s="43" t="s">
        <v>141</v>
      </c>
      <c r="B17" s="91">
        <v>9.415</v>
      </c>
      <c r="C17" s="91">
        <v>13.15</v>
      </c>
      <c r="D17" s="91">
        <v>6.68</v>
      </c>
      <c r="E17" s="91">
        <v>33700001</v>
      </c>
      <c r="F17" s="43">
        <v>0</v>
      </c>
      <c r="G17" s="43">
        <v>1</v>
      </c>
      <c r="H17" s="43">
        <v>0</v>
      </c>
      <c r="I17" s="14" t="str">
        <f t="shared" si="0"/>
        <v>            ОВДП (13 - річні); 9,415%; 13,15р.</v>
      </c>
      <c r="J17" s="224">
        <f t="shared" si="1"/>
        <v>33700001</v>
      </c>
      <c r="K17" s="197"/>
      <c r="L17" s="197"/>
      <c r="M17" s="197"/>
      <c r="N17" s="197"/>
      <c r="O17" s="197"/>
      <c r="P17" s="197"/>
      <c r="Q17" s="197"/>
      <c r="R17" s="197"/>
    </row>
    <row r="18" spans="1:18" ht="15.75">
      <c r="A18" s="43" t="s">
        <v>200</v>
      </c>
      <c r="B18" s="91">
        <v>7.438</v>
      </c>
      <c r="C18" s="91">
        <v>14.04</v>
      </c>
      <c r="D18" s="91">
        <v>6.76</v>
      </c>
      <c r="E18" s="91">
        <v>46900000</v>
      </c>
      <c r="F18" s="43">
        <v>0</v>
      </c>
      <c r="G18" s="43">
        <v>1</v>
      </c>
      <c r="H18" s="43">
        <v>0</v>
      </c>
      <c r="I18" s="14" t="str">
        <f t="shared" si="0"/>
        <v>            ОВДП (14 - річні); 7,438%; 14,04р.</v>
      </c>
      <c r="J18" s="224">
        <f t="shared" si="1"/>
        <v>46900000</v>
      </c>
      <c r="K18" s="197"/>
      <c r="L18" s="197"/>
      <c r="M18" s="197"/>
      <c r="N18" s="197"/>
      <c r="O18" s="197"/>
      <c r="P18" s="197"/>
      <c r="Q18" s="197"/>
      <c r="R18" s="197"/>
    </row>
    <row r="19" spans="1:18" ht="15.75">
      <c r="A19" s="43" t="s">
        <v>32</v>
      </c>
      <c r="B19" s="91">
        <v>9.851</v>
      </c>
      <c r="C19" s="91">
        <v>14.69</v>
      </c>
      <c r="D19" s="91">
        <v>10.47</v>
      </c>
      <c r="E19" s="91">
        <v>237101957</v>
      </c>
      <c r="F19" s="43">
        <v>0</v>
      </c>
      <c r="G19" s="43">
        <v>1</v>
      </c>
      <c r="H19" s="43">
        <v>0</v>
      </c>
      <c r="I19" s="14" t="str">
        <f t="shared" si="0"/>
        <v>            ОВДП (15 - річні); 9,851%; 14,69р.</v>
      </c>
      <c r="J19" s="224">
        <f t="shared" si="1"/>
        <v>237101957</v>
      </c>
      <c r="K19" s="197"/>
      <c r="L19" s="197"/>
      <c r="M19" s="197"/>
      <c r="N19" s="197"/>
      <c r="O19" s="197"/>
      <c r="P19" s="197"/>
      <c r="Q19" s="197"/>
      <c r="R19" s="197"/>
    </row>
    <row r="20" spans="1:18" ht="15.75">
      <c r="A20" s="43" t="s">
        <v>82</v>
      </c>
      <c r="B20" s="91">
        <v>8.575</v>
      </c>
      <c r="C20" s="91">
        <v>15.85</v>
      </c>
      <c r="D20" s="91">
        <v>9.28</v>
      </c>
      <c r="E20" s="91">
        <v>12097744</v>
      </c>
      <c r="F20" s="43">
        <v>0</v>
      </c>
      <c r="G20" s="43">
        <v>1</v>
      </c>
      <c r="H20" s="43">
        <v>0</v>
      </c>
      <c r="I20" s="14" t="str">
        <f t="shared" si="0"/>
        <v>            ОВДП (16 - річні); 8,575%; 15,85р.</v>
      </c>
      <c r="J20" s="224">
        <f t="shared" si="1"/>
        <v>12097744</v>
      </c>
      <c r="K20" s="197"/>
      <c r="L20" s="197"/>
      <c r="M20" s="197"/>
      <c r="N20" s="197"/>
      <c r="O20" s="197"/>
      <c r="P20" s="197"/>
      <c r="Q20" s="197"/>
      <c r="R20" s="197"/>
    </row>
    <row r="21" spans="1:18" ht="15.75">
      <c r="A21" s="43" t="s">
        <v>132</v>
      </c>
      <c r="B21" s="91">
        <v>14.723</v>
      </c>
      <c r="C21" s="91">
        <v>16.9</v>
      </c>
      <c r="D21" s="91">
        <v>13.2</v>
      </c>
      <c r="E21" s="91">
        <v>27097744</v>
      </c>
      <c r="F21" s="43">
        <v>0</v>
      </c>
      <c r="G21" s="43">
        <v>1</v>
      </c>
      <c r="H21" s="43">
        <v>0</v>
      </c>
      <c r="I21" s="14" t="str">
        <f t="shared" si="0"/>
        <v>            ОВДП (17 - річні); 14,723%; 16,9р.</v>
      </c>
      <c r="J21" s="224">
        <f t="shared" si="1"/>
        <v>27097744</v>
      </c>
      <c r="K21" s="197"/>
      <c r="L21" s="197"/>
      <c r="M21" s="197"/>
      <c r="N21" s="197"/>
      <c r="O21" s="197"/>
      <c r="P21" s="197"/>
      <c r="Q21" s="197"/>
      <c r="R21" s="197"/>
    </row>
    <row r="22" spans="1:18" ht="15.75">
      <c r="A22" s="222" t="s">
        <v>16</v>
      </c>
      <c r="B22" s="24">
        <v>10.547</v>
      </c>
      <c r="C22" s="24">
        <v>1.17</v>
      </c>
      <c r="D22" s="24">
        <v>0.81</v>
      </c>
      <c r="E22" s="24">
        <v>118783437.36</v>
      </c>
      <c r="F22" s="43">
        <v>0</v>
      </c>
      <c r="G22" s="43">
        <v>1</v>
      </c>
      <c r="H22" s="43">
        <v>0</v>
      </c>
      <c r="I22" s="14" t="str">
        <f t="shared" si="0"/>
        <v>            ОВДП (18 - місячні); 10,547%; 1,17р.</v>
      </c>
      <c r="J22" s="224">
        <f t="shared" si="1"/>
        <v>118783437.36</v>
      </c>
      <c r="K22" s="197"/>
      <c r="L22" s="197"/>
      <c r="M22" s="197"/>
      <c r="N22" s="197"/>
      <c r="O22" s="197"/>
      <c r="P22" s="197"/>
      <c r="Q22" s="197"/>
      <c r="R22" s="197"/>
    </row>
    <row r="23" spans="1:18" ht="15.75">
      <c r="A23" s="43" t="s">
        <v>193</v>
      </c>
      <c r="B23" s="91">
        <v>8.17</v>
      </c>
      <c r="C23" s="91">
        <v>17.85</v>
      </c>
      <c r="D23" s="91">
        <v>11.28</v>
      </c>
      <c r="E23" s="91">
        <v>12097744</v>
      </c>
      <c r="F23" s="43">
        <v>0</v>
      </c>
      <c r="G23" s="43">
        <v>1</v>
      </c>
      <c r="H23" s="43">
        <v>0</v>
      </c>
      <c r="I23" s="14" t="str">
        <f t="shared" si="0"/>
        <v>            ОВДП (18 - річні); 8,17%; 17,85р.</v>
      </c>
      <c r="J23" s="224">
        <f t="shared" si="1"/>
        <v>12097744</v>
      </c>
      <c r="K23" s="197"/>
      <c r="L23" s="197"/>
      <c r="M23" s="197"/>
      <c r="N23" s="197"/>
      <c r="O23" s="197"/>
      <c r="P23" s="197"/>
      <c r="Q23" s="197"/>
      <c r="R23" s="197"/>
    </row>
    <row r="24" spans="1:18" ht="15.75">
      <c r="A24" s="43" t="s">
        <v>182</v>
      </c>
      <c r="B24" s="91">
        <v>5.4</v>
      </c>
      <c r="C24" s="91">
        <v>18.85</v>
      </c>
      <c r="D24" s="91">
        <v>12.28</v>
      </c>
      <c r="E24" s="91">
        <v>12097744</v>
      </c>
      <c r="F24" s="43">
        <v>0</v>
      </c>
      <c r="G24" s="43">
        <v>1</v>
      </c>
      <c r="H24" s="43">
        <v>0</v>
      </c>
      <c r="I24" s="14" t="str">
        <f t="shared" si="0"/>
        <v>            ОВДП (19 - річні); 5,4%; 18,85р.</v>
      </c>
      <c r="J24" s="224">
        <f t="shared" si="1"/>
        <v>12097744</v>
      </c>
      <c r="K24" s="197"/>
      <c r="L24" s="197"/>
      <c r="M24" s="197"/>
      <c r="N24" s="197"/>
      <c r="O24" s="197"/>
      <c r="P24" s="197"/>
      <c r="Q24" s="197"/>
      <c r="R24" s="197"/>
    </row>
    <row r="25" spans="1:18" ht="15.75">
      <c r="A25" s="222" t="s">
        <v>196</v>
      </c>
      <c r="B25" s="24">
        <v>18.542</v>
      </c>
      <c r="C25" s="24">
        <v>1.72</v>
      </c>
      <c r="D25" s="24">
        <v>1.09</v>
      </c>
      <c r="E25" s="24">
        <v>213417221</v>
      </c>
      <c r="F25" s="43">
        <v>0</v>
      </c>
      <c r="G25" s="43">
        <v>1</v>
      </c>
      <c r="H25" s="43">
        <v>0</v>
      </c>
      <c r="I25" s="14" t="str">
        <f t="shared" si="0"/>
        <v>            ОВДП (2 - річні); 18,542%; 1,72р.</v>
      </c>
      <c r="J25" s="224">
        <f t="shared" si="1"/>
        <v>213417221</v>
      </c>
      <c r="K25" s="197"/>
      <c r="L25" s="197"/>
      <c r="M25" s="197"/>
      <c r="N25" s="197"/>
      <c r="O25" s="197"/>
      <c r="P25" s="197"/>
      <c r="Q25" s="197"/>
      <c r="R25" s="197"/>
    </row>
    <row r="26" spans="1:18" ht="15.75">
      <c r="A26" s="222" t="s">
        <v>142</v>
      </c>
      <c r="B26" s="24">
        <v>5.4</v>
      </c>
      <c r="C26" s="24">
        <v>19.85</v>
      </c>
      <c r="D26" s="24">
        <v>13.28</v>
      </c>
      <c r="E26" s="24">
        <v>12097744</v>
      </c>
      <c r="F26" s="43">
        <v>0</v>
      </c>
      <c r="G26" s="43">
        <v>1</v>
      </c>
      <c r="H26" s="43">
        <v>0</v>
      </c>
      <c r="I26" s="14" t="str">
        <f t="shared" si="0"/>
        <v>            ОВДП (20 - річні); 5,4%; 19,85р.</v>
      </c>
      <c r="J26" s="224">
        <f t="shared" si="1"/>
        <v>12097744</v>
      </c>
      <c r="K26" s="197"/>
      <c r="L26" s="197"/>
      <c r="M26" s="197"/>
      <c r="N26" s="197"/>
      <c r="O26" s="197"/>
      <c r="P26" s="197"/>
      <c r="Q26" s="197"/>
      <c r="R26" s="197"/>
    </row>
    <row r="27" spans="1:18" ht="15.75">
      <c r="A27" s="43" t="s">
        <v>202</v>
      </c>
      <c r="B27" s="91">
        <v>5.4</v>
      </c>
      <c r="C27" s="91">
        <v>20.85</v>
      </c>
      <c r="D27" s="91">
        <v>14.28</v>
      </c>
      <c r="E27" s="91">
        <v>12097744</v>
      </c>
      <c r="F27" s="43">
        <v>0</v>
      </c>
      <c r="G27" s="43">
        <v>1</v>
      </c>
      <c r="H27" s="43">
        <v>0</v>
      </c>
      <c r="I27" s="14" t="str">
        <f t="shared" si="0"/>
        <v>            ОВДП (21 - річні); 5,4%; 20,85р.</v>
      </c>
      <c r="J27" s="224">
        <f t="shared" si="1"/>
        <v>12097744</v>
      </c>
      <c r="K27" s="197"/>
      <c r="L27" s="197"/>
      <c r="M27" s="197"/>
      <c r="N27" s="197"/>
      <c r="O27" s="197"/>
      <c r="P27" s="197"/>
      <c r="Q27" s="197"/>
      <c r="R27" s="197"/>
    </row>
    <row r="28" spans="1:18" ht="15.75">
      <c r="A28" s="43" t="s">
        <v>33</v>
      </c>
      <c r="B28" s="91">
        <v>5.4</v>
      </c>
      <c r="C28" s="91">
        <v>21.85</v>
      </c>
      <c r="D28" s="91">
        <v>15.28</v>
      </c>
      <c r="E28" s="91">
        <v>12097744</v>
      </c>
      <c r="F28" s="43">
        <v>0</v>
      </c>
      <c r="G28" s="43">
        <v>1</v>
      </c>
      <c r="H28" s="43">
        <v>0</v>
      </c>
      <c r="I28" s="14" t="str">
        <f t="shared" si="0"/>
        <v>            ОВДП (22 - річні); 5,4%; 21,85р.</v>
      </c>
      <c r="J28" s="224">
        <f t="shared" si="1"/>
        <v>12097744</v>
      </c>
      <c r="K28" s="197"/>
      <c r="L28" s="197"/>
      <c r="M28" s="197"/>
      <c r="N28" s="197"/>
      <c r="O28" s="197"/>
      <c r="P28" s="197"/>
      <c r="Q28" s="197"/>
      <c r="R28" s="197"/>
    </row>
    <row r="29" spans="1:18" ht="15.75">
      <c r="A29" s="43" t="s">
        <v>83</v>
      </c>
      <c r="B29" s="91">
        <v>5.4</v>
      </c>
      <c r="C29" s="91">
        <v>22.85</v>
      </c>
      <c r="D29" s="91">
        <v>16.28</v>
      </c>
      <c r="E29" s="91">
        <v>12097744</v>
      </c>
      <c r="F29" s="43">
        <v>0</v>
      </c>
      <c r="G29" s="43">
        <v>1</v>
      </c>
      <c r="H29" s="43">
        <v>0</v>
      </c>
      <c r="I29" s="14" t="str">
        <f t="shared" si="0"/>
        <v>            ОВДП (23 - річні); 5,4%; 22,85р.</v>
      </c>
      <c r="J29" s="224">
        <f t="shared" si="1"/>
        <v>12097744</v>
      </c>
      <c r="K29" s="197"/>
      <c r="L29" s="197"/>
      <c r="M29" s="197"/>
      <c r="N29" s="197"/>
      <c r="O29" s="197"/>
      <c r="P29" s="197"/>
      <c r="Q29" s="197"/>
      <c r="R29" s="197"/>
    </row>
    <row r="30" spans="1:18" ht="15.75">
      <c r="A30" s="43" t="s">
        <v>133</v>
      </c>
      <c r="B30" s="91">
        <v>5.4</v>
      </c>
      <c r="C30" s="91">
        <v>23.85</v>
      </c>
      <c r="D30" s="91">
        <v>17.28</v>
      </c>
      <c r="E30" s="91">
        <v>12097744</v>
      </c>
      <c r="F30" s="43">
        <v>0</v>
      </c>
      <c r="G30" s="43">
        <v>1</v>
      </c>
      <c r="H30" s="43">
        <v>0</v>
      </c>
      <c r="I30" s="14" t="str">
        <f t="shared" si="0"/>
        <v>            ОВДП (24 - річні); 5,4%; 23,85р.</v>
      </c>
      <c r="J30" s="224">
        <f t="shared" si="1"/>
        <v>12097744</v>
      </c>
      <c r="K30" s="197"/>
      <c r="L30" s="197"/>
      <c r="M30" s="197"/>
      <c r="N30" s="197"/>
      <c r="O30" s="197"/>
      <c r="P30" s="197"/>
      <c r="Q30" s="197"/>
      <c r="R30" s="197"/>
    </row>
    <row r="31" spans="1:18" ht="15.75">
      <c r="A31" s="43" t="s">
        <v>194</v>
      </c>
      <c r="B31" s="91">
        <v>5.4</v>
      </c>
      <c r="C31" s="91">
        <v>24.85</v>
      </c>
      <c r="D31" s="91">
        <v>18.28</v>
      </c>
      <c r="E31" s="91">
        <v>12097744</v>
      </c>
      <c r="F31" s="43">
        <v>0</v>
      </c>
      <c r="G31" s="43">
        <v>1</v>
      </c>
      <c r="H31" s="43">
        <v>0</v>
      </c>
      <c r="I31" s="14" t="str">
        <f t="shared" si="0"/>
        <v>            ОВДП (25 - річні); 5,4%; 24,85р.</v>
      </c>
      <c r="J31" s="224">
        <f t="shared" si="1"/>
        <v>12097744</v>
      </c>
      <c r="K31" s="197"/>
      <c r="L31" s="197"/>
      <c r="M31" s="197"/>
      <c r="N31" s="197"/>
      <c r="O31" s="197"/>
      <c r="P31" s="197"/>
      <c r="Q31" s="197"/>
      <c r="R31" s="197"/>
    </row>
    <row r="32" spans="1:18" ht="15.75">
      <c r="A32" s="43" t="s">
        <v>26</v>
      </c>
      <c r="B32" s="91">
        <v>5.4</v>
      </c>
      <c r="C32" s="91">
        <v>25.85</v>
      </c>
      <c r="D32" s="91">
        <v>19.28</v>
      </c>
      <c r="E32" s="91">
        <v>12097744</v>
      </c>
      <c r="F32" s="43">
        <v>0</v>
      </c>
      <c r="G32" s="43">
        <v>1</v>
      </c>
      <c r="H32" s="43">
        <v>0</v>
      </c>
      <c r="I32" s="14" t="str">
        <f t="shared" si="0"/>
        <v>            ОВДП (26 - річні); 5,4%; 25,85р.</v>
      </c>
      <c r="J32" s="224">
        <f t="shared" si="1"/>
        <v>12097744</v>
      </c>
      <c r="K32" s="197"/>
      <c r="L32" s="197"/>
      <c r="M32" s="197"/>
      <c r="N32" s="197"/>
      <c r="O32" s="197"/>
      <c r="P32" s="197"/>
      <c r="Q32" s="197"/>
      <c r="R32" s="197"/>
    </row>
    <row r="33" spans="1:18" ht="15.75">
      <c r="A33" s="43" t="s">
        <v>76</v>
      </c>
      <c r="B33" s="91">
        <v>5.4</v>
      </c>
      <c r="C33" s="91">
        <v>26.85</v>
      </c>
      <c r="D33" s="91">
        <v>20.28</v>
      </c>
      <c r="E33" s="91">
        <v>12097744</v>
      </c>
      <c r="F33" s="43">
        <v>0</v>
      </c>
      <c r="G33" s="43">
        <v>1</v>
      </c>
      <c r="H33" s="43">
        <v>0</v>
      </c>
      <c r="I33" s="14" t="str">
        <f t="shared" si="0"/>
        <v>            ОВДП (27 - річні); 5,4%; 26,85р.</v>
      </c>
      <c r="J33" s="224">
        <f t="shared" si="1"/>
        <v>12097744</v>
      </c>
      <c r="K33" s="197"/>
      <c r="L33" s="197"/>
      <c r="M33" s="197"/>
      <c r="N33" s="197"/>
      <c r="O33" s="197"/>
      <c r="P33" s="197"/>
      <c r="Q33" s="197"/>
      <c r="R33" s="197"/>
    </row>
    <row r="34" spans="1:18" ht="15.75">
      <c r="A34" s="43" t="s">
        <v>126</v>
      </c>
      <c r="B34" s="91">
        <v>5.4</v>
      </c>
      <c r="C34" s="91">
        <v>27.85</v>
      </c>
      <c r="D34" s="91">
        <v>21.28</v>
      </c>
      <c r="E34" s="91">
        <v>12097744</v>
      </c>
      <c r="F34" s="43">
        <v>0</v>
      </c>
      <c r="G34" s="43">
        <v>1</v>
      </c>
      <c r="H34" s="43">
        <v>0</v>
      </c>
      <c r="I34" s="14" t="str">
        <f t="shared" si="0"/>
        <v>            ОВДП (28 - річні); 5,4%; 27,85р.</v>
      </c>
      <c r="J34" s="224">
        <f t="shared" si="1"/>
        <v>12097744</v>
      </c>
      <c r="K34" s="197"/>
      <c r="L34" s="197"/>
      <c r="M34" s="197"/>
      <c r="N34" s="197"/>
      <c r="O34" s="197"/>
      <c r="P34" s="197"/>
      <c r="Q34" s="197"/>
      <c r="R34" s="197"/>
    </row>
    <row r="35" spans="1:18" ht="15.75">
      <c r="A35" s="43" t="s">
        <v>188</v>
      </c>
      <c r="B35" s="91">
        <v>5.4</v>
      </c>
      <c r="C35" s="91">
        <v>28.85</v>
      </c>
      <c r="D35" s="91">
        <v>22.28</v>
      </c>
      <c r="E35" s="91">
        <v>12097744</v>
      </c>
      <c r="F35" s="43">
        <v>0</v>
      </c>
      <c r="G35" s="43">
        <v>1</v>
      </c>
      <c r="H35" s="43">
        <v>0</v>
      </c>
      <c r="I35" s="14" t="str">
        <f t="shared" si="0"/>
        <v>            ОВДП (29 - річні); 5,4%; 28,85р.</v>
      </c>
      <c r="J35" s="224">
        <f t="shared" si="1"/>
        <v>12097744</v>
      </c>
      <c r="K35" s="197"/>
      <c r="L35" s="197"/>
      <c r="M35" s="197"/>
      <c r="N35" s="197"/>
      <c r="O35" s="197"/>
      <c r="P35" s="197"/>
      <c r="Q35" s="197"/>
      <c r="R35" s="197"/>
    </row>
    <row r="36" spans="1:18" ht="15.75">
      <c r="A36" s="43" t="s">
        <v>6</v>
      </c>
      <c r="B36" s="91">
        <v>0</v>
      </c>
      <c r="C36" s="91">
        <v>0</v>
      </c>
      <c r="D36" s="91">
        <v>0</v>
      </c>
      <c r="E36" s="91">
        <v>0</v>
      </c>
      <c r="F36" s="43">
        <v>0</v>
      </c>
      <c r="G36" s="43">
        <v>1</v>
      </c>
      <c r="H36" s="43">
        <v>0</v>
      </c>
      <c r="I36" s="14" t="str">
        <f t="shared" si="0"/>
        <v>            ОВДП (3 - місячні); 0%; 0р.</v>
      </c>
      <c r="J36" s="224">
        <f t="shared" si="1"/>
        <v>0</v>
      </c>
      <c r="K36" s="197"/>
      <c r="L36" s="197"/>
      <c r="M36" s="197"/>
      <c r="N36" s="197"/>
      <c r="O36" s="197"/>
      <c r="P36" s="197"/>
      <c r="Q36" s="197"/>
      <c r="R36" s="197"/>
    </row>
    <row r="37" spans="1:18" ht="15.75">
      <c r="A37" s="43" t="s">
        <v>29</v>
      </c>
      <c r="B37" s="91">
        <v>17.825</v>
      </c>
      <c r="C37" s="91">
        <v>2.31</v>
      </c>
      <c r="D37" s="91">
        <v>2.05</v>
      </c>
      <c r="E37" s="91">
        <v>147223697</v>
      </c>
      <c r="F37" s="43">
        <v>0</v>
      </c>
      <c r="G37" s="43">
        <v>1</v>
      </c>
      <c r="H37" s="43">
        <v>0</v>
      </c>
      <c r="I37" s="14" t="str">
        <f t="shared" si="0"/>
        <v>            ОВДП (3 - річні); 17,825%; 2,31р.</v>
      </c>
      <c r="J37" s="224">
        <f t="shared" si="1"/>
        <v>147223697</v>
      </c>
      <c r="K37" s="197"/>
      <c r="L37" s="197"/>
      <c r="M37" s="197"/>
      <c r="N37" s="197"/>
      <c r="O37" s="197"/>
      <c r="P37" s="197"/>
      <c r="Q37" s="197"/>
      <c r="R37" s="197"/>
    </row>
    <row r="38" spans="1:18" ht="15.75">
      <c r="A38" s="43" t="s">
        <v>149</v>
      </c>
      <c r="B38" s="91">
        <v>19.17</v>
      </c>
      <c r="C38" s="91">
        <v>18.71</v>
      </c>
      <c r="D38" s="91">
        <v>16.76</v>
      </c>
      <c r="E38" s="91">
        <v>257097751</v>
      </c>
      <c r="F38" s="43">
        <v>0</v>
      </c>
      <c r="G38" s="43">
        <v>1</v>
      </c>
      <c r="H38" s="43">
        <v>0</v>
      </c>
      <c r="I38" s="14" t="str">
        <f t="shared" si="0"/>
        <v>            ОВДП (30 - річні); 19,17%; 18,71р.</v>
      </c>
      <c r="J38" s="224">
        <f t="shared" si="1"/>
        <v>257097751</v>
      </c>
      <c r="K38" s="197"/>
      <c r="L38" s="197"/>
      <c r="M38" s="197"/>
      <c r="N38" s="197"/>
      <c r="O38" s="197"/>
      <c r="P38" s="197"/>
      <c r="Q38" s="197"/>
      <c r="R38" s="197"/>
    </row>
    <row r="39" spans="1:18" ht="15.75">
      <c r="A39" s="43" t="s">
        <v>80</v>
      </c>
      <c r="B39" s="91">
        <v>9.99</v>
      </c>
      <c r="C39" s="91">
        <v>2.81</v>
      </c>
      <c r="D39" s="91">
        <v>0.06</v>
      </c>
      <c r="E39" s="91">
        <v>22539600</v>
      </c>
      <c r="F39" s="43">
        <v>0</v>
      </c>
      <c r="G39" s="43">
        <v>1</v>
      </c>
      <c r="H39" s="43">
        <v>0</v>
      </c>
      <c r="I39" s="14" t="str">
        <f t="shared" si="0"/>
        <v>            ОВДП (4 - річні); 9,99%; 2,81р.</v>
      </c>
      <c r="J39" s="224">
        <f t="shared" si="1"/>
        <v>22539600</v>
      </c>
      <c r="K39" s="197"/>
      <c r="L39" s="197"/>
      <c r="M39" s="197"/>
      <c r="N39" s="197"/>
      <c r="O39" s="197"/>
      <c r="P39" s="197"/>
      <c r="Q39" s="197"/>
      <c r="R39" s="197"/>
    </row>
    <row r="40" spans="1:18" ht="15.75">
      <c r="A40" s="43" t="s">
        <v>130</v>
      </c>
      <c r="B40" s="91">
        <v>17.619</v>
      </c>
      <c r="C40" s="91">
        <v>3.3</v>
      </c>
      <c r="D40" s="91">
        <v>3.22</v>
      </c>
      <c r="E40" s="91">
        <v>41069236</v>
      </c>
      <c r="F40" s="43">
        <v>0</v>
      </c>
      <c r="G40" s="43">
        <v>1</v>
      </c>
      <c r="H40" s="43">
        <v>0</v>
      </c>
      <c r="I40" s="14" t="str">
        <f t="shared" si="0"/>
        <v>            ОВДП (5 - річні); 17,619%; 3,3р.</v>
      </c>
      <c r="J40" s="224">
        <f t="shared" si="1"/>
        <v>41069236</v>
      </c>
      <c r="K40" s="197"/>
      <c r="L40" s="197"/>
      <c r="M40" s="197"/>
      <c r="N40" s="197"/>
      <c r="O40" s="197"/>
      <c r="P40" s="197"/>
      <c r="Q40" s="197"/>
      <c r="R40" s="197"/>
    </row>
    <row r="41" spans="1:18" ht="15.75">
      <c r="A41" s="43" t="s">
        <v>40</v>
      </c>
      <c r="B41" s="91">
        <v>0</v>
      </c>
      <c r="C41" s="91">
        <v>0</v>
      </c>
      <c r="D41" s="91">
        <v>0</v>
      </c>
      <c r="E41" s="91">
        <v>0</v>
      </c>
      <c r="F41" s="43">
        <v>0</v>
      </c>
      <c r="G41" s="43">
        <v>1</v>
      </c>
      <c r="H41" s="43">
        <v>0</v>
      </c>
      <c r="I41" s="14" t="str">
        <f t="shared" si="0"/>
        <v>            ОВДП (6 - місячні); 0%; 0р.</v>
      </c>
      <c r="J41" s="224">
        <f t="shared" si="1"/>
        <v>0</v>
      </c>
      <c r="K41" s="197"/>
      <c r="L41" s="197"/>
      <c r="M41" s="197"/>
      <c r="N41" s="197"/>
      <c r="O41" s="197"/>
      <c r="P41" s="197"/>
      <c r="Q41" s="197"/>
      <c r="R41" s="197"/>
    </row>
    <row r="42" spans="1:18" ht="15.75">
      <c r="A42" s="43" t="s">
        <v>119</v>
      </c>
      <c r="B42" s="91">
        <v>15.84</v>
      </c>
      <c r="C42" s="91">
        <v>5.39</v>
      </c>
      <c r="D42" s="91">
        <v>0.83</v>
      </c>
      <c r="E42" s="91">
        <v>41080407</v>
      </c>
      <c r="F42" s="43">
        <v>0</v>
      </c>
      <c r="G42" s="43">
        <v>1</v>
      </c>
      <c r="H42" s="43">
        <v>0</v>
      </c>
      <c r="I42" s="14" t="str">
        <f t="shared" si="0"/>
        <v>            ОВДП (6 - річні); 15,84%; 5,39р.</v>
      </c>
      <c r="J42" s="224">
        <f t="shared" si="1"/>
        <v>41080407</v>
      </c>
      <c r="K42" s="197"/>
      <c r="L42" s="197"/>
      <c r="M42" s="197"/>
      <c r="N42" s="197"/>
      <c r="O42" s="197"/>
      <c r="P42" s="197"/>
      <c r="Q42" s="197"/>
      <c r="R42" s="197"/>
    </row>
    <row r="43" spans="1:18" ht="15.75">
      <c r="A43" s="43" t="s">
        <v>180</v>
      </c>
      <c r="B43" s="91">
        <v>10.002</v>
      </c>
      <c r="C43" s="91">
        <v>5.23</v>
      </c>
      <c r="D43" s="91">
        <v>2.79</v>
      </c>
      <c r="E43" s="91">
        <v>17781691</v>
      </c>
      <c r="F43" s="43">
        <v>0</v>
      </c>
      <c r="G43" s="43">
        <v>1</v>
      </c>
      <c r="H43" s="43">
        <v>0</v>
      </c>
      <c r="I43" s="14" t="str">
        <f t="shared" si="0"/>
        <v>            ОВДП (7 - річні); 10,002%; 5,23р.</v>
      </c>
      <c r="J43" s="224">
        <f t="shared" si="1"/>
        <v>17781691</v>
      </c>
      <c r="K43" s="197"/>
      <c r="L43" s="197"/>
      <c r="M43" s="197"/>
      <c r="N43" s="197"/>
      <c r="O43" s="197"/>
      <c r="P43" s="197"/>
      <c r="Q43" s="197"/>
      <c r="R43" s="197"/>
    </row>
    <row r="44" spans="1:18" ht="15.75">
      <c r="A44" s="43" t="s">
        <v>15</v>
      </c>
      <c r="B44" s="91">
        <v>11.29</v>
      </c>
      <c r="C44" s="91">
        <v>8.17</v>
      </c>
      <c r="D44" s="91">
        <v>1.53</v>
      </c>
      <c r="E44" s="91">
        <v>2500000</v>
      </c>
      <c r="F44" s="43">
        <v>0</v>
      </c>
      <c r="G44" s="43">
        <v>1</v>
      </c>
      <c r="H44" s="43">
        <v>0</v>
      </c>
      <c r="I44" s="14" t="str">
        <f t="shared" si="0"/>
        <v>            ОВДП (8 - річні); 11,29%; 8,17р.</v>
      </c>
      <c r="J44" s="224">
        <f t="shared" si="1"/>
        <v>2500000</v>
      </c>
      <c r="K44" s="197"/>
      <c r="L44" s="197"/>
      <c r="M44" s="197"/>
      <c r="N44" s="197"/>
      <c r="O44" s="197"/>
      <c r="P44" s="197"/>
      <c r="Q44" s="197"/>
      <c r="R44" s="197"/>
    </row>
    <row r="45" spans="1:18" ht="15.75">
      <c r="A45" s="43" t="s">
        <v>127</v>
      </c>
      <c r="B45" s="91">
        <v>0</v>
      </c>
      <c r="C45" s="91">
        <v>0.55</v>
      </c>
      <c r="D45" s="91">
        <v>0.1</v>
      </c>
      <c r="E45" s="91">
        <v>15000000</v>
      </c>
      <c r="F45" s="43">
        <v>0</v>
      </c>
      <c r="G45" s="43">
        <v>1</v>
      </c>
      <c r="H45" s="43">
        <v>0</v>
      </c>
      <c r="I45" s="14" t="str">
        <f t="shared" si="0"/>
        <v>            ОВДП (9 - місячні); 0%; 0,55р.</v>
      </c>
      <c r="J45" s="224">
        <f t="shared" si="1"/>
        <v>15000000</v>
      </c>
      <c r="K45" s="197"/>
      <c r="L45" s="197"/>
      <c r="M45" s="197"/>
      <c r="N45" s="197"/>
      <c r="O45" s="197"/>
      <c r="P45" s="197"/>
      <c r="Q45" s="197"/>
      <c r="R45" s="197"/>
    </row>
    <row r="46" spans="1:18" ht="15.75">
      <c r="A46" s="43" t="s">
        <v>66</v>
      </c>
      <c r="B46" s="91">
        <v>10.57</v>
      </c>
      <c r="C46" s="91">
        <v>9.29</v>
      </c>
      <c r="D46" s="91">
        <v>3.03</v>
      </c>
      <c r="E46" s="91">
        <v>5500000</v>
      </c>
      <c r="F46" s="43">
        <v>0</v>
      </c>
      <c r="G46" s="43">
        <v>1</v>
      </c>
      <c r="H46" s="43">
        <v>0</v>
      </c>
      <c r="I46" s="14" t="str">
        <f t="shared" si="0"/>
        <v>            ОВДП (9 - річні); 10,57%; 9,29р.</v>
      </c>
      <c r="J46" s="224">
        <f t="shared" si="1"/>
        <v>5500000</v>
      </c>
      <c r="K46" s="197"/>
      <c r="L46" s="197"/>
      <c r="M46" s="197"/>
      <c r="N46" s="197"/>
      <c r="O46" s="197"/>
      <c r="P46" s="197"/>
      <c r="Q46" s="197"/>
      <c r="R46" s="197"/>
    </row>
    <row r="47" spans="1:18" ht="15.75">
      <c r="A47" s="43" t="s">
        <v>56</v>
      </c>
      <c r="B47" s="91">
        <v>2.706</v>
      </c>
      <c r="C47" s="91">
        <v>15.46</v>
      </c>
      <c r="D47" s="91">
        <v>11.87</v>
      </c>
      <c r="E47" s="91">
        <v>3765998623.75</v>
      </c>
      <c r="F47" s="43">
        <v>1</v>
      </c>
      <c r="G47" s="43">
        <v>0</v>
      </c>
      <c r="H47" s="43">
        <v>0</v>
      </c>
      <c r="I47" s="14" t="str">
        <f t="shared" si="0"/>
        <v>      Державний зовнішній борг; 2,706%; 15,46р.</v>
      </c>
      <c r="J47" s="224">
        <f t="shared" si="1"/>
        <v>3765998623.75</v>
      </c>
      <c r="K47" s="197"/>
      <c r="L47" s="197"/>
      <c r="M47" s="197"/>
      <c r="N47" s="197"/>
      <c r="O47" s="197"/>
      <c r="P47" s="197"/>
      <c r="Q47" s="197"/>
      <c r="R47" s="197"/>
    </row>
    <row r="48" spans="1:18" ht="15.75">
      <c r="A48" s="43" t="s">
        <v>211</v>
      </c>
      <c r="B48" s="91">
        <v>7.475</v>
      </c>
      <c r="C48" s="91">
        <v>12.12</v>
      </c>
      <c r="D48" s="91">
        <v>5.8</v>
      </c>
      <c r="E48" s="91">
        <v>779038863.95</v>
      </c>
      <c r="F48" s="43">
        <v>0</v>
      </c>
      <c r="G48" s="43">
        <v>0</v>
      </c>
      <c r="H48" s="43">
        <v>0</v>
      </c>
      <c r="I48" s="14" t="str">
        <f t="shared" si="0"/>
        <v>         в т.ч. ОЗДП; 7,475%; 12,12р.</v>
      </c>
      <c r="J48" s="224">
        <f t="shared" si="1"/>
        <v>779038863.95</v>
      </c>
      <c r="K48" s="197"/>
      <c r="L48" s="197"/>
      <c r="M48" s="197"/>
      <c r="N48" s="197"/>
      <c r="O48" s="197"/>
      <c r="P48" s="197"/>
      <c r="Q48" s="197"/>
      <c r="R48" s="197"/>
    </row>
    <row r="49" spans="1:18" ht="15.75">
      <c r="A49" s="43" t="s">
        <v>63</v>
      </c>
      <c r="B49" s="91">
        <v>5.753</v>
      </c>
      <c r="C49" s="91">
        <v>9.44</v>
      </c>
      <c r="D49" s="91">
        <v>4.33</v>
      </c>
      <c r="E49" s="91">
        <v>305223649.38</v>
      </c>
      <c r="F49" s="43">
        <v>0</v>
      </c>
      <c r="G49" s="43">
        <v>0</v>
      </c>
      <c r="H49" s="43">
        <v>2</v>
      </c>
      <c r="I49" s="14" t="str">
        <f t="shared" si="0"/>
        <v>   Гарантований борг; 5,753%; 9,44р.</v>
      </c>
      <c r="J49" s="224">
        <f t="shared" si="1"/>
        <v>305223649.38</v>
      </c>
      <c r="K49" s="197"/>
      <c r="L49" s="197"/>
      <c r="M49" s="197"/>
      <c r="N49" s="197"/>
      <c r="O49" s="197"/>
      <c r="P49" s="197"/>
      <c r="Q49" s="197"/>
      <c r="R49" s="197"/>
    </row>
    <row r="50" spans="1:18" ht="15.75">
      <c r="A50" s="43" t="s">
        <v>30</v>
      </c>
      <c r="B50" s="91">
        <v>6.996</v>
      </c>
      <c r="C50" s="91">
        <v>5.25</v>
      </c>
      <c r="D50" s="91">
        <v>4.55</v>
      </c>
      <c r="E50" s="91">
        <v>67036037.98</v>
      </c>
      <c r="F50" s="43">
        <v>1</v>
      </c>
      <c r="G50" s="43">
        <v>0</v>
      </c>
      <c r="H50" s="43">
        <v>0</v>
      </c>
      <c r="I50" s="14" t="str">
        <f t="shared" si="0"/>
        <v>      Гарантований внутрішній борг; 6,996%; 5,25р.</v>
      </c>
      <c r="J50" s="224">
        <f t="shared" si="1"/>
        <v>67036037.98</v>
      </c>
      <c r="K50" s="197"/>
      <c r="L50" s="197"/>
      <c r="M50" s="197"/>
      <c r="N50" s="197"/>
      <c r="O50" s="197"/>
      <c r="P50" s="197"/>
      <c r="Q50" s="197"/>
      <c r="R50" s="197"/>
    </row>
    <row r="51" spans="1:18" ht="15.75">
      <c r="A51" s="43" t="s">
        <v>110</v>
      </c>
      <c r="B51" s="91">
        <v>8.665</v>
      </c>
      <c r="C51" s="91">
        <v>4.28</v>
      </c>
      <c r="D51" s="91">
        <v>2.29</v>
      </c>
      <c r="E51" s="91">
        <v>7975011.6</v>
      </c>
      <c r="F51" s="43">
        <v>0</v>
      </c>
      <c r="G51" s="43">
        <v>0</v>
      </c>
      <c r="H51" s="43">
        <v>0</v>
      </c>
      <c r="I51" s="14" t="str">
        <f t="shared" si="0"/>
        <v>         в т.ч. Облігації; 8,665%; 4,28р.</v>
      </c>
      <c r="J51" s="224">
        <f t="shared" si="1"/>
        <v>7975011.6</v>
      </c>
      <c r="K51" s="197"/>
      <c r="L51" s="197"/>
      <c r="M51" s="197"/>
      <c r="N51" s="197"/>
      <c r="O51" s="197"/>
      <c r="P51" s="197"/>
      <c r="Q51" s="197"/>
      <c r="R51" s="197"/>
    </row>
    <row r="52" spans="1:18" ht="15.75">
      <c r="A52" s="43" t="s">
        <v>72</v>
      </c>
      <c r="B52" s="91">
        <v>5.403</v>
      </c>
      <c r="C52" s="91">
        <v>11.63</v>
      </c>
      <c r="D52" s="91">
        <v>4.27</v>
      </c>
      <c r="E52" s="91">
        <v>238187611.41</v>
      </c>
      <c r="F52" s="43">
        <v>1</v>
      </c>
      <c r="G52" s="43">
        <v>0</v>
      </c>
      <c r="H52" s="43">
        <v>0</v>
      </c>
      <c r="I52" s="14" t="str">
        <f t="shared" si="0"/>
        <v>      Гарантований зовнішній борг; 5,403%; 11,63р.</v>
      </c>
      <c r="J52" s="224">
        <f t="shared" si="1"/>
        <v>238187611.41</v>
      </c>
      <c r="K52" s="197"/>
      <c r="L52" s="197"/>
      <c r="M52" s="197"/>
      <c r="N52" s="197"/>
      <c r="O52" s="197"/>
      <c r="P52" s="197"/>
      <c r="Q52" s="197"/>
      <c r="R52" s="197"/>
    </row>
    <row r="53" spans="1:18" ht="15.75">
      <c r="A53" s="43" t="s">
        <v>211</v>
      </c>
      <c r="B53" s="91">
        <v>6.588</v>
      </c>
      <c r="C53" s="91">
        <v>7.58</v>
      </c>
      <c r="D53" s="91">
        <v>4.93</v>
      </c>
      <c r="E53" s="91">
        <v>60392287.5</v>
      </c>
      <c r="F53" s="43">
        <v>0</v>
      </c>
      <c r="G53" s="43">
        <v>0</v>
      </c>
      <c r="H53" s="43">
        <v>0</v>
      </c>
      <c r="I53" s="14" t="str">
        <f t="shared" si="0"/>
        <v>         в т.ч. ОЗДП; 6,588%; 7,58р.</v>
      </c>
      <c r="J53" s="224">
        <f t="shared" si="1"/>
        <v>60392287.5</v>
      </c>
      <c r="K53" s="197"/>
      <c r="L53" s="197"/>
      <c r="M53" s="197"/>
      <c r="N53" s="197"/>
      <c r="O53" s="197"/>
      <c r="P53" s="197"/>
      <c r="Q53" s="197"/>
      <c r="R53" s="197"/>
    </row>
    <row r="54" spans="2:18" ht="12.75">
      <c r="B54" s="12"/>
      <c r="C54" s="12"/>
      <c r="D54" s="12"/>
      <c r="E54" s="12"/>
      <c r="F54" s="197"/>
      <c r="G54" s="197"/>
      <c r="H54" s="197"/>
      <c r="I54" s="14"/>
      <c r="J54" s="224">
        <f t="shared" si="1"/>
        <v>0</v>
      </c>
      <c r="K54" s="197"/>
      <c r="L54" s="197"/>
      <c r="M54" s="197"/>
      <c r="N54" s="197"/>
      <c r="O54" s="197"/>
      <c r="P54" s="197"/>
      <c r="Q54" s="197"/>
      <c r="R54" s="197"/>
    </row>
    <row r="55" spans="2:18" ht="12.75">
      <c r="B55" s="12"/>
      <c r="C55" s="12"/>
      <c r="D55" s="12"/>
      <c r="E55" s="12"/>
      <c r="F55" s="197"/>
      <c r="G55" s="197"/>
      <c r="H55" s="197"/>
      <c r="I55" s="14"/>
      <c r="J55" s="224">
        <f t="shared" si="1"/>
        <v>0</v>
      </c>
      <c r="K55" s="197"/>
      <c r="L55" s="197"/>
      <c r="M55" s="197"/>
      <c r="N55" s="197"/>
      <c r="O55" s="197"/>
      <c r="P55" s="197"/>
      <c r="Q55" s="197"/>
      <c r="R55" s="197"/>
    </row>
    <row r="56" spans="2:18" ht="12.75">
      <c r="B56" s="12"/>
      <c r="C56" s="12"/>
      <c r="D56" s="12"/>
      <c r="E56" s="12"/>
      <c r="F56" s="197"/>
      <c r="G56" s="197"/>
      <c r="H56" s="197"/>
      <c r="I56" s="14"/>
      <c r="J56" s="224">
        <f t="shared" si="1"/>
        <v>0</v>
      </c>
      <c r="K56" s="197"/>
      <c r="L56" s="197"/>
      <c r="M56" s="197"/>
      <c r="N56" s="197"/>
      <c r="O56" s="197"/>
      <c r="P56" s="197"/>
      <c r="Q56" s="197"/>
      <c r="R56" s="197"/>
    </row>
    <row r="57" spans="2:18" ht="12.75">
      <c r="B57" s="12"/>
      <c r="C57" s="12"/>
      <c r="D57" s="12"/>
      <c r="E57" s="12"/>
      <c r="F57" s="197"/>
      <c r="G57" s="197"/>
      <c r="H57" s="197"/>
      <c r="I57" s="14"/>
      <c r="J57" s="224">
        <f t="shared" si="1"/>
        <v>0</v>
      </c>
      <c r="K57" s="197"/>
      <c r="L57" s="197"/>
      <c r="M57" s="197"/>
      <c r="N57" s="197"/>
      <c r="O57" s="197"/>
      <c r="P57" s="197"/>
      <c r="Q57" s="197"/>
      <c r="R57" s="197"/>
    </row>
    <row r="58" spans="2:18" ht="12.75">
      <c r="B58" s="12"/>
      <c r="C58" s="12"/>
      <c r="D58" s="12"/>
      <c r="E58" s="12"/>
      <c r="F58" s="197"/>
      <c r="G58" s="197"/>
      <c r="H58" s="197"/>
      <c r="I58" s="14"/>
      <c r="J58" s="224">
        <f t="shared" si="1"/>
        <v>0</v>
      </c>
      <c r="K58" s="197"/>
      <c r="L58" s="197"/>
      <c r="M58" s="197"/>
      <c r="N58" s="197"/>
      <c r="O58" s="197"/>
      <c r="P58" s="197"/>
      <c r="Q58" s="197"/>
      <c r="R58" s="197"/>
    </row>
    <row r="59" spans="2:18" ht="12.75">
      <c r="B59" s="12"/>
      <c r="C59" s="12"/>
      <c r="D59" s="12"/>
      <c r="E59" s="12"/>
      <c r="F59" s="197"/>
      <c r="G59" s="197"/>
      <c r="H59" s="197"/>
      <c r="I59" s="14"/>
      <c r="J59" s="224">
        <f t="shared" si="1"/>
        <v>0</v>
      </c>
      <c r="K59" s="197"/>
      <c r="L59" s="197"/>
      <c r="M59" s="197"/>
      <c r="N59" s="197"/>
      <c r="O59" s="197"/>
      <c r="P59" s="197"/>
      <c r="Q59" s="197"/>
      <c r="R59" s="197"/>
    </row>
    <row r="60" spans="2:18" ht="12.75">
      <c r="B60" s="12"/>
      <c r="C60" s="12"/>
      <c r="D60" s="12"/>
      <c r="E60" s="12"/>
      <c r="F60" s="197"/>
      <c r="G60" s="197"/>
      <c r="H60" s="197"/>
      <c r="I60" s="14"/>
      <c r="J60" s="224">
        <f t="shared" si="1"/>
        <v>0</v>
      </c>
      <c r="K60" s="197"/>
      <c r="L60" s="197"/>
      <c r="M60" s="197"/>
      <c r="N60" s="197"/>
      <c r="O60" s="197"/>
      <c r="P60" s="197"/>
      <c r="Q60" s="197"/>
      <c r="R60" s="197"/>
    </row>
    <row r="61" spans="2:18" ht="12.75">
      <c r="B61" s="12"/>
      <c r="C61" s="12"/>
      <c r="D61" s="12"/>
      <c r="E61" s="12"/>
      <c r="F61" s="197"/>
      <c r="G61" s="197"/>
      <c r="H61" s="197"/>
      <c r="I61" s="14"/>
      <c r="J61" s="224">
        <f t="shared" si="1"/>
        <v>0</v>
      </c>
      <c r="K61" s="197"/>
      <c r="L61" s="197"/>
      <c r="M61" s="197"/>
      <c r="N61" s="197"/>
      <c r="O61" s="197"/>
      <c r="P61" s="197"/>
      <c r="Q61" s="197"/>
      <c r="R61" s="197"/>
    </row>
    <row r="62" spans="2:18" ht="12.75">
      <c r="B62" s="12"/>
      <c r="C62" s="12"/>
      <c r="D62" s="12"/>
      <c r="E62" s="12"/>
      <c r="F62" s="197"/>
      <c r="G62" s="197"/>
      <c r="H62" s="197"/>
      <c r="I62" s="14"/>
      <c r="J62" s="14"/>
      <c r="K62" s="197"/>
      <c r="L62" s="197"/>
      <c r="M62" s="197"/>
      <c r="N62" s="197"/>
      <c r="O62" s="197"/>
      <c r="P62" s="197"/>
      <c r="Q62" s="197"/>
      <c r="R62" s="197"/>
    </row>
    <row r="63" spans="2:18" ht="12.75">
      <c r="B63" s="12"/>
      <c r="C63" s="12"/>
      <c r="D63" s="12"/>
      <c r="E63" s="12"/>
      <c r="F63" s="197"/>
      <c r="G63" s="197"/>
      <c r="H63" s="197"/>
      <c r="I63" s="14"/>
      <c r="J63" s="14"/>
      <c r="K63" s="197"/>
      <c r="L63" s="197"/>
      <c r="M63" s="197"/>
      <c r="N63" s="197"/>
      <c r="O63" s="197"/>
      <c r="P63" s="197"/>
      <c r="Q63" s="197"/>
      <c r="R63" s="197"/>
    </row>
    <row r="64" spans="2:18" ht="12.75">
      <c r="B64" s="12"/>
      <c r="C64" s="12"/>
      <c r="D64" s="12"/>
      <c r="E64" s="12"/>
      <c r="F64" s="197"/>
      <c r="G64" s="197"/>
      <c r="H64" s="197"/>
      <c r="I64" s="14"/>
      <c r="J64" s="14"/>
      <c r="K64" s="197"/>
      <c r="L64" s="197"/>
      <c r="M64" s="197"/>
      <c r="N64" s="197"/>
      <c r="O64" s="197"/>
      <c r="P64" s="197"/>
      <c r="Q64" s="197"/>
      <c r="R64" s="197"/>
    </row>
    <row r="65" spans="2:18" ht="12.75">
      <c r="B65" s="12"/>
      <c r="C65" s="12"/>
      <c r="D65" s="12"/>
      <c r="E65" s="12"/>
      <c r="F65" s="197"/>
      <c r="G65" s="197"/>
      <c r="H65" s="197"/>
      <c r="I65" s="14"/>
      <c r="J65" s="14"/>
      <c r="K65" s="197"/>
      <c r="L65" s="197"/>
      <c r="M65" s="197"/>
      <c r="N65" s="197"/>
      <c r="O65" s="197"/>
      <c r="P65" s="197"/>
      <c r="Q65" s="197"/>
      <c r="R65" s="197"/>
    </row>
    <row r="66" spans="2:18" ht="12.75">
      <c r="B66" s="12"/>
      <c r="C66" s="12"/>
      <c r="D66" s="12"/>
      <c r="E66" s="12"/>
      <c r="F66" s="197"/>
      <c r="G66" s="197"/>
      <c r="H66" s="197"/>
      <c r="I66" s="14"/>
      <c r="J66" s="14"/>
      <c r="K66" s="197"/>
      <c r="L66" s="197"/>
      <c r="M66" s="197"/>
      <c r="N66" s="197"/>
      <c r="O66" s="197"/>
      <c r="P66" s="197"/>
      <c r="Q66" s="197"/>
      <c r="R66" s="197"/>
    </row>
    <row r="67" spans="2:18" ht="12.75">
      <c r="B67" s="12"/>
      <c r="C67" s="12"/>
      <c r="D67" s="12"/>
      <c r="E67" s="12"/>
      <c r="F67" s="197"/>
      <c r="G67" s="197"/>
      <c r="H67" s="197"/>
      <c r="I67" s="14"/>
      <c r="J67" s="14"/>
      <c r="K67" s="197"/>
      <c r="L67" s="197"/>
      <c r="M67" s="197"/>
      <c r="N67" s="197"/>
      <c r="O67" s="197"/>
      <c r="P67" s="197"/>
      <c r="Q67" s="197"/>
      <c r="R67" s="197"/>
    </row>
    <row r="68" spans="2:18" ht="12.75">
      <c r="B68" s="12"/>
      <c r="C68" s="12"/>
      <c r="D68" s="12"/>
      <c r="E68" s="12"/>
      <c r="F68" s="197"/>
      <c r="G68" s="197"/>
      <c r="H68" s="197"/>
      <c r="I68" s="14"/>
      <c r="J68" s="14"/>
      <c r="K68" s="197"/>
      <c r="L68" s="197"/>
      <c r="M68" s="197"/>
      <c r="N68" s="197"/>
      <c r="O68" s="197"/>
      <c r="P68" s="197"/>
      <c r="Q68" s="197"/>
      <c r="R68" s="197"/>
    </row>
    <row r="69" spans="2:18" ht="12.75">
      <c r="B69" s="12"/>
      <c r="C69" s="12"/>
      <c r="D69" s="12"/>
      <c r="E69" s="12"/>
      <c r="F69" s="197"/>
      <c r="G69" s="197"/>
      <c r="H69" s="197"/>
      <c r="I69" s="14"/>
      <c r="J69" s="14"/>
      <c r="K69" s="197"/>
      <c r="L69" s="197"/>
      <c r="M69" s="197"/>
      <c r="N69" s="197"/>
      <c r="O69" s="197"/>
      <c r="P69" s="197"/>
      <c r="Q69" s="197"/>
      <c r="R69" s="197"/>
    </row>
    <row r="70" spans="2:18" ht="12.75">
      <c r="B70" s="12"/>
      <c r="C70" s="12"/>
      <c r="D70" s="12"/>
      <c r="E70" s="12"/>
      <c r="F70" s="197"/>
      <c r="G70" s="197"/>
      <c r="H70" s="197"/>
      <c r="I70" s="14"/>
      <c r="J70" s="14"/>
      <c r="K70" s="197"/>
      <c r="L70" s="197"/>
      <c r="M70" s="197"/>
      <c r="N70" s="197"/>
      <c r="O70" s="197"/>
      <c r="P70" s="197"/>
      <c r="Q70" s="197"/>
      <c r="R70" s="197"/>
    </row>
    <row r="71" spans="2:18" ht="12.75">
      <c r="B71" s="12"/>
      <c r="C71" s="12"/>
      <c r="D71" s="12"/>
      <c r="E71" s="12"/>
      <c r="F71" s="197"/>
      <c r="G71" s="197"/>
      <c r="H71" s="197"/>
      <c r="I71" s="14"/>
      <c r="J71" s="14"/>
      <c r="K71" s="197"/>
      <c r="L71" s="197"/>
      <c r="M71" s="197"/>
      <c r="N71" s="197"/>
      <c r="O71" s="197"/>
      <c r="P71" s="197"/>
      <c r="Q71" s="197"/>
      <c r="R71" s="197"/>
    </row>
    <row r="72" spans="2:18" ht="12.75">
      <c r="B72" s="12"/>
      <c r="C72" s="12"/>
      <c r="D72" s="12"/>
      <c r="E72" s="12"/>
      <c r="F72" s="197"/>
      <c r="G72" s="197"/>
      <c r="H72" s="197"/>
      <c r="I72" s="14"/>
      <c r="J72" s="14"/>
      <c r="K72" s="197"/>
      <c r="L72" s="197"/>
      <c r="M72" s="197"/>
      <c r="N72" s="197"/>
      <c r="O72" s="197"/>
      <c r="P72" s="197"/>
      <c r="Q72" s="197"/>
      <c r="R72" s="197"/>
    </row>
    <row r="73" spans="2:18" ht="12.75">
      <c r="B73" s="12"/>
      <c r="C73" s="12"/>
      <c r="D73" s="12"/>
      <c r="E73" s="12"/>
      <c r="F73" s="197"/>
      <c r="G73" s="197"/>
      <c r="H73" s="197"/>
      <c r="I73" s="14"/>
      <c r="J73" s="14"/>
      <c r="K73" s="197"/>
      <c r="L73" s="197"/>
      <c r="M73" s="197"/>
      <c r="N73" s="197"/>
      <c r="O73" s="197"/>
      <c r="P73" s="197"/>
      <c r="Q73" s="197"/>
      <c r="R73" s="197"/>
    </row>
    <row r="74" spans="2:18" ht="12.75">
      <c r="B74" s="12"/>
      <c r="C74" s="12"/>
      <c r="D74" s="12"/>
      <c r="E74" s="12"/>
      <c r="F74" s="197"/>
      <c r="G74" s="197"/>
      <c r="H74" s="197"/>
      <c r="I74" s="14"/>
      <c r="J74" s="14"/>
      <c r="K74" s="197"/>
      <c r="L74" s="197"/>
      <c r="M74" s="197"/>
      <c r="N74" s="197"/>
      <c r="O74" s="197"/>
      <c r="P74" s="197"/>
      <c r="Q74" s="197"/>
      <c r="R74" s="197"/>
    </row>
    <row r="75" spans="2:18" ht="12.75">
      <c r="B75" s="12"/>
      <c r="C75" s="12"/>
      <c r="D75" s="12"/>
      <c r="E75" s="12"/>
      <c r="F75" s="197"/>
      <c r="G75" s="197"/>
      <c r="H75" s="197"/>
      <c r="I75" s="14"/>
      <c r="J75" s="14"/>
      <c r="K75" s="197"/>
      <c r="L75" s="197"/>
      <c r="M75" s="197"/>
      <c r="N75" s="197"/>
      <c r="O75" s="197"/>
      <c r="P75" s="197"/>
      <c r="Q75" s="197"/>
      <c r="R75" s="197"/>
    </row>
    <row r="76" spans="2:18" ht="12.75">
      <c r="B76" s="12"/>
      <c r="C76" s="12"/>
      <c r="D76" s="12"/>
      <c r="E76" s="12"/>
      <c r="F76" s="197"/>
      <c r="G76" s="197"/>
      <c r="H76" s="197"/>
      <c r="I76" s="14"/>
      <c r="J76" s="14"/>
      <c r="K76" s="197"/>
      <c r="L76" s="197"/>
      <c r="M76" s="197"/>
      <c r="N76" s="197"/>
      <c r="O76" s="197"/>
      <c r="P76" s="197"/>
      <c r="Q76" s="197"/>
      <c r="R76" s="197"/>
    </row>
    <row r="77" spans="2:18" ht="12.75">
      <c r="B77" s="12"/>
      <c r="C77" s="12"/>
      <c r="D77" s="12"/>
      <c r="E77" s="12"/>
      <c r="F77" s="197"/>
      <c r="G77" s="197"/>
      <c r="H77" s="197"/>
      <c r="I77" s="14"/>
      <c r="J77" s="14"/>
      <c r="K77" s="197"/>
      <c r="L77" s="197"/>
      <c r="M77" s="197"/>
      <c r="N77" s="197"/>
      <c r="O77" s="197"/>
      <c r="P77" s="197"/>
      <c r="Q77" s="197"/>
      <c r="R77" s="197"/>
    </row>
    <row r="78" spans="2:18" ht="12.75">
      <c r="B78" s="12"/>
      <c r="C78" s="12"/>
      <c r="D78" s="12"/>
      <c r="E78" s="12"/>
      <c r="F78" s="197"/>
      <c r="G78" s="197"/>
      <c r="H78" s="197"/>
      <c r="I78" s="14"/>
      <c r="J78" s="14"/>
      <c r="K78" s="197"/>
      <c r="L78" s="197"/>
      <c r="M78" s="197"/>
      <c r="N78" s="197"/>
      <c r="O78" s="197"/>
      <c r="P78" s="197"/>
      <c r="Q78" s="197"/>
      <c r="R78" s="197"/>
    </row>
    <row r="79" spans="2:18" ht="12.75">
      <c r="B79" s="12"/>
      <c r="C79" s="12"/>
      <c r="D79" s="12"/>
      <c r="E79" s="12"/>
      <c r="F79" s="197"/>
      <c r="G79" s="197"/>
      <c r="H79" s="197"/>
      <c r="I79" s="14"/>
      <c r="J79" s="14"/>
      <c r="K79" s="197"/>
      <c r="L79" s="197"/>
      <c r="M79" s="197"/>
      <c r="N79" s="197"/>
      <c r="O79" s="197"/>
      <c r="P79" s="197"/>
      <c r="Q79" s="197"/>
      <c r="R79" s="197"/>
    </row>
    <row r="80" spans="2:18" ht="12.75">
      <c r="B80" s="12"/>
      <c r="C80" s="12"/>
      <c r="D80" s="12"/>
      <c r="E80" s="12"/>
      <c r="F80" s="197"/>
      <c r="G80" s="197"/>
      <c r="H80" s="197"/>
      <c r="I80" s="14"/>
      <c r="J80" s="14"/>
      <c r="K80" s="197"/>
      <c r="L80" s="197"/>
      <c r="M80" s="197"/>
      <c r="N80" s="197"/>
      <c r="O80" s="197"/>
      <c r="P80" s="197"/>
      <c r="Q80" s="197"/>
      <c r="R80" s="197"/>
    </row>
    <row r="81" spans="2:18" ht="12.75">
      <c r="B81" s="12"/>
      <c r="C81" s="12"/>
      <c r="D81" s="12"/>
      <c r="E81" s="12"/>
      <c r="F81" s="197"/>
      <c r="G81" s="197"/>
      <c r="H81" s="197"/>
      <c r="I81" s="14"/>
      <c r="J81" s="14"/>
      <c r="K81" s="197"/>
      <c r="L81" s="197"/>
      <c r="M81" s="197"/>
      <c r="N81" s="197"/>
      <c r="O81" s="197"/>
      <c r="P81" s="197"/>
      <c r="Q81" s="197"/>
      <c r="R81" s="197"/>
    </row>
    <row r="82" spans="2:18" ht="12.75">
      <c r="B82" s="12"/>
      <c r="C82" s="12"/>
      <c r="D82" s="12"/>
      <c r="E82" s="12"/>
      <c r="F82" s="197"/>
      <c r="G82" s="197"/>
      <c r="H82" s="197"/>
      <c r="I82" s="14"/>
      <c r="J82" s="14"/>
      <c r="K82" s="197"/>
      <c r="L82" s="197"/>
      <c r="M82" s="197"/>
      <c r="N82" s="197"/>
      <c r="O82" s="197"/>
      <c r="P82" s="197"/>
      <c r="Q82" s="197"/>
      <c r="R82" s="197"/>
    </row>
    <row r="83" spans="2:18" ht="12.75">
      <c r="B83" s="12"/>
      <c r="C83" s="12"/>
      <c r="D83" s="12"/>
      <c r="E83" s="12"/>
      <c r="F83" s="197"/>
      <c r="G83" s="197"/>
      <c r="H83" s="197"/>
      <c r="I83" s="14"/>
      <c r="J83" s="14"/>
      <c r="K83" s="197"/>
      <c r="L83" s="197"/>
      <c r="M83" s="197"/>
      <c r="N83" s="197"/>
      <c r="O83" s="197"/>
      <c r="P83" s="197"/>
      <c r="Q83" s="197"/>
      <c r="R83" s="197"/>
    </row>
    <row r="84" spans="2:18" ht="12.75">
      <c r="B84" s="12"/>
      <c r="C84" s="12"/>
      <c r="D84" s="12"/>
      <c r="E84" s="12"/>
      <c r="F84" s="197"/>
      <c r="G84" s="197"/>
      <c r="H84" s="197"/>
      <c r="I84" s="14"/>
      <c r="J84" s="14"/>
      <c r="K84" s="197"/>
      <c r="L84" s="197"/>
      <c r="M84" s="197"/>
      <c r="N84" s="197"/>
      <c r="O84" s="197"/>
      <c r="P84" s="197"/>
      <c r="Q84" s="197"/>
      <c r="R84" s="197"/>
    </row>
    <row r="85" spans="2:18" ht="12.75">
      <c r="B85" s="12"/>
      <c r="C85" s="12"/>
      <c r="D85" s="12"/>
      <c r="E85" s="12"/>
      <c r="F85" s="197"/>
      <c r="G85" s="197"/>
      <c r="H85" s="197"/>
      <c r="I85" s="14"/>
      <c r="J85" s="14"/>
      <c r="K85" s="197"/>
      <c r="L85" s="197"/>
      <c r="M85" s="197"/>
      <c r="N85" s="197"/>
      <c r="O85" s="197"/>
      <c r="P85" s="197"/>
      <c r="Q85" s="197"/>
      <c r="R85" s="197"/>
    </row>
    <row r="86" spans="2:18" ht="12.75">
      <c r="B86" s="12"/>
      <c r="C86" s="12"/>
      <c r="D86" s="12"/>
      <c r="E86" s="12"/>
      <c r="F86" s="197"/>
      <c r="G86" s="197"/>
      <c r="H86" s="197"/>
      <c r="I86" s="14"/>
      <c r="J86" s="14"/>
      <c r="K86" s="197"/>
      <c r="L86" s="197"/>
      <c r="M86" s="197"/>
      <c r="N86" s="197"/>
      <c r="O86" s="197"/>
      <c r="P86" s="197"/>
      <c r="Q86" s="197"/>
      <c r="R86" s="197"/>
    </row>
    <row r="87" spans="2:18" ht="12.75">
      <c r="B87" s="12"/>
      <c r="C87" s="12"/>
      <c r="D87" s="12"/>
      <c r="E87" s="12"/>
      <c r="F87" s="197"/>
      <c r="G87" s="197"/>
      <c r="H87" s="197"/>
      <c r="I87" s="14"/>
      <c r="J87" s="14"/>
      <c r="K87" s="197"/>
      <c r="L87" s="197"/>
      <c r="M87" s="197"/>
      <c r="N87" s="197"/>
      <c r="O87" s="197"/>
      <c r="P87" s="197"/>
      <c r="Q87" s="197"/>
      <c r="R87" s="197"/>
    </row>
    <row r="88" spans="2:18" ht="12.75">
      <c r="B88" s="12"/>
      <c r="C88" s="12"/>
      <c r="D88" s="12"/>
      <c r="E88" s="12"/>
      <c r="F88" s="197"/>
      <c r="G88" s="197"/>
      <c r="H88" s="197"/>
      <c r="I88" s="14"/>
      <c r="J88" s="14"/>
      <c r="K88" s="197"/>
      <c r="L88" s="197"/>
      <c r="M88" s="197"/>
      <c r="N88" s="197"/>
      <c r="O88" s="197"/>
      <c r="P88" s="197"/>
      <c r="Q88" s="197"/>
      <c r="R88" s="197"/>
    </row>
    <row r="89" spans="2:18" ht="12.75">
      <c r="B89" s="12"/>
      <c r="C89" s="12"/>
      <c r="D89" s="12"/>
      <c r="E89" s="12"/>
      <c r="F89" s="197"/>
      <c r="G89" s="197"/>
      <c r="H89" s="197"/>
      <c r="I89" s="14"/>
      <c r="J89" s="14"/>
      <c r="K89" s="197"/>
      <c r="L89" s="197"/>
      <c r="M89" s="197"/>
      <c r="N89" s="197"/>
      <c r="O89" s="197"/>
      <c r="P89" s="197"/>
      <c r="Q89" s="197"/>
      <c r="R89" s="197"/>
    </row>
    <row r="90" spans="2:18" ht="12.75">
      <c r="B90" s="12"/>
      <c r="C90" s="12"/>
      <c r="D90" s="12"/>
      <c r="E90" s="12"/>
      <c r="F90" s="197"/>
      <c r="G90" s="197"/>
      <c r="H90" s="197"/>
      <c r="I90" s="14"/>
      <c r="J90" s="14"/>
      <c r="K90" s="197"/>
      <c r="L90" s="197"/>
      <c r="M90" s="197"/>
      <c r="N90" s="197"/>
      <c r="O90" s="197"/>
      <c r="P90" s="197"/>
      <c r="Q90" s="197"/>
      <c r="R90" s="197"/>
    </row>
    <row r="91" spans="2:18" ht="12.75">
      <c r="B91" s="12"/>
      <c r="C91" s="12"/>
      <c r="D91" s="12"/>
      <c r="E91" s="12"/>
      <c r="F91" s="197"/>
      <c r="G91" s="197"/>
      <c r="H91" s="197"/>
      <c r="I91" s="14"/>
      <c r="J91" s="14"/>
      <c r="K91" s="197"/>
      <c r="L91" s="197"/>
      <c r="M91" s="197"/>
      <c r="N91" s="197"/>
      <c r="O91" s="197"/>
      <c r="P91" s="197"/>
      <c r="Q91" s="197"/>
      <c r="R91" s="197"/>
    </row>
    <row r="92" spans="2:18" ht="12.75">
      <c r="B92" s="12"/>
      <c r="C92" s="12"/>
      <c r="D92" s="12"/>
      <c r="E92" s="12"/>
      <c r="F92" s="197"/>
      <c r="G92" s="197"/>
      <c r="H92" s="197"/>
      <c r="I92" s="14"/>
      <c r="J92" s="14"/>
      <c r="K92" s="197"/>
      <c r="L92" s="197"/>
      <c r="M92" s="197"/>
      <c r="N92" s="197"/>
      <c r="O92" s="197"/>
      <c r="P92" s="197"/>
      <c r="Q92" s="197"/>
      <c r="R92" s="197"/>
    </row>
    <row r="93" spans="2:18" ht="12.75">
      <c r="B93" s="12"/>
      <c r="C93" s="12"/>
      <c r="D93" s="12"/>
      <c r="E93" s="12"/>
      <c r="F93" s="197"/>
      <c r="G93" s="197"/>
      <c r="H93" s="197"/>
      <c r="I93" s="14"/>
      <c r="J93" s="14"/>
      <c r="K93" s="197"/>
      <c r="L93" s="197"/>
      <c r="M93" s="197"/>
      <c r="N93" s="197"/>
      <c r="O93" s="197"/>
      <c r="P93" s="197"/>
      <c r="Q93" s="197"/>
      <c r="R93" s="197"/>
    </row>
    <row r="94" spans="2:18" ht="12.75">
      <c r="B94" s="12"/>
      <c r="C94" s="12"/>
      <c r="D94" s="12"/>
      <c r="E94" s="12"/>
      <c r="F94" s="197"/>
      <c r="G94" s="197"/>
      <c r="H94" s="197"/>
      <c r="I94" s="14"/>
      <c r="J94" s="14"/>
      <c r="K94" s="197"/>
      <c r="L94" s="197"/>
      <c r="M94" s="197"/>
      <c r="N94" s="197"/>
      <c r="O94" s="197"/>
      <c r="P94" s="197"/>
      <c r="Q94" s="197"/>
      <c r="R94" s="197"/>
    </row>
    <row r="95" spans="2:18" ht="12.75">
      <c r="B95" s="12"/>
      <c r="C95" s="12"/>
      <c r="D95" s="12"/>
      <c r="E95" s="12"/>
      <c r="F95" s="197"/>
      <c r="G95" s="197"/>
      <c r="H95" s="197"/>
      <c r="I95" s="14"/>
      <c r="J95" s="14"/>
      <c r="K95" s="197"/>
      <c r="L95" s="197"/>
      <c r="M95" s="197"/>
      <c r="N95" s="197"/>
      <c r="O95" s="197"/>
      <c r="P95" s="197"/>
      <c r="Q95" s="197"/>
      <c r="R95" s="197"/>
    </row>
    <row r="96" spans="2:18" ht="12.75">
      <c r="B96" s="12"/>
      <c r="C96" s="12"/>
      <c r="D96" s="12"/>
      <c r="E96" s="12"/>
      <c r="F96" s="197"/>
      <c r="G96" s="197"/>
      <c r="H96" s="197"/>
      <c r="I96" s="14"/>
      <c r="J96" s="14"/>
      <c r="K96" s="197"/>
      <c r="L96" s="197"/>
      <c r="M96" s="197"/>
      <c r="N96" s="197"/>
      <c r="O96" s="197"/>
      <c r="P96" s="197"/>
      <c r="Q96" s="197"/>
      <c r="R96" s="197"/>
    </row>
    <row r="97" spans="2:18" ht="12.75">
      <c r="B97" s="12"/>
      <c r="C97" s="12"/>
      <c r="D97" s="12"/>
      <c r="E97" s="12"/>
      <c r="F97" s="197"/>
      <c r="G97" s="197"/>
      <c r="H97" s="197"/>
      <c r="I97" s="14"/>
      <c r="J97" s="14"/>
      <c r="K97" s="197"/>
      <c r="L97" s="197"/>
      <c r="M97" s="197"/>
      <c r="N97" s="197"/>
      <c r="O97" s="197"/>
      <c r="P97" s="197"/>
      <c r="Q97" s="197"/>
      <c r="R97" s="197"/>
    </row>
    <row r="98" spans="2:18" ht="12.75">
      <c r="B98" s="12"/>
      <c r="C98" s="12"/>
      <c r="D98" s="12"/>
      <c r="E98" s="12"/>
      <c r="F98" s="197"/>
      <c r="G98" s="197"/>
      <c r="H98" s="197"/>
      <c r="I98" s="14"/>
      <c r="J98" s="14"/>
      <c r="K98" s="197"/>
      <c r="L98" s="197"/>
      <c r="M98" s="197"/>
      <c r="N98" s="197"/>
      <c r="O98" s="197"/>
      <c r="P98" s="197"/>
      <c r="Q98" s="197"/>
      <c r="R98" s="197"/>
    </row>
    <row r="99" spans="2:18" ht="12.75">
      <c r="B99" s="12"/>
      <c r="C99" s="12"/>
      <c r="D99" s="12"/>
      <c r="E99" s="12"/>
      <c r="F99" s="197"/>
      <c r="G99" s="197"/>
      <c r="H99" s="197"/>
      <c r="I99" s="14"/>
      <c r="J99" s="14"/>
      <c r="K99" s="197"/>
      <c r="L99" s="197"/>
      <c r="M99" s="197"/>
      <c r="N99" s="197"/>
      <c r="O99" s="197"/>
      <c r="P99" s="197"/>
      <c r="Q99" s="197"/>
      <c r="R99" s="197"/>
    </row>
    <row r="100" spans="2:18" ht="12.75">
      <c r="B100" s="12"/>
      <c r="C100" s="12"/>
      <c r="D100" s="12"/>
      <c r="E100" s="12"/>
      <c r="F100" s="197"/>
      <c r="G100" s="197"/>
      <c r="H100" s="197"/>
      <c r="I100" s="14"/>
      <c r="J100" s="14"/>
      <c r="K100" s="197"/>
      <c r="L100" s="197"/>
      <c r="M100" s="197"/>
      <c r="N100" s="197"/>
      <c r="O100" s="197"/>
      <c r="P100" s="197"/>
      <c r="Q100" s="197"/>
      <c r="R100" s="197"/>
    </row>
    <row r="101" spans="2:18" ht="12.75">
      <c r="B101" s="12"/>
      <c r="C101" s="12"/>
      <c r="D101" s="12"/>
      <c r="E101" s="12"/>
      <c r="F101" s="197"/>
      <c r="G101" s="197"/>
      <c r="H101" s="197"/>
      <c r="I101" s="14"/>
      <c r="J101" s="14"/>
      <c r="K101" s="197"/>
      <c r="L101" s="197"/>
      <c r="M101" s="197"/>
      <c r="N101" s="197"/>
      <c r="O101" s="197"/>
      <c r="P101" s="197"/>
      <c r="Q101" s="197"/>
      <c r="R101" s="197"/>
    </row>
    <row r="102" spans="2:18" ht="12.75">
      <c r="B102" s="12"/>
      <c r="C102" s="12"/>
      <c r="D102" s="12"/>
      <c r="E102" s="12"/>
      <c r="F102" s="197"/>
      <c r="G102" s="197"/>
      <c r="H102" s="197"/>
      <c r="I102" s="14"/>
      <c r="J102" s="14"/>
      <c r="K102" s="197"/>
      <c r="L102" s="197"/>
      <c r="M102" s="197"/>
      <c r="N102" s="197"/>
      <c r="O102" s="197"/>
      <c r="P102" s="197"/>
      <c r="Q102" s="197"/>
      <c r="R102" s="197"/>
    </row>
    <row r="103" spans="2:18" ht="12.75">
      <c r="B103" s="12"/>
      <c r="C103" s="12"/>
      <c r="D103" s="12"/>
      <c r="E103" s="12"/>
      <c r="F103" s="197"/>
      <c r="G103" s="197"/>
      <c r="H103" s="197"/>
      <c r="I103" s="14"/>
      <c r="J103" s="14"/>
      <c r="K103" s="197"/>
      <c r="L103" s="197"/>
      <c r="M103" s="197"/>
      <c r="N103" s="197"/>
      <c r="O103" s="197"/>
      <c r="P103" s="197"/>
      <c r="Q103" s="197"/>
      <c r="R103" s="197"/>
    </row>
    <row r="104" spans="2:18" ht="12.75">
      <c r="B104" s="12"/>
      <c r="C104" s="12"/>
      <c r="D104" s="12"/>
      <c r="E104" s="12"/>
      <c r="F104" s="197"/>
      <c r="G104" s="197"/>
      <c r="H104" s="197"/>
      <c r="I104" s="14"/>
      <c r="J104" s="14"/>
      <c r="K104" s="197"/>
      <c r="L104" s="197"/>
      <c r="M104" s="197"/>
      <c r="N104" s="197"/>
      <c r="O104" s="197"/>
      <c r="P104" s="197"/>
      <c r="Q104" s="197"/>
      <c r="R104" s="197"/>
    </row>
    <row r="105" spans="2:18" ht="12.75">
      <c r="B105" s="12"/>
      <c r="C105" s="12"/>
      <c r="D105" s="12"/>
      <c r="E105" s="12"/>
      <c r="F105" s="197"/>
      <c r="G105" s="197"/>
      <c r="H105" s="197"/>
      <c r="I105" s="14"/>
      <c r="J105" s="14"/>
      <c r="K105" s="197"/>
      <c r="L105" s="197"/>
      <c r="M105" s="197"/>
      <c r="N105" s="197"/>
      <c r="O105" s="197"/>
      <c r="P105" s="197"/>
      <c r="Q105" s="197"/>
      <c r="R105" s="197"/>
    </row>
    <row r="106" spans="2:18" ht="12.75">
      <c r="B106" s="12"/>
      <c r="C106" s="12"/>
      <c r="D106" s="12"/>
      <c r="E106" s="12"/>
      <c r="F106" s="197"/>
      <c r="G106" s="197"/>
      <c r="H106" s="197"/>
      <c r="I106" s="14"/>
      <c r="J106" s="14"/>
      <c r="K106" s="197"/>
      <c r="L106" s="197"/>
      <c r="M106" s="197"/>
      <c r="N106" s="197"/>
      <c r="O106" s="197"/>
      <c r="P106" s="197"/>
      <c r="Q106" s="197"/>
      <c r="R106" s="197"/>
    </row>
    <row r="107" spans="2:18" ht="12.75">
      <c r="B107" s="12"/>
      <c r="C107" s="12"/>
      <c r="D107" s="12"/>
      <c r="E107" s="12"/>
      <c r="F107" s="197"/>
      <c r="G107" s="197"/>
      <c r="H107" s="197"/>
      <c r="I107" s="14"/>
      <c r="J107" s="14"/>
      <c r="K107" s="197"/>
      <c r="L107" s="197"/>
      <c r="M107" s="197"/>
      <c r="N107" s="197"/>
      <c r="O107" s="197"/>
      <c r="P107" s="197"/>
      <c r="Q107" s="197"/>
      <c r="R107" s="197"/>
    </row>
    <row r="108" spans="2:18" ht="12.75">
      <c r="B108" s="12"/>
      <c r="C108" s="12"/>
      <c r="D108" s="12"/>
      <c r="E108" s="12"/>
      <c r="F108" s="197"/>
      <c r="G108" s="197"/>
      <c r="H108" s="197"/>
      <c r="I108" s="14"/>
      <c r="J108" s="14"/>
      <c r="K108" s="197"/>
      <c r="L108" s="197"/>
      <c r="M108" s="197"/>
      <c r="N108" s="197"/>
      <c r="O108" s="197"/>
      <c r="P108" s="197"/>
      <c r="Q108" s="197"/>
      <c r="R108" s="197"/>
    </row>
    <row r="109" spans="2:18" ht="12.75">
      <c r="B109" s="12"/>
      <c r="C109" s="12"/>
      <c r="D109" s="12"/>
      <c r="E109" s="12"/>
      <c r="F109" s="197"/>
      <c r="G109" s="197"/>
      <c r="H109" s="197"/>
      <c r="I109" s="14"/>
      <c r="J109" s="14"/>
      <c r="K109" s="197"/>
      <c r="L109" s="197"/>
      <c r="M109" s="197"/>
      <c r="N109" s="197"/>
      <c r="O109" s="197"/>
      <c r="P109" s="197"/>
      <c r="Q109" s="197"/>
      <c r="R109" s="197"/>
    </row>
    <row r="110" spans="2:18" ht="12.75">
      <c r="B110" s="12"/>
      <c r="C110" s="12"/>
      <c r="D110" s="12"/>
      <c r="E110" s="12"/>
      <c r="F110" s="197"/>
      <c r="G110" s="197"/>
      <c r="H110" s="197"/>
      <c r="I110" s="14"/>
      <c r="J110" s="14"/>
      <c r="K110" s="197"/>
      <c r="L110" s="197"/>
      <c r="M110" s="197"/>
      <c r="N110" s="197"/>
      <c r="O110" s="197"/>
      <c r="P110" s="197"/>
      <c r="Q110" s="197"/>
      <c r="R110" s="197"/>
    </row>
    <row r="111" spans="2:18" ht="12.75">
      <c r="B111" s="12"/>
      <c r="C111" s="12"/>
      <c r="D111" s="12"/>
      <c r="E111" s="12"/>
      <c r="F111" s="197"/>
      <c r="G111" s="197"/>
      <c r="H111" s="197"/>
      <c r="I111" s="14"/>
      <c r="J111" s="14"/>
      <c r="K111" s="197"/>
      <c r="L111" s="197"/>
      <c r="M111" s="197"/>
      <c r="N111" s="197"/>
      <c r="O111" s="197"/>
      <c r="P111" s="197"/>
      <c r="Q111" s="197"/>
      <c r="R111" s="197"/>
    </row>
    <row r="112" spans="2:18" ht="12.75">
      <c r="B112" s="12"/>
      <c r="C112" s="12"/>
      <c r="D112" s="12"/>
      <c r="E112" s="12"/>
      <c r="F112" s="197"/>
      <c r="G112" s="197"/>
      <c r="H112" s="197"/>
      <c r="I112" s="14"/>
      <c r="J112" s="14"/>
      <c r="K112" s="197"/>
      <c r="L112" s="197"/>
      <c r="M112" s="197"/>
      <c r="N112" s="197"/>
      <c r="O112" s="197"/>
      <c r="P112" s="197"/>
      <c r="Q112" s="197"/>
      <c r="R112" s="197"/>
    </row>
    <row r="113" spans="2:18" ht="12.75">
      <c r="B113" s="12"/>
      <c r="C113" s="12"/>
      <c r="D113" s="12"/>
      <c r="E113" s="12"/>
      <c r="F113" s="197"/>
      <c r="G113" s="197"/>
      <c r="H113" s="197"/>
      <c r="I113" s="14"/>
      <c r="J113" s="14"/>
      <c r="K113" s="197"/>
      <c r="L113" s="197"/>
      <c r="M113" s="197"/>
      <c r="N113" s="197"/>
      <c r="O113" s="197"/>
      <c r="P113" s="197"/>
      <c r="Q113" s="197"/>
      <c r="R113" s="197"/>
    </row>
    <row r="114" spans="2:18" ht="12.75">
      <c r="B114" s="12"/>
      <c r="C114" s="12"/>
      <c r="D114" s="12"/>
      <c r="E114" s="12"/>
      <c r="F114" s="197"/>
      <c r="G114" s="197"/>
      <c r="H114" s="197"/>
      <c r="I114" s="14"/>
      <c r="J114" s="14"/>
      <c r="K114" s="197"/>
      <c r="L114" s="197"/>
      <c r="M114" s="197"/>
      <c r="N114" s="197"/>
      <c r="O114" s="197"/>
      <c r="P114" s="197"/>
      <c r="Q114" s="197"/>
      <c r="R114" s="197"/>
    </row>
    <row r="115" spans="2:18" ht="12.75">
      <c r="B115" s="12"/>
      <c r="C115" s="12"/>
      <c r="D115" s="12"/>
      <c r="E115" s="12"/>
      <c r="F115" s="197"/>
      <c r="G115" s="197"/>
      <c r="H115" s="197"/>
      <c r="I115" s="14"/>
      <c r="J115" s="14"/>
      <c r="K115" s="197"/>
      <c r="L115" s="197"/>
      <c r="M115" s="197"/>
      <c r="N115" s="197"/>
      <c r="O115" s="197"/>
      <c r="P115" s="197"/>
      <c r="Q115" s="197"/>
      <c r="R115" s="197"/>
    </row>
    <row r="116" spans="2:18" ht="12.75">
      <c r="B116" s="12"/>
      <c r="C116" s="12"/>
      <c r="D116" s="12"/>
      <c r="E116" s="12"/>
      <c r="F116" s="197"/>
      <c r="G116" s="197"/>
      <c r="H116" s="197"/>
      <c r="I116" s="14"/>
      <c r="J116" s="14"/>
      <c r="K116" s="197"/>
      <c r="L116" s="197"/>
      <c r="M116" s="197"/>
      <c r="N116" s="197"/>
      <c r="O116" s="197"/>
      <c r="P116" s="197"/>
      <c r="Q116" s="197"/>
      <c r="R116" s="197"/>
    </row>
    <row r="117" spans="2:18" ht="12.75">
      <c r="B117" s="12"/>
      <c r="C117" s="12"/>
      <c r="D117" s="12"/>
      <c r="E117" s="12"/>
      <c r="F117" s="197"/>
      <c r="G117" s="197"/>
      <c r="H117" s="197"/>
      <c r="I117" s="14"/>
      <c r="J117" s="14"/>
      <c r="K117" s="197"/>
      <c r="L117" s="197"/>
      <c r="M117" s="197"/>
      <c r="N117" s="197"/>
      <c r="O117" s="197"/>
      <c r="P117" s="197"/>
      <c r="Q117" s="197"/>
      <c r="R117" s="197"/>
    </row>
    <row r="118" spans="2:18" ht="12.75">
      <c r="B118" s="12"/>
      <c r="C118" s="12"/>
      <c r="D118" s="12"/>
      <c r="E118" s="12"/>
      <c r="F118" s="197"/>
      <c r="G118" s="197"/>
      <c r="H118" s="197"/>
      <c r="I118" s="14"/>
      <c r="J118" s="14"/>
      <c r="K118" s="197"/>
      <c r="L118" s="197"/>
      <c r="M118" s="197"/>
      <c r="N118" s="197"/>
      <c r="O118" s="197"/>
      <c r="P118" s="197"/>
      <c r="Q118" s="197"/>
      <c r="R118" s="197"/>
    </row>
    <row r="119" spans="2:18" ht="12.75">
      <c r="B119" s="12"/>
      <c r="C119" s="12"/>
      <c r="D119" s="12"/>
      <c r="E119" s="12"/>
      <c r="F119" s="197"/>
      <c r="G119" s="197"/>
      <c r="H119" s="197"/>
      <c r="I119" s="14"/>
      <c r="J119" s="14"/>
      <c r="K119" s="197"/>
      <c r="L119" s="197"/>
      <c r="M119" s="197"/>
      <c r="N119" s="197"/>
      <c r="O119" s="197"/>
      <c r="P119" s="197"/>
      <c r="Q119" s="197"/>
      <c r="R119" s="197"/>
    </row>
    <row r="120" spans="2:18" ht="12.75">
      <c r="B120" s="12"/>
      <c r="C120" s="12"/>
      <c r="D120" s="12"/>
      <c r="E120" s="12"/>
      <c r="F120" s="197"/>
      <c r="G120" s="197"/>
      <c r="H120" s="197"/>
      <c r="I120" s="14"/>
      <c r="J120" s="14"/>
      <c r="K120" s="197"/>
      <c r="L120" s="197"/>
      <c r="M120" s="197"/>
      <c r="N120" s="197"/>
      <c r="O120" s="197"/>
      <c r="P120" s="197"/>
      <c r="Q120" s="197"/>
      <c r="R120" s="197"/>
    </row>
    <row r="121" spans="2:18" ht="12.75">
      <c r="B121" s="12"/>
      <c r="C121" s="12"/>
      <c r="D121" s="12"/>
      <c r="E121" s="12"/>
      <c r="F121" s="197"/>
      <c r="G121" s="197"/>
      <c r="H121" s="197"/>
      <c r="I121" s="14"/>
      <c r="J121" s="14"/>
      <c r="K121" s="197"/>
      <c r="L121" s="197"/>
      <c r="M121" s="197"/>
      <c r="N121" s="197"/>
      <c r="O121" s="197"/>
      <c r="P121" s="197"/>
      <c r="Q121" s="197"/>
      <c r="R121" s="197"/>
    </row>
    <row r="122" spans="2:18" ht="12.75">
      <c r="B122" s="12"/>
      <c r="C122" s="12"/>
      <c r="D122" s="12"/>
      <c r="E122" s="12"/>
      <c r="F122" s="197"/>
      <c r="G122" s="197"/>
      <c r="H122" s="197"/>
      <c r="I122" s="14"/>
      <c r="J122" s="14"/>
      <c r="K122" s="197"/>
      <c r="L122" s="197"/>
      <c r="M122" s="197"/>
      <c r="N122" s="197"/>
      <c r="O122" s="197"/>
      <c r="P122" s="197"/>
      <c r="Q122" s="197"/>
      <c r="R122" s="197"/>
    </row>
    <row r="123" spans="2:18" ht="12.75">
      <c r="B123" s="12"/>
      <c r="C123" s="12"/>
      <c r="D123" s="12"/>
      <c r="E123" s="12"/>
      <c r="F123" s="197"/>
      <c r="G123" s="197"/>
      <c r="H123" s="197"/>
      <c r="I123" s="14"/>
      <c r="J123" s="14"/>
      <c r="K123" s="197"/>
      <c r="L123" s="197"/>
      <c r="M123" s="197"/>
      <c r="N123" s="197"/>
      <c r="O123" s="197"/>
      <c r="P123" s="197"/>
      <c r="Q123" s="197"/>
      <c r="R123" s="197"/>
    </row>
    <row r="124" spans="2:18" ht="12.75">
      <c r="B124" s="12"/>
      <c r="C124" s="12"/>
      <c r="D124" s="12"/>
      <c r="E124" s="12"/>
      <c r="F124" s="197"/>
      <c r="G124" s="197"/>
      <c r="H124" s="197"/>
      <c r="I124" s="14"/>
      <c r="J124" s="14"/>
      <c r="K124" s="197"/>
      <c r="L124" s="197"/>
      <c r="M124" s="197"/>
      <c r="N124" s="197"/>
      <c r="O124" s="197"/>
      <c r="P124" s="197"/>
      <c r="Q124" s="197"/>
      <c r="R124" s="197"/>
    </row>
    <row r="125" spans="2:18" ht="12.75">
      <c r="B125" s="12"/>
      <c r="C125" s="12"/>
      <c r="D125" s="12"/>
      <c r="E125" s="12"/>
      <c r="F125" s="197"/>
      <c r="G125" s="197"/>
      <c r="H125" s="197"/>
      <c r="I125" s="14"/>
      <c r="J125" s="14"/>
      <c r="K125" s="197"/>
      <c r="L125" s="197"/>
      <c r="M125" s="197"/>
      <c r="N125" s="197"/>
      <c r="O125" s="197"/>
      <c r="P125" s="197"/>
      <c r="Q125" s="197"/>
      <c r="R125" s="197"/>
    </row>
    <row r="126" spans="2:18" ht="12.75">
      <c r="B126" s="12"/>
      <c r="C126" s="12"/>
      <c r="D126" s="12"/>
      <c r="E126" s="12"/>
      <c r="F126" s="197"/>
      <c r="G126" s="197"/>
      <c r="H126" s="197"/>
      <c r="I126" s="14"/>
      <c r="J126" s="14"/>
      <c r="K126" s="197"/>
      <c r="L126" s="197"/>
      <c r="M126" s="197"/>
      <c r="N126" s="197"/>
      <c r="O126" s="197"/>
      <c r="P126" s="197"/>
      <c r="Q126" s="197"/>
      <c r="R126" s="197"/>
    </row>
    <row r="127" spans="2:18" ht="12.75">
      <c r="B127" s="12"/>
      <c r="C127" s="12"/>
      <c r="D127" s="12"/>
      <c r="E127" s="12"/>
      <c r="F127" s="197"/>
      <c r="G127" s="197"/>
      <c r="H127" s="197"/>
      <c r="I127" s="14"/>
      <c r="J127" s="14"/>
      <c r="K127" s="197"/>
      <c r="L127" s="197"/>
      <c r="M127" s="197"/>
      <c r="N127" s="197"/>
      <c r="O127" s="197"/>
      <c r="P127" s="197"/>
      <c r="Q127" s="197"/>
      <c r="R127" s="197"/>
    </row>
    <row r="128" spans="2:18" ht="12.75">
      <c r="B128" s="12"/>
      <c r="C128" s="12"/>
      <c r="D128" s="12"/>
      <c r="E128" s="12"/>
      <c r="F128" s="197"/>
      <c r="G128" s="197"/>
      <c r="H128" s="197"/>
      <c r="I128" s="14"/>
      <c r="J128" s="14"/>
      <c r="K128" s="197"/>
      <c r="L128" s="197"/>
      <c r="M128" s="197"/>
      <c r="N128" s="197"/>
      <c r="O128" s="197"/>
      <c r="P128" s="197"/>
      <c r="Q128" s="197"/>
      <c r="R128" s="197"/>
    </row>
    <row r="129" spans="2:18" ht="12.75">
      <c r="B129" s="12"/>
      <c r="C129" s="12"/>
      <c r="D129" s="12"/>
      <c r="E129" s="12"/>
      <c r="F129" s="197"/>
      <c r="G129" s="197"/>
      <c r="H129" s="197"/>
      <c r="I129" s="14"/>
      <c r="J129" s="14"/>
      <c r="K129" s="197"/>
      <c r="L129" s="197"/>
      <c r="M129" s="197"/>
      <c r="N129" s="197"/>
      <c r="O129" s="197"/>
      <c r="P129" s="197"/>
      <c r="Q129" s="197"/>
      <c r="R129" s="197"/>
    </row>
    <row r="130" spans="2:18" ht="12.75">
      <c r="B130" s="12"/>
      <c r="C130" s="12"/>
      <c r="D130" s="12"/>
      <c r="E130" s="12"/>
      <c r="F130" s="197"/>
      <c r="G130" s="197"/>
      <c r="H130" s="197"/>
      <c r="I130" s="14"/>
      <c r="J130" s="14"/>
      <c r="K130" s="197"/>
      <c r="L130" s="197"/>
      <c r="M130" s="197"/>
      <c r="N130" s="197"/>
      <c r="O130" s="197"/>
      <c r="P130" s="197"/>
      <c r="Q130" s="197"/>
      <c r="R130" s="197"/>
    </row>
    <row r="131" spans="2:18" ht="12.75">
      <c r="B131" s="12"/>
      <c r="C131" s="12"/>
      <c r="D131" s="12"/>
      <c r="E131" s="12"/>
      <c r="F131" s="197"/>
      <c r="G131" s="197"/>
      <c r="H131" s="197"/>
      <c r="I131" s="14"/>
      <c r="J131" s="14"/>
      <c r="K131" s="197"/>
      <c r="L131" s="197"/>
      <c r="M131" s="197"/>
      <c r="N131" s="197"/>
      <c r="O131" s="197"/>
      <c r="P131" s="197"/>
      <c r="Q131" s="197"/>
      <c r="R131" s="197"/>
    </row>
    <row r="132" spans="2:18" ht="12.75">
      <c r="B132" s="12"/>
      <c r="C132" s="12"/>
      <c r="D132" s="12"/>
      <c r="E132" s="12"/>
      <c r="F132" s="197"/>
      <c r="G132" s="197"/>
      <c r="H132" s="197"/>
      <c r="I132" s="14"/>
      <c r="J132" s="14"/>
      <c r="K132" s="197"/>
      <c r="L132" s="197"/>
      <c r="M132" s="197"/>
      <c r="N132" s="197"/>
      <c r="O132" s="197"/>
      <c r="P132" s="197"/>
      <c r="Q132" s="197"/>
      <c r="R132" s="197"/>
    </row>
    <row r="133" spans="2:18" ht="12.75">
      <c r="B133" s="12"/>
      <c r="C133" s="12"/>
      <c r="D133" s="12"/>
      <c r="E133" s="12"/>
      <c r="F133" s="197"/>
      <c r="G133" s="197"/>
      <c r="H133" s="197"/>
      <c r="I133" s="14"/>
      <c r="J133" s="14"/>
      <c r="K133" s="197"/>
      <c r="L133" s="197"/>
      <c r="M133" s="197"/>
      <c r="N133" s="197"/>
      <c r="O133" s="197"/>
      <c r="P133" s="197"/>
      <c r="Q133" s="197"/>
      <c r="R133" s="197"/>
    </row>
    <row r="134" spans="2:18" ht="12.75">
      <c r="B134" s="12"/>
      <c r="C134" s="12"/>
      <c r="D134" s="12"/>
      <c r="E134" s="12"/>
      <c r="F134" s="197"/>
      <c r="G134" s="197"/>
      <c r="H134" s="197"/>
      <c r="I134" s="14"/>
      <c r="J134" s="14"/>
      <c r="K134" s="197"/>
      <c r="L134" s="197"/>
      <c r="M134" s="197"/>
      <c r="N134" s="197"/>
      <c r="O134" s="197"/>
      <c r="P134" s="197"/>
      <c r="Q134" s="197"/>
      <c r="R134" s="197"/>
    </row>
    <row r="135" spans="2:18" ht="12.75">
      <c r="B135" s="12"/>
      <c r="C135" s="12"/>
      <c r="D135" s="12"/>
      <c r="E135" s="12"/>
      <c r="F135" s="197"/>
      <c r="G135" s="197"/>
      <c r="H135" s="197"/>
      <c r="I135" s="14"/>
      <c r="J135" s="14"/>
      <c r="K135" s="197"/>
      <c r="L135" s="197"/>
      <c r="M135" s="197"/>
      <c r="N135" s="197"/>
      <c r="O135" s="197"/>
      <c r="P135" s="197"/>
      <c r="Q135" s="197"/>
      <c r="R135" s="197"/>
    </row>
    <row r="136" spans="2:18" ht="12.75">
      <c r="B136" s="12"/>
      <c r="C136" s="12"/>
      <c r="D136" s="12"/>
      <c r="E136" s="12"/>
      <c r="F136" s="197"/>
      <c r="G136" s="197"/>
      <c r="H136" s="197"/>
      <c r="I136" s="14"/>
      <c r="J136" s="14"/>
      <c r="K136" s="197"/>
      <c r="L136" s="197"/>
      <c r="M136" s="197"/>
      <c r="N136" s="197"/>
      <c r="O136" s="197"/>
      <c r="P136" s="197"/>
      <c r="Q136" s="197"/>
      <c r="R136" s="197"/>
    </row>
    <row r="137" spans="2:18" ht="12.75">
      <c r="B137" s="12"/>
      <c r="C137" s="12"/>
      <c r="D137" s="12"/>
      <c r="E137" s="12"/>
      <c r="F137" s="197"/>
      <c r="G137" s="197"/>
      <c r="H137" s="197"/>
      <c r="I137" s="14"/>
      <c r="J137" s="14"/>
      <c r="K137" s="197"/>
      <c r="L137" s="197"/>
      <c r="M137" s="197"/>
      <c r="N137" s="197"/>
      <c r="O137" s="197"/>
      <c r="P137" s="197"/>
      <c r="Q137" s="197"/>
      <c r="R137" s="197"/>
    </row>
    <row r="138" spans="2:18" ht="12.75">
      <c r="B138" s="12"/>
      <c r="C138" s="12"/>
      <c r="D138" s="12"/>
      <c r="E138" s="12"/>
      <c r="F138" s="197"/>
      <c r="G138" s="197"/>
      <c r="H138" s="197"/>
      <c r="I138" s="14"/>
      <c r="J138" s="14"/>
      <c r="K138" s="197"/>
      <c r="L138" s="197"/>
      <c r="M138" s="197"/>
      <c r="N138" s="197"/>
      <c r="O138" s="197"/>
      <c r="P138" s="197"/>
      <c r="Q138" s="197"/>
      <c r="R138" s="197"/>
    </row>
    <row r="139" spans="2:18" ht="12.75">
      <c r="B139" s="12"/>
      <c r="C139" s="12"/>
      <c r="D139" s="12"/>
      <c r="E139" s="12"/>
      <c r="F139" s="197"/>
      <c r="G139" s="197"/>
      <c r="H139" s="197"/>
      <c r="I139" s="14"/>
      <c r="J139" s="14"/>
      <c r="K139" s="197"/>
      <c r="L139" s="197"/>
      <c r="M139" s="197"/>
      <c r="N139" s="197"/>
      <c r="O139" s="197"/>
      <c r="P139" s="197"/>
      <c r="Q139" s="197"/>
      <c r="R139" s="197"/>
    </row>
    <row r="140" spans="2:18" ht="12.75">
      <c r="B140" s="12"/>
      <c r="C140" s="12"/>
      <c r="D140" s="12"/>
      <c r="E140" s="12"/>
      <c r="F140" s="197"/>
      <c r="G140" s="197"/>
      <c r="H140" s="197"/>
      <c r="I140" s="14"/>
      <c r="J140" s="14"/>
      <c r="K140" s="197"/>
      <c r="L140" s="197"/>
      <c r="M140" s="197"/>
      <c r="N140" s="197"/>
      <c r="O140" s="197"/>
      <c r="P140" s="197"/>
      <c r="Q140" s="197"/>
      <c r="R140" s="197"/>
    </row>
    <row r="141" spans="2:18" ht="12.75">
      <c r="B141" s="12"/>
      <c r="C141" s="12"/>
      <c r="D141" s="12"/>
      <c r="E141" s="12"/>
      <c r="F141" s="197"/>
      <c r="G141" s="197"/>
      <c r="H141" s="197"/>
      <c r="I141" s="14"/>
      <c r="J141" s="14"/>
      <c r="K141" s="197"/>
      <c r="L141" s="197"/>
      <c r="M141" s="197"/>
      <c r="N141" s="197"/>
      <c r="O141" s="197"/>
      <c r="P141" s="197"/>
      <c r="Q141" s="197"/>
      <c r="R141" s="197"/>
    </row>
    <row r="142" spans="2:18" ht="12.75">
      <c r="B142" s="12"/>
      <c r="C142" s="12"/>
      <c r="D142" s="12"/>
      <c r="E142" s="12"/>
      <c r="F142" s="197"/>
      <c r="G142" s="197"/>
      <c r="H142" s="197"/>
      <c r="I142" s="14"/>
      <c r="J142" s="14"/>
      <c r="K142" s="197"/>
      <c r="L142" s="197"/>
      <c r="M142" s="197"/>
      <c r="N142" s="197"/>
      <c r="O142" s="197"/>
      <c r="P142" s="197"/>
      <c r="Q142" s="197"/>
      <c r="R142" s="197"/>
    </row>
    <row r="143" spans="2:18" ht="12.75">
      <c r="B143" s="12"/>
      <c r="C143" s="12"/>
      <c r="D143" s="12"/>
      <c r="E143" s="12"/>
      <c r="F143" s="197"/>
      <c r="G143" s="197"/>
      <c r="H143" s="197"/>
      <c r="I143" s="14"/>
      <c r="J143" s="14"/>
      <c r="K143" s="197"/>
      <c r="L143" s="197"/>
      <c r="M143" s="197"/>
      <c r="N143" s="197"/>
      <c r="O143" s="197"/>
      <c r="P143" s="197"/>
      <c r="Q143" s="197"/>
      <c r="R143" s="197"/>
    </row>
    <row r="144" spans="2:18" ht="12.75">
      <c r="B144" s="12"/>
      <c r="C144" s="12"/>
      <c r="D144" s="12"/>
      <c r="E144" s="12"/>
      <c r="F144" s="197"/>
      <c r="G144" s="197"/>
      <c r="H144" s="197"/>
      <c r="I144" s="14"/>
      <c r="J144" s="14"/>
      <c r="K144" s="197"/>
      <c r="L144" s="197"/>
      <c r="M144" s="197"/>
      <c r="N144" s="197"/>
      <c r="O144" s="197"/>
      <c r="P144" s="197"/>
      <c r="Q144" s="197"/>
      <c r="R144" s="197"/>
    </row>
    <row r="145" spans="2:18" ht="12.75">
      <c r="B145" s="12"/>
      <c r="C145" s="12"/>
      <c r="D145" s="12"/>
      <c r="E145" s="12"/>
      <c r="F145" s="197"/>
      <c r="G145" s="197"/>
      <c r="H145" s="197"/>
      <c r="I145" s="14"/>
      <c r="J145" s="14"/>
      <c r="K145" s="197"/>
      <c r="L145" s="197"/>
      <c r="M145" s="197"/>
      <c r="N145" s="197"/>
      <c r="O145" s="197"/>
      <c r="P145" s="197"/>
      <c r="Q145" s="197"/>
      <c r="R145" s="197"/>
    </row>
    <row r="146" spans="2:18" ht="12.75">
      <c r="B146" s="12"/>
      <c r="C146" s="12"/>
      <c r="D146" s="12"/>
      <c r="E146" s="12"/>
      <c r="F146" s="197"/>
      <c r="G146" s="197"/>
      <c r="H146" s="197"/>
      <c r="I146" s="14"/>
      <c r="J146" s="14"/>
      <c r="K146" s="197"/>
      <c r="L146" s="197"/>
      <c r="M146" s="197"/>
      <c r="N146" s="197"/>
      <c r="O146" s="197"/>
      <c r="P146" s="197"/>
      <c r="Q146" s="197"/>
      <c r="R146" s="197"/>
    </row>
    <row r="147" spans="2:18" ht="12.75">
      <c r="B147" s="12"/>
      <c r="C147" s="12"/>
      <c r="D147" s="12"/>
      <c r="E147" s="12"/>
      <c r="F147" s="197"/>
      <c r="G147" s="197"/>
      <c r="H147" s="197"/>
      <c r="I147" s="14"/>
      <c r="J147" s="14"/>
      <c r="K147" s="197"/>
      <c r="L147" s="197"/>
      <c r="M147" s="197"/>
      <c r="N147" s="197"/>
      <c r="O147" s="197"/>
      <c r="P147" s="197"/>
      <c r="Q147" s="197"/>
      <c r="R147" s="197"/>
    </row>
    <row r="148" spans="2:18" ht="12.75">
      <c r="B148" s="12"/>
      <c r="C148" s="12"/>
      <c r="D148" s="12"/>
      <c r="E148" s="12"/>
      <c r="F148" s="197"/>
      <c r="G148" s="197"/>
      <c r="H148" s="197"/>
      <c r="I148" s="14"/>
      <c r="J148" s="14"/>
      <c r="K148" s="197"/>
      <c r="L148" s="197"/>
      <c r="M148" s="197"/>
      <c r="N148" s="197"/>
      <c r="O148" s="197"/>
      <c r="P148" s="197"/>
      <c r="Q148" s="197"/>
      <c r="R148" s="197"/>
    </row>
    <row r="149" spans="2:18" ht="12.75">
      <c r="B149" s="12"/>
      <c r="C149" s="12"/>
      <c r="D149" s="12"/>
      <c r="E149" s="12"/>
      <c r="F149" s="197"/>
      <c r="G149" s="197"/>
      <c r="H149" s="197"/>
      <c r="I149" s="14"/>
      <c r="J149" s="14"/>
      <c r="K149" s="197"/>
      <c r="L149" s="197"/>
      <c r="M149" s="197"/>
      <c r="N149" s="197"/>
      <c r="O149" s="197"/>
      <c r="P149" s="197"/>
      <c r="Q149" s="197"/>
      <c r="R149" s="197"/>
    </row>
    <row r="150" spans="2:18" ht="12.75">
      <c r="B150" s="12"/>
      <c r="C150" s="12"/>
      <c r="D150" s="12"/>
      <c r="E150" s="12"/>
      <c r="F150" s="197"/>
      <c r="G150" s="197"/>
      <c r="H150" s="197"/>
      <c r="I150" s="14"/>
      <c r="J150" s="14"/>
      <c r="K150" s="197"/>
      <c r="L150" s="197"/>
      <c r="M150" s="197"/>
      <c r="N150" s="197"/>
      <c r="O150" s="197"/>
      <c r="P150" s="197"/>
      <c r="Q150" s="197"/>
      <c r="R150" s="197"/>
    </row>
    <row r="151" spans="2:18" ht="12.75">
      <c r="B151" s="12"/>
      <c r="C151" s="12"/>
      <c r="D151" s="12"/>
      <c r="E151" s="12"/>
      <c r="F151" s="197"/>
      <c r="G151" s="197"/>
      <c r="H151" s="197"/>
      <c r="I151" s="14"/>
      <c r="J151" s="14"/>
      <c r="K151" s="197"/>
      <c r="L151" s="197"/>
      <c r="M151" s="197"/>
      <c r="N151" s="197"/>
      <c r="O151" s="197"/>
      <c r="P151" s="197"/>
      <c r="Q151" s="197"/>
      <c r="R151" s="197"/>
    </row>
    <row r="152" spans="2:18" ht="12.75">
      <c r="B152" s="12"/>
      <c r="C152" s="12"/>
      <c r="D152" s="12"/>
      <c r="E152" s="12"/>
      <c r="F152" s="197"/>
      <c r="G152" s="197"/>
      <c r="H152" s="197"/>
      <c r="I152" s="14"/>
      <c r="J152" s="14"/>
      <c r="K152" s="197"/>
      <c r="L152" s="197"/>
      <c r="M152" s="197"/>
      <c r="N152" s="197"/>
      <c r="O152" s="197"/>
      <c r="P152" s="197"/>
      <c r="Q152" s="197"/>
      <c r="R152" s="197"/>
    </row>
    <row r="153" spans="2:18" ht="12.75">
      <c r="B153" s="12"/>
      <c r="C153" s="12"/>
      <c r="D153" s="12"/>
      <c r="E153" s="12"/>
      <c r="F153" s="197"/>
      <c r="G153" s="197"/>
      <c r="H153" s="197"/>
      <c r="I153" s="14"/>
      <c r="J153" s="14"/>
      <c r="K153" s="197"/>
      <c r="L153" s="197"/>
      <c r="M153" s="197"/>
      <c r="N153" s="197"/>
      <c r="O153" s="197"/>
      <c r="P153" s="197"/>
      <c r="Q153" s="197"/>
      <c r="R153" s="197"/>
    </row>
    <row r="154" spans="2:18" ht="12.75">
      <c r="B154" s="12"/>
      <c r="C154" s="12"/>
      <c r="D154" s="12"/>
      <c r="E154" s="12"/>
      <c r="F154" s="197"/>
      <c r="G154" s="197"/>
      <c r="H154" s="197"/>
      <c r="I154" s="14"/>
      <c r="J154" s="14"/>
      <c r="K154" s="197"/>
      <c r="L154" s="197"/>
      <c r="M154" s="197"/>
      <c r="N154" s="197"/>
      <c r="O154" s="197"/>
      <c r="P154" s="197"/>
      <c r="Q154" s="197"/>
      <c r="R154" s="197"/>
    </row>
    <row r="155" spans="2:18" ht="12.75">
      <c r="B155" s="12"/>
      <c r="C155" s="12"/>
      <c r="D155" s="12"/>
      <c r="E155" s="12"/>
      <c r="F155" s="197"/>
      <c r="G155" s="197"/>
      <c r="H155" s="197"/>
      <c r="I155" s="14"/>
      <c r="J155" s="14"/>
      <c r="K155" s="197"/>
      <c r="L155" s="197"/>
      <c r="M155" s="197"/>
      <c r="N155" s="197"/>
      <c r="O155" s="197"/>
      <c r="P155" s="197"/>
      <c r="Q155" s="197"/>
      <c r="R155" s="197"/>
    </row>
    <row r="156" spans="2:18" ht="12.75">
      <c r="B156" s="12"/>
      <c r="C156" s="12"/>
      <c r="D156" s="12"/>
      <c r="E156" s="12"/>
      <c r="F156" s="197"/>
      <c r="G156" s="197"/>
      <c r="H156" s="197"/>
      <c r="I156" s="14"/>
      <c r="J156" s="14"/>
      <c r="K156" s="197"/>
      <c r="L156" s="197"/>
      <c r="M156" s="197"/>
      <c r="N156" s="197"/>
      <c r="O156" s="197"/>
      <c r="P156" s="197"/>
      <c r="Q156" s="197"/>
      <c r="R156" s="197"/>
    </row>
    <row r="157" spans="2:18" ht="12.75">
      <c r="B157" s="12"/>
      <c r="C157" s="12"/>
      <c r="D157" s="12"/>
      <c r="E157" s="12"/>
      <c r="F157" s="197"/>
      <c r="G157" s="197"/>
      <c r="H157" s="197"/>
      <c r="I157" s="14"/>
      <c r="J157" s="14"/>
      <c r="K157" s="197"/>
      <c r="L157" s="197"/>
      <c r="M157" s="197"/>
      <c r="N157" s="197"/>
      <c r="O157" s="197"/>
      <c r="P157" s="197"/>
      <c r="Q157" s="197"/>
      <c r="R157" s="197"/>
    </row>
    <row r="158" spans="2:18" ht="12.75">
      <c r="B158" s="12"/>
      <c r="C158" s="12"/>
      <c r="D158" s="12"/>
      <c r="E158" s="12"/>
      <c r="F158" s="197"/>
      <c r="G158" s="197"/>
      <c r="H158" s="197"/>
      <c r="I158" s="14"/>
      <c r="J158" s="14"/>
      <c r="K158" s="197"/>
      <c r="L158" s="197"/>
      <c r="M158" s="197"/>
      <c r="N158" s="197"/>
      <c r="O158" s="197"/>
      <c r="P158" s="197"/>
      <c r="Q158" s="197"/>
      <c r="R158" s="197"/>
    </row>
    <row r="159" spans="2:18" ht="12.75">
      <c r="B159" s="12"/>
      <c r="C159" s="12"/>
      <c r="D159" s="12"/>
      <c r="E159" s="12"/>
      <c r="F159" s="197"/>
      <c r="G159" s="197"/>
      <c r="H159" s="197"/>
      <c r="I159" s="14"/>
      <c r="J159" s="14"/>
      <c r="K159" s="197"/>
      <c r="L159" s="197"/>
      <c r="M159" s="197"/>
      <c r="N159" s="197"/>
      <c r="O159" s="197"/>
      <c r="P159" s="197"/>
      <c r="Q159" s="197"/>
      <c r="R159" s="197"/>
    </row>
    <row r="160" spans="2:18" ht="12.75">
      <c r="B160" s="12"/>
      <c r="C160" s="12"/>
      <c r="D160" s="12"/>
      <c r="E160" s="12"/>
      <c r="F160" s="197"/>
      <c r="G160" s="197"/>
      <c r="H160" s="197"/>
      <c r="I160" s="14"/>
      <c r="J160" s="14"/>
      <c r="K160" s="197"/>
      <c r="L160" s="197"/>
      <c r="M160" s="197"/>
      <c r="N160" s="197"/>
      <c r="O160" s="197"/>
      <c r="P160" s="197"/>
      <c r="Q160" s="197"/>
      <c r="R160" s="197"/>
    </row>
    <row r="161" spans="2:18" ht="12.75">
      <c r="B161" s="12"/>
      <c r="C161" s="12"/>
      <c r="D161" s="12"/>
      <c r="E161" s="12"/>
      <c r="F161" s="197"/>
      <c r="G161" s="197"/>
      <c r="H161" s="197"/>
      <c r="I161" s="14"/>
      <c r="J161" s="14"/>
      <c r="K161" s="197"/>
      <c r="L161" s="197"/>
      <c r="M161" s="197"/>
      <c r="N161" s="197"/>
      <c r="O161" s="197"/>
      <c r="P161" s="197"/>
      <c r="Q161" s="197"/>
      <c r="R161" s="197"/>
    </row>
    <row r="162" spans="2:18" ht="12.75">
      <c r="B162" s="12"/>
      <c r="C162" s="12"/>
      <c r="D162" s="12"/>
      <c r="E162" s="12"/>
      <c r="F162" s="197"/>
      <c r="G162" s="197"/>
      <c r="H162" s="197"/>
      <c r="I162" s="14"/>
      <c r="J162" s="14"/>
      <c r="K162" s="197"/>
      <c r="L162" s="197"/>
      <c r="M162" s="197"/>
      <c r="N162" s="197"/>
      <c r="O162" s="197"/>
      <c r="P162" s="197"/>
      <c r="Q162" s="197"/>
      <c r="R162" s="197"/>
    </row>
    <row r="163" spans="2:18" ht="12.75">
      <c r="B163" s="12"/>
      <c r="C163" s="12"/>
      <c r="D163" s="12"/>
      <c r="E163" s="12"/>
      <c r="F163" s="197"/>
      <c r="G163" s="197"/>
      <c r="H163" s="197"/>
      <c r="I163" s="14"/>
      <c r="J163" s="14"/>
      <c r="K163" s="197"/>
      <c r="L163" s="197"/>
      <c r="M163" s="197"/>
      <c r="N163" s="197"/>
      <c r="O163" s="197"/>
      <c r="P163" s="197"/>
      <c r="Q163" s="197"/>
      <c r="R163" s="197"/>
    </row>
    <row r="164" spans="2:18" ht="12.75">
      <c r="B164" s="12"/>
      <c r="C164" s="12"/>
      <c r="D164" s="12"/>
      <c r="E164" s="12"/>
      <c r="F164" s="197"/>
      <c r="G164" s="197"/>
      <c r="H164" s="197"/>
      <c r="I164" s="14"/>
      <c r="J164" s="14"/>
      <c r="K164" s="197"/>
      <c r="L164" s="197"/>
      <c r="M164" s="197"/>
      <c r="N164" s="197"/>
      <c r="O164" s="197"/>
      <c r="P164" s="197"/>
      <c r="Q164" s="197"/>
      <c r="R164" s="197"/>
    </row>
    <row r="165" spans="2:18" ht="12.75">
      <c r="B165" s="12"/>
      <c r="C165" s="12"/>
      <c r="D165" s="12"/>
      <c r="E165" s="12"/>
      <c r="F165" s="197"/>
      <c r="G165" s="197"/>
      <c r="H165" s="197"/>
      <c r="I165" s="14"/>
      <c r="J165" s="14"/>
      <c r="K165" s="197"/>
      <c r="L165" s="197"/>
      <c r="M165" s="197"/>
      <c r="N165" s="197"/>
      <c r="O165" s="197"/>
      <c r="P165" s="197"/>
      <c r="Q165" s="197"/>
      <c r="R165" s="197"/>
    </row>
    <row r="166" spans="2:18" ht="12.75">
      <c r="B166" s="12"/>
      <c r="C166" s="12"/>
      <c r="D166" s="12"/>
      <c r="E166" s="12"/>
      <c r="F166" s="197"/>
      <c r="G166" s="197"/>
      <c r="H166" s="197"/>
      <c r="I166" s="14"/>
      <c r="J166" s="14"/>
      <c r="K166" s="197"/>
      <c r="L166" s="197"/>
      <c r="M166" s="197"/>
      <c r="N166" s="197"/>
      <c r="O166" s="197"/>
      <c r="P166" s="197"/>
      <c r="Q166" s="197"/>
      <c r="R166" s="197"/>
    </row>
    <row r="167" spans="2:18" ht="12.75">
      <c r="B167" s="12"/>
      <c r="C167" s="12"/>
      <c r="D167" s="12"/>
      <c r="E167" s="12"/>
      <c r="F167" s="197"/>
      <c r="G167" s="197"/>
      <c r="H167" s="197"/>
      <c r="I167" s="14"/>
      <c r="J167" s="14"/>
      <c r="K167" s="197"/>
      <c r="L167" s="197"/>
      <c r="M167" s="197"/>
      <c r="N167" s="197"/>
      <c r="O167" s="197"/>
      <c r="P167" s="197"/>
      <c r="Q167" s="197"/>
      <c r="R167" s="197"/>
    </row>
    <row r="168" spans="2:18" ht="12.75">
      <c r="B168" s="12"/>
      <c r="C168" s="12"/>
      <c r="D168" s="12"/>
      <c r="E168" s="12"/>
      <c r="F168" s="197"/>
      <c r="G168" s="197"/>
      <c r="H168" s="197"/>
      <c r="I168" s="14"/>
      <c r="J168" s="14"/>
      <c r="K168" s="197"/>
      <c r="L168" s="197"/>
      <c r="M168" s="197"/>
      <c r="N168" s="197"/>
      <c r="O168" s="197"/>
      <c r="P168" s="197"/>
      <c r="Q168" s="197"/>
      <c r="R168" s="197"/>
    </row>
    <row r="169" spans="2:18" ht="12.75">
      <c r="B169" s="12"/>
      <c r="C169" s="12"/>
      <c r="D169" s="12"/>
      <c r="E169" s="12"/>
      <c r="F169" s="197"/>
      <c r="G169" s="197"/>
      <c r="H169" s="197"/>
      <c r="I169" s="14"/>
      <c r="J169" s="14"/>
      <c r="K169" s="197"/>
      <c r="L169" s="197"/>
      <c r="M169" s="197"/>
      <c r="N169" s="197"/>
      <c r="O169" s="197"/>
      <c r="P169" s="197"/>
      <c r="Q169" s="197"/>
      <c r="R169" s="197"/>
    </row>
    <row r="170" spans="2:18" ht="12.75">
      <c r="B170" s="12"/>
      <c r="C170" s="12"/>
      <c r="D170" s="12"/>
      <c r="E170" s="12"/>
      <c r="F170" s="197"/>
      <c r="G170" s="197"/>
      <c r="H170" s="197"/>
      <c r="I170" s="14"/>
      <c r="J170" s="14"/>
      <c r="K170" s="197"/>
      <c r="L170" s="197"/>
      <c r="M170" s="197"/>
      <c r="N170" s="197"/>
      <c r="O170" s="197"/>
      <c r="P170" s="197"/>
      <c r="Q170" s="197"/>
      <c r="R170" s="197"/>
    </row>
    <row r="171" spans="2:18" ht="12.75">
      <c r="B171" s="12"/>
      <c r="C171" s="12"/>
      <c r="D171" s="12"/>
      <c r="E171" s="12"/>
      <c r="F171" s="197"/>
      <c r="G171" s="197"/>
      <c r="H171" s="197"/>
      <c r="I171" s="14"/>
      <c r="J171" s="14"/>
      <c r="K171" s="197"/>
      <c r="L171" s="197"/>
      <c r="M171" s="197"/>
      <c r="N171" s="197"/>
      <c r="O171" s="197"/>
      <c r="P171" s="197"/>
      <c r="Q171" s="197"/>
      <c r="R171" s="197"/>
    </row>
    <row r="172" spans="2:18" ht="12.75">
      <c r="B172" s="12"/>
      <c r="C172" s="12"/>
      <c r="D172" s="12"/>
      <c r="E172" s="12"/>
      <c r="F172" s="197"/>
      <c r="G172" s="197"/>
      <c r="H172" s="197"/>
      <c r="I172" s="14"/>
      <c r="J172" s="14"/>
      <c r="K172" s="197"/>
      <c r="L172" s="197"/>
      <c r="M172" s="197"/>
      <c r="N172" s="197"/>
      <c r="O172" s="197"/>
      <c r="P172" s="197"/>
      <c r="Q172" s="197"/>
      <c r="R172" s="197"/>
    </row>
    <row r="173" spans="2:18" ht="12.75">
      <c r="B173" s="12"/>
      <c r="C173" s="12"/>
      <c r="D173" s="12"/>
      <c r="E173" s="12"/>
      <c r="F173" s="197"/>
      <c r="G173" s="197"/>
      <c r="H173" s="197"/>
      <c r="I173" s="14"/>
      <c r="J173" s="14"/>
      <c r="K173" s="197"/>
      <c r="L173" s="197"/>
      <c r="M173" s="197"/>
      <c r="N173" s="197"/>
      <c r="O173" s="197"/>
      <c r="P173" s="197"/>
      <c r="Q173" s="197"/>
      <c r="R173" s="197"/>
    </row>
    <row r="174" spans="2:18" ht="12.75">
      <c r="B174" s="12"/>
      <c r="C174" s="12"/>
      <c r="D174" s="12"/>
      <c r="E174" s="12"/>
      <c r="F174" s="197"/>
      <c r="G174" s="197"/>
      <c r="H174" s="197"/>
      <c r="I174" s="14"/>
      <c r="J174" s="14"/>
      <c r="K174" s="197"/>
      <c r="L174" s="197"/>
      <c r="M174" s="197"/>
      <c r="N174" s="197"/>
      <c r="O174" s="197"/>
      <c r="P174" s="197"/>
      <c r="Q174" s="197"/>
      <c r="R174" s="197"/>
    </row>
    <row r="175" spans="2:18" ht="12.75">
      <c r="B175" s="12"/>
      <c r="C175" s="12"/>
      <c r="D175" s="12"/>
      <c r="E175" s="12"/>
      <c r="F175" s="197"/>
      <c r="G175" s="197"/>
      <c r="H175" s="197"/>
      <c r="I175" s="14"/>
      <c r="J175" s="14"/>
      <c r="K175" s="197"/>
      <c r="L175" s="197"/>
      <c r="M175" s="197"/>
      <c r="N175" s="197"/>
      <c r="O175" s="197"/>
      <c r="P175" s="197"/>
      <c r="Q175" s="197"/>
      <c r="R175" s="197"/>
    </row>
    <row r="176" spans="2:18" ht="12.75">
      <c r="B176" s="12"/>
      <c r="C176" s="12"/>
      <c r="D176" s="12"/>
      <c r="E176" s="12"/>
      <c r="F176" s="197"/>
      <c r="G176" s="197"/>
      <c r="H176" s="197"/>
      <c r="I176" s="14"/>
      <c r="J176" s="14"/>
      <c r="K176" s="197"/>
      <c r="L176" s="197"/>
      <c r="M176" s="197"/>
      <c r="N176" s="197"/>
      <c r="O176" s="197"/>
      <c r="P176" s="197"/>
      <c r="Q176" s="197"/>
      <c r="R176" s="197"/>
    </row>
    <row r="177" spans="2:18" ht="12.75">
      <c r="B177" s="12"/>
      <c r="C177" s="12"/>
      <c r="D177" s="12"/>
      <c r="E177" s="12"/>
      <c r="F177" s="197"/>
      <c r="G177" s="197"/>
      <c r="H177" s="197"/>
      <c r="I177" s="14"/>
      <c r="J177" s="14"/>
      <c r="K177" s="197"/>
      <c r="L177" s="197"/>
      <c r="M177" s="197"/>
      <c r="N177" s="197"/>
      <c r="O177" s="197"/>
      <c r="P177" s="197"/>
      <c r="Q177" s="197"/>
      <c r="R177" s="197"/>
    </row>
    <row r="178" spans="2:18" ht="12.75">
      <c r="B178" s="12"/>
      <c r="C178" s="12"/>
      <c r="D178" s="12"/>
      <c r="E178" s="12"/>
      <c r="F178" s="197"/>
      <c r="G178" s="197"/>
      <c r="H178" s="197"/>
      <c r="I178" s="14"/>
      <c r="J178" s="14"/>
      <c r="K178" s="197"/>
      <c r="L178" s="197"/>
      <c r="M178" s="197"/>
      <c r="N178" s="197"/>
      <c r="O178" s="197"/>
      <c r="P178" s="197"/>
      <c r="Q178" s="197"/>
      <c r="R178" s="197"/>
    </row>
    <row r="179" spans="2:18" ht="12.75">
      <c r="B179" s="12"/>
      <c r="C179" s="12"/>
      <c r="D179" s="12"/>
      <c r="E179" s="12"/>
      <c r="F179" s="197"/>
      <c r="G179" s="197"/>
      <c r="H179" s="197"/>
      <c r="I179" s="14"/>
      <c r="J179" s="14"/>
      <c r="K179" s="197"/>
      <c r="L179" s="197"/>
      <c r="M179" s="197"/>
      <c r="N179" s="197"/>
      <c r="O179" s="197"/>
      <c r="P179" s="197"/>
      <c r="Q179" s="197"/>
      <c r="R179" s="197"/>
    </row>
    <row r="180" spans="2:18" ht="12.75">
      <c r="B180" s="12"/>
      <c r="C180" s="12"/>
      <c r="D180" s="12"/>
      <c r="E180" s="12"/>
      <c r="F180" s="197"/>
      <c r="G180" s="197"/>
      <c r="H180" s="197"/>
      <c r="I180" s="14"/>
      <c r="J180" s="14"/>
      <c r="K180" s="197"/>
      <c r="L180" s="197"/>
      <c r="M180" s="197"/>
      <c r="N180" s="197"/>
      <c r="O180" s="197"/>
      <c r="P180" s="197"/>
      <c r="Q180" s="197"/>
      <c r="R180" s="197"/>
    </row>
    <row r="181" spans="2:18" ht="12.75">
      <c r="B181" s="12"/>
      <c r="C181" s="12"/>
      <c r="D181" s="12"/>
      <c r="E181" s="12"/>
      <c r="F181" s="197"/>
      <c r="G181" s="197"/>
      <c r="H181" s="197"/>
      <c r="I181" s="14"/>
      <c r="J181" s="14"/>
      <c r="K181" s="197"/>
      <c r="L181" s="197"/>
      <c r="M181" s="197"/>
      <c r="N181" s="197"/>
      <c r="O181" s="197"/>
      <c r="P181" s="197"/>
      <c r="Q181" s="197"/>
      <c r="R181" s="197"/>
    </row>
    <row r="182" spans="2:18" ht="12.75">
      <c r="B182" s="12"/>
      <c r="C182" s="12"/>
      <c r="D182" s="12"/>
      <c r="E182" s="12"/>
      <c r="F182" s="197"/>
      <c r="G182" s="197"/>
      <c r="H182" s="197"/>
      <c r="I182" s="14"/>
      <c r="J182" s="14"/>
      <c r="K182" s="197"/>
      <c r="L182" s="197"/>
      <c r="M182" s="197"/>
      <c r="N182" s="197"/>
      <c r="O182" s="197"/>
      <c r="P182" s="197"/>
      <c r="Q182" s="197"/>
      <c r="R182" s="197"/>
    </row>
    <row r="183" spans="2:18" ht="12.75">
      <c r="B183" s="12"/>
      <c r="C183" s="12"/>
      <c r="D183" s="12"/>
      <c r="E183" s="12"/>
      <c r="F183" s="197"/>
      <c r="G183" s="197"/>
      <c r="H183" s="197"/>
      <c r="I183" s="14"/>
      <c r="J183" s="14"/>
      <c r="K183" s="197"/>
      <c r="L183" s="197"/>
      <c r="M183" s="197"/>
      <c r="N183" s="197"/>
      <c r="O183" s="197"/>
      <c r="P183" s="197"/>
      <c r="Q183" s="197"/>
      <c r="R183" s="197"/>
    </row>
    <row r="184" spans="2:18" ht="12.75">
      <c r="B184" s="12"/>
      <c r="C184" s="12"/>
      <c r="D184" s="12"/>
      <c r="E184" s="12"/>
      <c r="F184" s="197"/>
      <c r="G184" s="197"/>
      <c r="H184" s="197"/>
      <c r="I184" s="14"/>
      <c r="J184" s="14"/>
      <c r="K184" s="197"/>
      <c r="L184" s="197"/>
      <c r="M184" s="197"/>
      <c r="N184" s="197"/>
      <c r="O184" s="197"/>
      <c r="P184" s="197"/>
      <c r="Q184" s="197"/>
      <c r="R184" s="197"/>
    </row>
    <row r="185" spans="2:18" ht="12.75">
      <c r="B185" s="12"/>
      <c r="C185" s="12"/>
      <c r="D185" s="12"/>
      <c r="E185" s="12"/>
      <c r="F185" s="197"/>
      <c r="G185" s="197"/>
      <c r="H185" s="197"/>
      <c r="I185" s="14"/>
      <c r="J185" s="14"/>
      <c r="K185" s="197"/>
      <c r="L185" s="197"/>
      <c r="M185" s="197"/>
      <c r="N185" s="197"/>
      <c r="O185" s="197"/>
      <c r="P185" s="197"/>
      <c r="Q185" s="197"/>
      <c r="R185" s="197"/>
    </row>
    <row r="186" spans="2:18" ht="12.75">
      <c r="B186" s="12"/>
      <c r="C186" s="12"/>
      <c r="D186" s="12"/>
      <c r="E186" s="12"/>
      <c r="F186" s="197"/>
      <c r="G186" s="197"/>
      <c r="H186" s="197"/>
      <c r="I186" s="14"/>
      <c r="J186" s="14"/>
      <c r="K186" s="197"/>
      <c r="L186" s="197"/>
      <c r="M186" s="197"/>
      <c r="N186" s="197"/>
      <c r="O186" s="197"/>
      <c r="P186" s="197"/>
      <c r="Q186" s="197"/>
      <c r="R186" s="197"/>
    </row>
    <row r="187" spans="2:18" ht="12.75">
      <c r="B187" s="12"/>
      <c r="C187" s="12"/>
      <c r="D187" s="12"/>
      <c r="E187" s="12"/>
      <c r="F187" s="197"/>
      <c r="G187" s="197"/>
      <c r="H187" s="197"/>
      <c r="I187" s="14"/>
      <c r="J187" s="14"/>
      <c r="K187" s="197"/>
      <c r="L187" s="197"/>
      <c r="M187" s="197"/>
      <c r="N187" s="197"/>
      <c r="O187" s="197"/>
      <c r="P187" s="197"/>
      <c r="Q187" s="197"/>
      <c r="R187" s="197"/>
    </row>
    <row r="188" spans="2:18" ht="12.75">
      <c r="B188" s="12"/>
      <c r="C188" s="12"/>
      <c r="D188" s="12"/>
      <c r="E188" s="12"/>
      <c r="F188" s="197"/>
      <c r="G188" s="197"/>
      <c r="H188" s="197"/>
      <c r="I188" s="14"/>
      <c r="J188" s="14"/>
      <c r="K188" s="197"/>
      <c r="L188" s="197"/>
      <c r="M188" s="197"/>
      <c r="N188" s="197"/>
      <c r="O188" s="197"/>
      <c r="P188" s="197"/>
      <c r="Q188" s="197"/>
      <c r="R188" s="197"/>
    </row>
    <row r="189" spans="2:18" ht="12.75">
      <c r="B189" s="12"/>
      <c r="C189" s="12"/>
      <c r="D189" s="12"/>
      <c r="E189" s="12"/>
      <c r="F189" s="197"/>
      <c r="G189" s="197"/>
      <c r="H189" s="197"/>
      <c r="I189" s="14"/>
      <c r="J189" s="14"/>
      <c r="K189" s="197"/>
      <c r="L189" s="197"/>
      <c r="M189" s="197"/>
      <c r="N189" s="197"/>
      <c r="O189" s="197"/>
      <c r="P189" s="197"/>
      <c r="Q189" s="197"/>
      <c r="R189" s="197"/>
    </row>
    <row r="190" spans="2:18" ht="12.75">
      <c r="B190" s="12"/>
      <c r="C190" s="12"/>
      <c r="D190" s="12"/>
      <c r="E190" s="12"/>
      <c r="F190" s="197"/>
      <c r="G190" s="197"/>
      <c r="H190" s="197"/>
      <c r="I190" s="14"/>
      <c r="J190" s="14"/>
      <c r="K190" s="197"/>
      <c r="L190" s="197"/>
      <c r="M190" s="197"/>
      <c r="N190" s="197"/>
      <c r="O190" s="197"/>
      <c r="P190" s="197"/>
      <c r="Q190" s="197"/>
      <c r="R190" s="197"/>
    </row>
    <row r="191" spans="2:18" ht="12.75">
      <c r="B191" s="12"/>
      <c r="C191" s="12"/>
      <c r="D191" s="12"/>
      <c r="E191" s="12"/>
      <c r="F191" s="197"/>
      <c r="G191" s="197"/>
      <c r="H191" s="197"/>
      <c r="I191" s="14"/>
      <c r="J191" s="14"/>
      <c r="K191" s="197"/>
      <c r="L191" s="197"/>
      <c r="M191" s="197"/>
      <c r="N191" s="197"/>
      <c r="O191" s="197"/>
      <c r="P191" s="197"/>
      <c r="Q191" s="197"/>
      <c r="R191" s="197"/>
    </row>
    <row r="192" spans="2:18" ht="12.75">
      <c r="B192" s="12"/>
      <c r="C192" s="12"/>
      <c r="D192" s="12"/>
      <c r="E192" s="12"/>
      <c r="F192" s="197"/>
      <c r="G192" s="197"/>
      <c r="H192" s="197"/>
      <c r="I192" s="14"/>
      <c r="J192" s="14"/>
      <c r="K192" s="197"/>
      <c r="L192" s="197"/>
      <c r="M192" s="197"/>
      <c r="N192" s="197"/>
      <c r="O192" s="197"/>
      <c r="P192" s="197"/>
      <c r="Q192" s="197"/>
      <c r="R192" s="197"/>
    </row>
    <row r="193" spans="2:18" ht="12.75">
      <c r="B193" s="12"/>
      <c r="C193" s="12"/>
      <c r="D193" s="12"/>
      <c r="E193" s="12"/>
      <c r="F193" s="197"/>
      <c r="G193" s="197"/>
      <c r="H193" s="197"/>
      <c r="I193" s="14"/>
      <c r="J193" s="14"/>
      <c r="K193" s="197"/>
      <c r="L193" s="197"/>
      <c r="M193" s="197"/>
      <c r="N193" s="197"/>
      <c r="O193" s="197"/>
      <c r="P193" s="197"/>
      <c r="Q193" s="197"/>
      <c r="R193" s="197"/>
    </row>
    <row r="194" spans="2:18" ht="12.75">
      <c r="B194" s="12"/>
      <c r="C194" s="12"/>
      <c r="D194" s="12"/>
      <c r="E194" s="12"/>
      <c r="F194" s="197"/>
      <c r="G194" s="197"/>
      <c r="H194" s="197"/>
      <c r="I194" s="14"/>
      <c r="J194" s="14"/>
      <c r="K194" s="197"/>
      <c r="L194" s="197"/>
      <c r="M194" s="197"/>
      <c r="N194" s="197"/>
      <c r="O194" s="197"/>
      <c r="P194" s="197"/>
      <c r="Q194" s="197"/>
      <c r="R194" s="197"/>
    </row>
    <row r="195" spans="2:18" ht="12.75">
      <c r="B195" s="12"/>
      <c r="C195" s="12"/>
      <c r="D195" s="12"/>
      <c r="E195" s="12"/>
      <c r="F195" s="197"/>
      <c r="G195" s="197"/>
      <c r="H195" s="197"/>
      <c r="I195" s="14"/>
      <c r="J195" s="14"/>
      <c r="K195" s="197"/>
      <c r="L195" s="197"/>
      <c r="M195" s="197"/>
      <c r="N195" s="197"/>
      <c r="O195" s="197"/>
      <c r="P195" s="197"/>
      <c r="Q195" s="197"/>
      <c r="R195" s="197"/>
    </row>
    <row r="196" spans="2:18" ht="12.75">
      <c r="B196" s="12"/>
      <c r="C196" s="12"/>
      <c r="D196" s="12"/>
      <c r="E196" s="12"/>
      <c r="F196" s="197"/>
      <c r="G196" s="197"/>
      <c r="H196" s="197"/>
      <c r="I196" s="14"/>
      <c r="J196" s="14"/>
      <c r="K196" s="197"/>
      <c r="L196" s="197"/>
      <c r="M196" s="197"/>
      <c r="N196" s="197"/>
      <c r="O196" s="197"/>
      <c r="P196" s="197"/>
      <c r="Q196" s="197"/>
      <c r="R196" s="197"/>
    </row>
    <row r="197" spans="2:18" ht="12.75">
      <c r="B197" s="12"/>
      <c r="C197" s="12"/>
      <c r="D197" s="12"/>
      <c r="E197" s="12"/>
      <c r="F197" s="197"/>
      <c r="G197" s="197"/>
      <c r="H197" s="197"/>
      <c r="I197" s="14"/>
      <c r="J197" s="14"/>
      <c r="K197" s="197"/>
      <c r="L197" s="197"/>
      <c r="M197" s="197"/>
      <c r="N197" s="197"/>
      <c r="O197" s="197"/>
      <c r="P197" s="197"/>
      <c r="Q197" s="197"/>
      <c r="R197" s="197"/>
    </row>
    <row r="198" spans="2:18" ht="12.75">
      <c r="B198" s="12"/>
      <c r="C198" s="12"/>
      <c r="D198" s="12"/>
      <c r="E198" s="12"/>
      <c r="F198" s="197"/>
      <c r="G198" s="197"/>
      <c r="H198" s="197"/>
      <c r="I198" s="14"/>
      <c r="J198" s="14"/>
      <c r="K198" s="197"/>
      <c r="L198" s="197"/>
      <c r="M198" s="197"/>
      <c r="N198" s="197"/>
      <c r="O198" s="197"/>
      <c r="P198" s="197"/>
      <c r="Q198" s="197"/>
      <c r="R198" s="197"/>
    </row>
    <row r="199" spans="2:18" ht="12.75">
      <c r="B199" s="12"/>
      <c r="C199" s="12"/>
      <c r="D199" s="12"/>
      <c r="E199" s="12"/>
      <c r="F199" s="197"/>
      <c r="G199" s="197"/>
      <c r="H199" s="197"/>
      <c r="I199" s="14"/>
      <c r="J199" s="14"/>
      <c r="K199" s="197"/>
      <c r="L199" s="197"/>
      <c r="M199" s="197"/>
      <c r="N199" s="197"/>
      <c r="O199" s="197"/>
      <c r="P199" s="197"/>
      <c r="Q199" s="197"/>
      <c r="R199" s="197"/>
    </row>
    <row r="200" spans="2:18" ht="12.75">
      <c r="B200" s="12"/>
      <c r="C200" s="12"/>
      <c r="D200" s="12"/>
      <c r="E200" s="12"/>
      <c r="F200" s="197"/>
      <c r="G200" s="197"/>
      <c r="H200" s="197"/>
      <c r="I200" s="14"/>
      <c r="J200" s="14"/>
      <c r="K200" s="197"/>
      <c r="L200" s="197"/>
      <c r="M200" s="197"/>
      <c r="N200" s="197"/>
      <c r="O200" s="197"/>
      <c r="P200" s="197"/>
      <c r="Q200" s="197"/>
      <c r="R200" s="197"/>
    </row>
    <row r="201" spans="2:18" ht="12.75">
      <c r="B201" s="12"/>
      <c r="C201" s="12"/>
      <c r="D201" s="12"/>
      <c r="E201" s="12"/>
      <c r="F201" s="197"/>
      <c r="G201" s="197"/>
      <c r="H201" s="197"/>
      <c r="I201" s="14"/>
      <c r="J201" s="14"/>
      <c r="K201" s="197"/>
      <c r="L201" s="197"/>
      <c r="M201" s="197"/>
      <c r="N201" s="197"/>
      <c r="O201" s="197"/>
      <c r="P201" s="197"/>
      <c r="Q201" s="197"/>
      <c r="R201" s="197"/>
    </row>
    <row r="202" spans="2:18" ht="12.75">
      <c r="B202" s="12"/>
      <c r="C202" s="12"/>
      <c r="D202" s="12"/>
      <c r="E202" s="12"/>
      <c r="F202" s="197"/>
      <c r="G202" s="197"/>
      <c r="H202" s="197"/>
      <c r="I202" s="14"/>
      <c r="J202" s="14"/>
      <c r="K202" s="197"/>
      <c r="L202" s="197"/>
      <c r="M202" s="197"/>
      <c r="N202" s="197"/>
      <c r="O202" s="197"/>
      <c r="P202" s="197"/>
      <c r="Q202" s="197"/>
      <c r="R202" s="197"/>
    </row>
    <row r="203" spans="2:18" ht="12.75">
      <c r="B203" s="12"/>
      <c r="C203" s="12"/>
      <c r="D203" s="12"/>
      <c r="E203" s="12"/>
      <c r="F203" s="197"/>
      <c r="G203" s="197"/>
      <c r="H203" s="197"/>
      <c r="I203" s="14"/>
      <c r="J203" s="14"/>
      <c r="K203" s="197"/>
      <c r="L203" s="197"/>
      <c r="M203" s="197"/>
      <c r="N203" s="197"/>
      <c r="O203" s="197"/>
      <c r="P203" s="197"/>
      <c r="Q203" s="197"/>
      <c r="R203" s="197"/>
    </row>
    <row r="204" spans="2:18" ht="12.75">
      <c r="B204" s="12"/>
      <c r="C204" s="12"/>
      <c r="D204" s="12"/>
      <c r="E204" s="12"/>
      <c r="F204" s="197"/>
      <c r="G204" s="197"/>
      <c r="H204" s="197"/>
      <c r="I204" s="14"/>
      <c r="J204" s="14"/>
      <c r="K204" s="197"/>
      <c r="L204" s="197"/>
      <c r="M204" s="197"/>
      <c r="N204" s="197"/>
      <c r="O204" s="197"/>
      <c r="P204" s="197"/>
      <c r="Q204" s="197"/>
      <c r="R204" s="197"/>
    </row>
    <row r="205" spans="2:18" ht="12.75">
      <c r="B205" s="12"/>
      <c r="C205" s="12"/>
      <c r="D205" s="12"/>
      <c r="E205" s="12"/>
      <c r="F205" s="197"/>
      <c r="G205" s="197"/>
      <c r="H205" s="197"/>
      <c r="I205" s="14"/>
      <c r="J205" s="14"/>
      <c r="K205" s="197"/>
      <c r="L205" s="197"/>
      <c r="M205" s="197"/>
      <c r="N205" s="197"/>
      <c r="O205" s="197"/>
      <c r="P205" s="197"/>
      <c r="Q205" s="197"/>
      <c r="R205" s="197"/>
    </row>
    <row r="206" spans="2:18" ht="12.75">
      <c r="B206" s="12"/>
      <c r="C206" s="12"/>
      <c r="D206" s="12"/>
      <c r="E206" s="12"/>
      <c r="F206" s="197"/>
      <c r="G206" s="197"/>
      <c r="H206" s="197"/>
      <c r="I206" s="14"/>
      <c r="J206" s="14"/>
      <c r="K206" s="197"/>
      <c r="L206" s="197"/>
      <c r="M206" s="197"/>
      <c r="N206" s="197"/>
      <c r="O206" s="197"/>
      <c r="P206" s="197"/>
      <c r="Q206" s="197"/>
      <c r="R206" s="197"/>
    </row>
    <row r="207" spans="2:18" ht="12.75">
      <c r="B207" s="12"/>
      <c r="C207" s="12"/>
      <c r="D207" s="12"/>
      <c r="E207" s="12"/>
      <c r="F207" s="197"/>
      <c r="G207" s="197"/>
      <c r="H207" s="197"/>
      <c r="I207" s="14"/>
      <c r="J207" s="14"/>
      <c r="K207" s="197"/>
      <c r="L207" s="197"/>
      <c r="M207" s="197"/>
      <c r="N207" s="197"/>
      <c r="O207" s="197"/>
      <c r="P207" s="197"/>
      <c r="Q207" s="197"/>
      <c r="R207" s="197"/>
    </row>
    <row r="208" spans="2:18" ht="12.75">
      <c r="B208" s="12"/>
      <c r="C208" s="12"/>
      <c r="D208" s="12"/>
      <c r="E208" s="12"/>
      <c r="F208" s="197"/>
      <c r="G208" s="197"/>
      <c r="H208" s="197"/>
      <c r="I208" s="14"/>
      <c r="J208" s="14"/>
      <c r="K208" s="197"/>
      <c r="L208" s="197"/>
      <c r="M208" s="197"/>
      <c r="N208" s="197"/>
      <c r="O208" s="197"/>
      <c r="P208" s="197"/>
      <c r="Q208" s="197"/>
      <c r="R208" s="197"/>
    </row>
    <row r="209" spans="2:18" ht="12.75">
      <c r="B209" s="12"/>
      <c r="C209" s="12"/>
      <c r="D209" s="12"/>
      <c r="E209" s="12"/>
      <c r="F209" s="197"/>
      <c r="G209" s="197"/>
      <c r="H209" s="197"/>
      <c r="I209" s="14"/>
      <c r="J209" s="14"/>
      <c r="K209" s="197"/>
      <c r="L209" s="197"/>
      <c r="M209" s="197"/>
      <c r="N209" s="197"/>
      <c r="O209" s="197"/>
      <c r="P209" s="197"/>
      <c r="Q209" s="197"/>
      <c r="R209" s="197"/>
    </row>
    <row r="210" spans="2:18" ht="12.75">
      <c r="B210" s="12"/>
      <c r="C210" s="12"/>
      <c r="D210" s="12"/>
      <c r="E210" s="12"/>
      <c r="F210" s="197"/>
      <c r="G210" s="197"/>
      <c r="H210" s="197"/>
      <c r="I210" s="14"/>
      <c r="J210" s="14"/>
      <c r="K210" s="197"/>
      <c r="L210" s="197"/>
      <c r="M210" s="197"/>
      <c r="N210" s="197"/>
      <c r="O210" s="197"/>
      <c r="P210" s="197"/>
      <c r="Q210" s="197"/>
      <c r="R210" s="197"/>
    </row>
    <row r="211" spans="2:18" ht="12.75">
      <c r="B211" s="12"/>
      <c r="C211" s="12"/>
      <c r="D211" s="12"/>
      <c r="E211" s="12"/>
      <c r="F211" s="197"/>
      <c r="G211" s="197"/>
      <c r="H211" s="197"/>
      <c r="I211" s="14"/>
      <c r="J211" s="14"/>
      <c r="K211" s="197"/>
      <c r="L211" s="197"/>
      <c r="M211" s="197"/>
      <c r="N211" s="197"/>
      <c r="O211" s="197"/>
      <c r="P211" s="197"/>
      <c r="Q211" s="197"/>
      <c r="R211" s="197"/>
    </row>
    <row r="212" spans="2:18" ht="12.75">
      <c r="B212" s="12"/>
      <c r="C212" s="12"/>
      <c r="D212" s="12"/>
      <c r="E212" s="12"/>
      <c r="F212" s="197"/>
      <c r="G212" s="197"/>
      <c r="H212" s="197"/>
      <c r="I212" s="14"/>
      <c r="J212" s="14"/>
      <c r="K212" s="197"/>
      <c r="L212" s="197"/>
      <c r="M212" s="197"/>
      <c r="N212" s="197"/>
      <c r="O212" s="197"/>
      <c r="P212" s="197"/>
      <c r="Q212" s="197"/>
      <c r="R212" s="197"/>
    </row>
    <row r="213" spans="2:18" ht="12.75">
      <c r="B213" s="12"/>
      <c r="C213" s="12"/>
      <c r="D213" s="12"/>
      <c r="E213" s="12"/>
      <c r="F213" s="197"/>
      <c r="G213" s="197"/>
      <c r="H213" s="197"/>
      <c r="I213" s="14"/>
      <c r="J213" s="14"/>
      <c r="K213" s="197"/>
      <c r="L213" s="197"/>
      <c r="M213" s="197"/>
      <c r="N213" s="197"/>
      <c r="O213" s="197"/>
      <c r="P213" s="197"/>
      <c r="Q213" s="197"/>
      <c r="R213" s="197"/>
    </row>
    <row r="214" spans="2:18" ht="12.75">
      <c r="B214" s="12"/>
      <c r="C214" s="12"/>
      <c r="D214" s="12"/>
      <c r="E214" s="12"/>
      <c r="F214" s="197"/>
      <c r="G214" s="197"/>
      <c r="H214" s="197"/>
      <c r="I214" s="14"/>
      <c r="J214" s="14"/>
      <c r="K214" s="197"/>
      <c r="L214" s="197"/>
      <c r="M214" s="197"/>
      <c r="N214" s="197"/>
      <c r="O214" s="197"/>
      <c r="P214" s="197"/>
      <c r="Q214" s="197"/>
      <c r="R214" s="197"/>
    </row>
    <row r="215" spans="2:18" ht="12.75">
      <c r="B215" s="12"/>
      <c r="C215" s="12"/>
      <c r="D215" s="12"/>
      <c r="E215" s="12"/>
      <c r="F215" s="197"/>
      <c r="G215" s="197"/>
      <c r="H215" s="197"/>
      <c r="I215" s="14"/>
      <c r="J215" s="14"/>
      <c r="K215" s="197"/>
      <c r="L215" s="197"/>
      <c r="M215" s="197"/>
      <c r="N215" s="197"/>
      <c r="O215" s="197"/>
      <c r="P215" s="197"/>
      <c r="Q215" s="197"/>
      <c r="R215" s="197"/>
    </row>
    <row r="216" spans="2:18" ht="12.75">
      <c r="B216" s="12"/>
      <c r="C216" s="12"/>
      <c r="D216" s="12"/>
      <c r="E216" s="12"/>
      <c r="F216" s="197"/>
      <c r="G216" s="197"/>
      <c r="H216" s="197"/>
      <c r="I216" s="14"/>
      <c r="J216" s="14"/>
      <c r="K216" s="197"/>
      <c r="L216" s="197"/>
      <c r="M216" s="197"/>
      <c r="N216" s="197"/>
      <c r="O216" s="197"/>
      <c r="P216" s="197"/>
      <c r="Q216" s="197"/>
      <c r="R216" s="197"/>
    </row>
    <row r="217" spans="2:18" ht="12.75">
      <c r="B217" s="12"/>
      <c r="C217" s="12"/>
      <c r="D217" s="12"/>
      <c r="E217" s="12"/>
      <c r="F217" s="197"/>
      <c r="G217" s="197"/>
      <c r="H217" s="197"/>
      <c r="I217" s="14"/>
      <c r="J217" s="14"/>
      <c r="K217" s="197"/>
      <c r="L217" s="197"/>
      <c r="M217" s="197"/>
      <c r="N217" s="197"/>
      <c r="O217" s="197"/>
      <c r="P217" s="197"/>
      <c r="Q217" s="197"/>
      <c r="R217" s="197"/>
    </row>
  </sheetData>
  <sheetProtection/>
  <mergeCells count="3">
    <mergeCell ref="A3:E3"/>
    <mergeCell ref="A5:E5"/>
    <mergeCell ref="A4:H4"/>
  </mergeCells>
  <printOptions horizontalCentered="1" verticalCentered="1"/>
  <pageMargins left="0.35" right="0.25" top="0.984251968503937" bottom="0.54" header="0.511811023622047" footer="0.511811023622047"/>
  <pageSetup fitToHeight="1" fitToWidth="1" horizontalDpi="600" verticalDpi="600" orientation="landscape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00390625" defaultRowHeight="12.75"/>
  <cols>
    <col min="1" max="1" width="54.25390625" style="225" bestFit="1" customWidth="1"/>
    <col min="2" max="2" width="10.625" style="225" bestFit="1" customWidth="1"/>
    <col min="3" max="3" width="11.375" style="225" bestFit="1" customWidth="1"/>
    <col min="4" max="4" width="6.25390625" style="225" bestFit="1" customWidth="1"/>
    <col min="5" max="5" width="7.625" style="225" hidden="1" customWidth="1"/>
    <col min="6" max="16384" width="9.125" style="225" customWidth="1"/>
  </cols>
  <sheetData>
    <row r="2" spans="1:20" ht="36.75" customHeight="1">
      <c r="A2" s="267" t="s">
        <v>68</v>
      </c>
      <c r="B2" s="268"/>
      <c r="C2" s="268"/>
      <c r="D2" s="268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ht="12.75">
      <c r="A3" s="67"/>
    </row>
    <row r="5" s="204" customFormat="1" ht="12.75">
      <c r="D5" s="5"/>
    </row>
    <row r="6" s="103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00390625" defaultRowHeight="12.75"/>
  <cols>
    <col min="1" max="1" width="54.25390625" style="225" bestFit="1" customWidth="1"/>
    <col min="2" max="2" width="10.625" style="225" bestFit="1" customWidth="1"/>
    <col min="3" max="3" width="11.375" style="225" bestFit="1" customWidth="1"/>
    <col min="4" max="4" width="6.25390625" style="225" bestFit="1" customWidth="1"/>
    <col min="5" max="5" width="7.625" style="225" hidden="1" customWidth="1"/>
    <col min="6" max="16384" width="9.125" style="225" customWidth="1"/>
  </cols>
  <sheetData>
    <row r="2" spans="1:20" ht="35.25" customHeight="1">
      <c r="A2" s="267" t="s">
        <v>79</v>
      </c>
      <c r="B2" s="268"/>
      <c r="C2" s="268"/>
      <c r="D2" s="268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ht="12.75">
      <c r="A3" s="67"/>
    </row>
    <row r="5" s="204" customFormat="1" ht="12.75">
      <c r="D5" s="5"/>
    </row>
    <row r="6" s="103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4"/>
  <sheetViews>
    <sheetView workbookViewId="0" topLeftCell="A1">
      <selection activeCell="A4" sqref="A4:IV4"/>
    </sheetView>
  </sheetViews>
  <sheetFormatPr defaultColWidth="9.00390625" defaultRowHeight="12.75"/>
  <cols>
    <col min="1" max="1" width="77.25390625" style="225" bestFit="1" customWidth="1"/>
    <col min="2" max="7" width="8.75390625" style="225" bestFit="1" customWidth="1"/>
    <col min="8" max="8" width="7.625" style="225" hidden="1" customWidth="1"/>
    <col min="9" max="16384" width="9.125" style="225" customWidth="1"/>
  </cols>
  <sheetData>
    <row r="2" spans="1:20" ht="18.75">
      <c r="A2" s="254" t="s">
        <v>195</v>
      </c>
      <c r="B2" s="268"/>
      <c r="C2" s="268"/>
      <c r="D2" s="268"/>
      <c r="E2" s="268"/>
      <c r="F2" s="268"/>
      <c r="G2" s="268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ht="12.75">
      <c r="A3" s="67"/>
    </row>
    <row r="4" s="204" customFormat="1" ht="12.75">
      <c r="G4" s="5" t="s">
        <v>185</v>
      </c>
    </row>
    <row r="5" s="103" customFormat="1" ht="12.75"/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8" sqref="A8:IV8"/>
    </sheetView>
  </sheetViews>
  <sheetFormatPr defaultColWidth="9.00390625" defaultRowHeight="12.75"/>
  <sheetData>
    <row r="8" s="209" customFormat="1" ht="12.7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Q12" sqref="Q12"/>
    </sheetView>
  </sheetViews>
  <sheetFormatPr defaultColWidth="9.00390625" defaultRowHeight="12.75"/>
  <sheetData>
    <row r="7" s="132" customFormat="1" ht="12.75"/>
    <row r="8" s="133" customFormat="1" ht="11.2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K180"/>
  <sheetViews>
    <sheetView workbookViewId="0" topLeftCell="A1">
      <selection activeCell="A16" sqref="A16"/>
    </sheetView>
  </sheetViews>
  <sheetFormatPr defaultColWidth="9.00390625" defaultRowHeight="12.75" outlineLevelRow="3"/>
  <cols>
    <col min="1" max="1" width="52.00390625" style="250" customWidth="1"/>
    <col min="2" max="6" width="15.125" style="71" customWidth="1"/>
    <col min="7" max="16384" width="9.125" style="250" customWidth="1"/>
  </cols>
  <sheetData>
    <row r="1" spans="2:6" s="225" customFormat="1" ht="12.75">
      <c r="B1" s="25"/>
      <c r="C1" s="25"/>
      <c r="D1" s="25"/>
      <c r="E1" s="25"/>
      <c r="F1" s="25"/>
    </row>
    <row r="2" spans="1:11" s="225" customFormat="1" ht="18.75">
      <c r="A2" s="254" t="s">
        <v>105</v>
      </c>
      <c r="B2" s="254"/>
      <c r="C2" s="254"/>
      <c r="D2" s="254"/>
      <c r="E2" s="254"/>
      <c r="F2" s="254"/>
      <c r="G2" s="238"/>
      <c r="H2" s="238"/>
      <c r="I2" s="238"/>
      <c r="J2" s="238"/>
      <c r="K2" s="238"/>
    </row>
    <row r="3" spans="1:6" s="225" customFormat="1" ht="12.75">
      <c r="A3" s="67"/>
      <c r="B3" s="25"/>
      <c r="C3" s="25"/>
      <c r="D3" s="25"/>
      <c r="E3" s="25"/>
      <c r="F3" s="25"/>
    </row>
    <row r="4" spans="2:6" s="204" customFormat="1" ht="12.75">
      <c r="B4" s="248"/>
      <c r="C4" s="248"/>
      <c r="D4" s="248"/>
      <c r="E4" s="248"/>
      <c r="F4" s="248" t="s">
        <v>219</v>
      </c>
    </row>
    <row r="5" spans="1:6" s="101" customFormat="1" ht="12.75">
      <c r="A5" s="166"/>
      <c r="B5" s="242">
        <v>45291</v>
      </c>
      <c r="C5" s="242">
        <v>45322</v>
      </c>
      <c r="D5" s="242">
        <v>45351</v>
      </c>
      <c r="E5" s="242">
        <v>45382</v>
      </c>
      <c r="F5" s="242">
        <v>45412</v>
      </c>
    </row>
    <row r="6" spans="1:6" s="200" customFormat="1" ht="31.5">
      <c r="A6" s="149" t="s">
        <v>147</v>
      </c>
      <c r="B6" s="163">
        <v>145.31745543966</v>
      </c>
      <c r="C6" s="163">
        <v>144.89704188175003</v>
      </c>
      <c r="D6" s="163">
        <v>143.68687952818001</v>
      </c>
      <c r="E6" s="163">
        <v>151.04646453016</v>
      </c>
      <c r="F6" s="163">
        <v>151.51510283671</v>
      </c>
    </row>
    <row r="7" spans="1:6" s="134" customFormat="1" ht="15">
      <c r="A7" s="168" t="s">
        <v>64</v>
      </c>
      <c r="B7" s="27">
        <v>136.59196737240998</v>
      </c>
      <c r="C7" s="27">
        <v>136.08967760122002</v>
      </c>
      <c r="D7" s="27">
        <v>135.24114610421</v>
      </c>
      <c r="E7" s="27">
        <v>143.09929809057</v>
      </c>
      <c r="F7" s="27">
        <v>143.67824651477002</v>
      </c>
    </row>
    <row r="8" spans="1:6" s="61" customFormat="1" ht="15" outlineLevel="1">
      <c r="A8" s="205" t="s">
        <v>46</v>
      </c>
      <c r="B8" s="96">
        <v>41.80087579141999</v>
      </c>
      <c r="C8" s="96">
        <v>42.31448580173002</v>
      </c>
      <c r="D8" s="96">
        <v>41.834291721069995</v>
      </c>
      <c r="E8" s="96">
        <v>41.24779692659999</v>
      </c>
      <c r="F8" s="96">
        <v>41.430053931530004</v>
      </c>
    </row>
    <row r="9" spans="1:6" s="189" customFormat="1" ht="12.75" outlineLevel="2">
      <c r="A9" s="243" t="s">
        <v>190</v>
      </c>
      <c r="B9" s="173">
        <v>41.75909248466999</v>
      </c>
      <c r="C9" s="173">
        <v>42.27258356988002</v>
      </c>
      <c r="D9" s="173">
        <v>41.79275479865999</v>
      </c>
      <c r="E9" s="173">
        <v>41.207333550219985</v>
      </c>
      <c r="F9" s="173">
        <v>41.390880396170004</v>
      </c>
    </row>
    <row r="10" spans="1:6" s="17" customFormat="1" ht="12.75" outlineLevel="3">
      <c r="A10" s="145" t="s">
        <v>139</v>
      </c>
      <c r="B10" s="89">
        <v>1.98516763028</v>
      </c>
      <c r="C10" s="89">
        <v>1.99081788322</v>
      </c>
      <c r="D10" s="89">
        <v>1.97346165824</v>
      </c>
      <c r="E10" s="89">
        <v>1.87146381819</v>
      </c>
      <c r="F10" s="89">
        <v>1.78733490807</v>
      </c>
    </row>
    <row r="11" spans="1:9" ht="12.75" outlineLevel="3">
      <c r="A11" s="241" t="s">
        <v>199</v>
      </c>
      <c r="B11" s="47">
        <v>0.46160853447</v>
      </c>
      <c r="C11" s="47">
        <v>0.46292238071</v>
      </c>
      <c r="D11" s="47">
        <v>0.45888655953</v>
      </c>
      <c r="E11" s="47">
        <v>0.44702636827</v>
      </c>
      <c r="F11" s="47">
        <v>0.44198463277</v>
      </c>
      <c r="G11" s="240"/>
      <c r="H11" s="240"/>
      <c r="I11" s="240"/>
    </row>
    <row r="12" spans="1:9" ht="12.75" outlineLevel="3">
      <c r="A12" s="241" t="s">
        <v>28</v>
      </c>
      <c r="B12" s="47">
        <v>3.27158264053</v>
      </c>
      <c r="C12" s="47">
        <v>3.32066592453</v>
      </c>
      <c r="D12" s="47">
        <v>3.31054103063</v>
      </c>
      <c r="E12" s="47">
        <v>3.0223555773</v>
      </c>
      <c r="F12" s="47">
        <v>3.00824582475</v>
      </c>
      <c r="G12" s="240"/>
      <c r="H12" s="240"/>
      <c r="I12" s="240"/>
    </row>
    <row r="13" spans="1:9" ht="12.75" outlineLevel="3">
      <c r="A13" s="241" t="s">
        <v>31</v>
      </c>
      <c r="B13" s="47">
        <v>1.31639917437</v>
      </c>
      <c r="C13" s="47">
        <v>1.32014595536</v>
      </c>
      <c r="D13" s="47">
        <v>1.30863674076</v>
      </c>
      <c r="E13" s="47">
        <v>1.27481425953</v>
      </c>
      <c r="F13" s="47">
        <v>1.26043641351</v>
      </c>
      <c r="G13" s="240"/>
      <c r="H13" s="240"/>
      <c r="I13" s="240"/>
    </row>
    <row r="14" spans="1:9" ht="12.75" outlineLevel="3">
      <c r="A14" s="241" t="s">
        <v>81</v>
      </c>
      <c r="B14" s="47">
        <v>0.88725306986</v>
      </c>
      <c r="C14" s="47">
        <v>0.88977840031</v>
      </c>
      <c r="D14" s="47">
        <v>0.88202118944</v>
      </c>
      <c r="E14" s="47">
        <v>0.85922483642</v>
      </c>
      <c r="F14" s="47">
        <v>0.84953416791</v>
      </c>
      <c r="G14" s="240"/>
      <c r="H14" s="240"/>
      <c r="I14" s="240"/>
    </row>
    <row r="15" spans="1:9" ht="12.75" outlineLevel="3">
      <c r="A15" s="241" t="s">
        <v>131</v>
      </c>
      <c r="B15" s="47">
        <v>1.23478242557</v>
      </c>
      <c r="C15" s="47">
        <v>1.23829690614</v>
      </c>
      <c r="D15" s="47">
        <v>1.22750126283</v>
      </c>
      <c r="E15" s="47">
        <v>1.19577577542</v>
      </c>
      <c r="F15" s="47">
        <v>1.18228935586</v>
      </c>
      <c r="G15" s="240"/>
      <c r="H15" s="240"/>
      <c r="I15" s="240"/>
    </row>
    <row r="16" spans="1:9" ht="12.75" outlineLevel="3">
      <c r="A16" s="241" t="s">
        <v>191</v>
      </c>
      <c r="B16" s="47">
        <v>6.24241640863</v>
      </c>
      <c r="C16" s="47">
        <v>6.26018379072</v>
      </c>
      <c r="D16" s="47">
        <v>6.20560664473</v>
      </c>
      <c r="E16" s="47">
        <v>6.04521911503</v>
      </c>
      <c r="F16" s="47">
        <v>5.97703880632</v>
      </c>
      <c r="G16" s="240"/>
      <c r="H16" s="240"/>
      <c r="I16" s="240"/>
    </row>
    <row r="17" spans="1:9" ht="12.75" outlineLevel="3">
      <c r="A17" s="241" t="s">
        <v>24</v>
      </c>
      <c r="B17" s="47">
        <v>0.31850920426</v>
      </c>
      <c r="C17" s="47">
        <v>0.3194157562</v>
      </c>
      <c r="D17" s="47">
        <v>0.31663104558</v>
      </c>
      <c r="E17" s="47">
        <v>0.3084475312</v>
      </c>
      <c r="F17" s="47">
        <v>0.30496874118</v>
      </c>
      <c r="G17" s="240"/>
      <c r="H17" s="240"/>
      <c r="I17" s="240"/>
    </row>
    <row r="18" spans="1:9" ht="12.75" outlineLevel="3">
      <c r="A18" s="241" t="s">
        <v>73</v>
      </c>
      <c r="B18" s="47">
        <v>0.71342895657</v>
      </c>
      <c r="C18" s="47">
        <v>0.7154595428</v>
      </c>
      <c r="D18" s="47">
        <v>0.70922206781</v>
      </c>
      <c r="E18" s="47">
        <v>0.69089180907</v>
      </c>
      <c r="F18" s="47">
        <v>0.68309966523</v>
      </c>
      <c r="G18" s="240"/>
      <c r="H18" s="240"/>
      <c r="I18" s="240"/>
    </row>
    <row r="19" spans="1:9" ht="12.75" outlineLevel="3">
      <c r="A19" s="241" t="s">
        <v>162</v>
      </c>
      <c r="B19" s="47">
        <v>1.50889390482</v>
      </c>
      <c r="C19" s="47">
        <v>1.65697791179</v>
      </c>
      <c r="D19" s="47">
        <v>2.41486645309</v>
      </c>
      <c r="E19" s="47">
        <v>2.6410468793</v>
      </c>
      <c r="F19" s="47">
        <v>2.99677949136</v>
      </c>
      <c r="G19" s="240"/>
      <c r="H19" s="240"/>
      <c r="I19" s="240"/>
    </row>
    <row r="20" spans="1:9" ht="12.75" outlineLevel="3">
      <c r="A20" s="241" t="s">
        <v>124</v>
      </c>
      <c r="B20" s="47">
        <v>0.31850920426</v>
      </c>
      <c r="C20" s="47">
        <v>0.3194157562</v>
      </c>
      <c r="D20" s="47">
        <v>0.31663104558</v>
      </c>
      <c r="E20" s="47">
        <v>0.3084475312</v>
      </c>
      <c r="F20" s="47">
        <v>0.30496874118</v>
      </c>
      <c r="G20" s="240"/>
      <c r="H20" s="240"/>
      <c r="I20" s="240"/>
    </row>
    <row r="21" spans="1:9" ht="12.75" outlineLevel="3">
      <c r="A21" s="241" t="s">
        <v>186</v>
      </c>
      <c r="B21" s="47">
        <v>0.31850920426</v>
      </c>
      <c r="C21" s="47">
        <v>0.3194157562</v>
      </c>
      <c r="D21" s="47">
        <v>0.31663104558</v>
      </c>
      <c r="E21" s="47">
        <v>0.3084475312</v>
      </c>
      <c r="F21" s="47">
        <v>0.30496874118</v>
      </c>
      <c r="G21" s="240"/>
      <c r="H21" s="240"/>
      <c r="I21" s="240"/>
    </row>
    <row r="22" spans="1:9" ht="12.75" outlineLevel="3">
      <c r="A22" s="241" t="s">
        <v>213</v>
      </c>
      <c r="B22" s="47">
        <v>5.07386302601</v>
      </c>
      <c r="C22" s="47">
        <v>5.28962985747</v>
      </c>
      <c r="D22" s="47">
        <v>5.19641985776</v>
      </c>
      <c r="E22" s="47">
        <v>5.3634911808</v>
      </c>
      <c r="F22" s="47">
        <v>5.3799767323</v>
      </c>
      <c r="G22" s="240"/>
      <c r="H22" s="240"/>
      <c r="I22" s="240"/>
    </row>
    <row r="23" spans="1:9" ht="12.75" outlineLevel="3">
      <c r="A23" s="241" t="s">
        <v>146</v>
      </c>
      <c r="B23" s="47">
        <v>0.31850920426</v>
      </c>
      <c r="C23" s="47">
        <v>0.3194157562</v>
      </c>
      <c r="D23" s="47">
        <v>0.31663104558</v>
      </c>
      <c r="E23" s="47">
        <v>0.3084475312</v>
      </c>
      <c r="F23" s="47">
        <v>0.30496874118</v>
      </c>
      <c r="G23" s="240"/>
      <c r="H23" s="240"/>
      <c r="I23" s="240"/>
    </row>
    <row r="24" spans="1:9" ht="12.75" outlineLevel="3">
      <c r="A24" s="241" t="s">
        <v>205</v>
      </c>
      <c r="B24" s="47">
        <v>0.31850920426</v>
      </c>
      <c r="C24" s="47">
        <v>0.3194157562</v>
      </c>
      <c r="D24" s="47">
        <v>0.31663104558</v>
      </c>
      <c r="E24" s="47">
        <v>0.3084475312</v>
      </c>
      <c r="F24" s="47">
        <v>0.30496874118</v>
      </c>
      <c r="G24" s="240"/>
      <c r="H24" s="240"/>
      <c r="I24" s="240"/>
    </row>
    <row r="25" spans="1:9" ht="12.75" outlineLevel="3">
      <c r="A25" s="241" t="s">
        <v>35</v>
      </c>
      <c r="B25" s="47">
        <v>0.31850920426</v>
      </c>
      <c r="C25" s="47">
        <v>0.3194157562</v>
      </c>
      <c r="D25" s="47">
        <v>0.31663104558</v>
      </c>
      <c r="E25" s="47">
        <v>0.3084475312</v>
      </c>
      <c r="F25" s="47">
        <v>0.30496874118</v>
      </c>
      <c r="G25" s="240"/>
      <c r="H25" s="240"/>
      <c r="I25" s="240"/>
    </row>
    <row r="26" spans="1:9" ht="12.75" outlineLevel="3">
      <c r="A26" s="241" t="s">
        <v>86</v>
      </c>
      <c r="B26" s="47">
        <v>0.31850920426</v>
      </c>
      <c r="C26" s="47">
        <v>0.3194157562</v>
      </c>
      <c r="D26" s="47">
        <v>0.31663104558</v>
      </c>
      <c r="E26" s="47">
        <v>0.3084475312</v>
      </c>
      <c r="F26" s="47">
        <v>0.30496874118</v>
      </c>
      <c r="G26" s="240"/>
      <c r="H26" s="240"/>
      <c r="I26" s="240"/>
    </row>
    <row r="27" spans="1:9" ht="12.75" outlineLevel="3">
      <c r="A27" s="241" t="s">
        <v>74</v>
      </c>
      <c r="B27" s="47">
        <v>0.31850920426</v>
      </c>
      <c r="C27" s="47">
        <v>0.3194157562</v>
      </c>
      <c r="D27" s="47">
        <v>0.31663104558</v>
      </c>
      <c r="E27" s="47">
        <v>0.3084475312</v>
      </c>
      <c r="F27" s="47">
        <v>0.30496874118</v>
      </c>
      <c r="G27" s="240"/>
      <c r="H27" s="240"/>
      <c r="I27" s="240"/>
    </row>
    <row r="28" spans="1:9" ht="12.75" outlineLevel="3">
      <c r="A28" s="241" t="s">
        <v>125</v>
      </c>
      <c r="B28" s="47">
        <v>0.31850920426</v>
      </c>
      <c r="C28" s="47">
        <v>0.3194157562</v>
      </c>
      <c r="D28" s="47">
        <v>0.31663104558</v>
      </c>
      <c r="E28" s="47">
        <v>0.3084475312</v>
      </c>
      <c r="F28" s="47">
        <v>0.30496874118</v>
      </c>
      <c r="G28" s="240"/>
      <c r="H28" s="240"/>
      <c r="I28" s="240"/>
    </row>
    <row r="29" spans="1:9" ht="12.75" outlineLevel="3">
      <c r="A29" s="241" t="s">
        <v>187</v>
      </c>
      <c r="B29" s="47">
        <v>0.31850920426</v>
      </c>
      <c r="C29" s="47">
        <v>0.3194157562</v>
      </c>
      <c r="D29" s="47">
        <v>0.31663104558</v>
      </c>
      <c r="E29" s="47">
        <v>0.3084475312</v>
      </c>
      <c r="F29" s="47">
        <v>0.30496874118</v>
      </c>
      <c r="G29" s="240"/>
      <c r="H29" s="240"/>
      <c r="I29" s="240"/>
    </row>
    <row r="30" spans="1:9" ht="12.75" outlineLevel="3">
      <c r="A30" s="241" t="s">
        <v>17</v>
      </c>
      <c r="B30" s="47">
        <v>0.31850920426</v>
      </c>
      <c r="C30" s="47">
        <v>0.3194157562</v>
      </c>
      <c r="D30" s="47">
        <v>0.31663104558</v>
      </c>
      <c r="E30" s="47">
        <v>0.3084475312</v>
      </c>
      <c r="F30" s="47">
        <v>0.30496874118</v>
      </c>
      <c r="G30" s="240"/>
      <c r="H30" s="240"/>
      <c r="I30" s="240"/>
    </row>
    <row r="31" spans="1:9" ht="12.75" outlineLevel="3">
      <c r="A31" s="241" t="s">
        <v>70</v>
      </c>
      <c r="B31" s="47">
        <v>0.31850920426</v>
      </c>
      <c r="C31" s="47">
        <v>0.3194157562</v>
      </c>
      <c r="D31" s="47">
        <v>0.31663104558</v>
      </c>
      <c r="E31" s="47">
        <v>0.3084475312</v>
      </c>
      <c r="F31" s="47">
        <v>0.30496874118</v>
      </c>
      <c r="G31" s="240"/>
      <c r="H31" s="240"/>
      <c r="I31" s="240"/>
    </row>
    <row r="32" spans="1:9" ht="12.75" outlineLevel="3">
      <c r="A32" s="241" t="s">
        <v>120</v>
      </c>
      <c r="B32" s="47">
        <v>0.31850920426</v>
      </c>
      <c r="C32" s="47">
        <v>0.3194157562</v>
      </c>
      <c r="D32" s="47">
        <v>0.31663104558</v>
      </c>
      <c r="E32" s="47">
        <v>0.3084475312</v>
      </c>
      <c r="F32" s="47">
        <v>0.30496874118</v>
      </c>
      <c r="G32" s="240"/>
      <c r="H32" s="240"/>
      <c r="I32" s="240"/>
    </row>
    <row r="33" spans="1:9" ht="12.75" outlineLevel="3">
      <c r="A33" s="241" t="s">
        <v>42</v>
      </c>
      <c r="B33" s="47">
        <v>3.32048683079</v>
      </c>
      <c r="C33" s="47">
        <v>3.41604323208</v>
      </c>
      <c r="D33" s="47">
        <v>3.45306430385</v>
      </c>
      <c r="E33" s="47">
        <v>3.52220002346</v>
      </c>
      <c r="F33" s="47">
        <v>3.71132217255</v>
      </c>
      <c r="G33" s="240"/>
      <c r="H33" s="240"/>
      <c r="I33" s="240"/>
    </row>
    <row r="34" spans="1:9" ht="12.75" outlineLevel="3">
      <c r="A34" s="241" t="s">
        <v>87</v>
      </c>
      <c r="B34" s="47">
        <v>6.76886534293</v>
      </c>
      <c r="C34" s="47">
        <v>6.78813112217</v>
      </c>
      <c r="D34" s="47">
        <v>6.72895125853</v>
      </c>
      <c r="E34" s="47">
        <v>6.55503758153</v>
      </c>
      <c r="F34" s="47">
        <v>6.4811073438</v>
      </c>
      <c r="G34" s="240"/>
      <c r="H34" s="240"/>
      <c r="I34" s="240"/>
    </row>
    <row r="35" spans="1:9" ht="12.75" outlineLevel="3">
      <c r="A35" s="241" t="s">
        <v>91</v>
      </c>
      <c r="B35" s="47">
        <v>0.59342221659</v>
      </c>
      <c r="C35" s="47">
        <v>0.59511123551</v>
      </c>
      <c r="D35" s="47">
        <v>0.58992297363</v>
      </c>
      <c r="E35" s="47">
        <v>0.5746760697</v>
      </c>
      <c r="F35" s="47">
        <v>0.5681946517</v>
      </c>
      <c r="G35" s="240"/>
      <c r="H35" s="240"/>
      <c r="I35" s="240"/>
    </row>
    <row r="36" spans="1:9" ht="12.75" outlineLevel="3">
      <c r="A36" s="241" t="s">
        <v>150</v>
      </c>
      <c r="B36" s="47">
        <v>1.08127016724</v>
      </c>
      <c r="C36" s="47">
        <v>1.08434771588</v>
      </c>
      <c r="D36" s="47">
        <v>1.07489422291</v>
      </c>
      <c r="E36" s="47">
        <v>1.04711295364</v>
      </c>
      <c r="F36" s="47">
        <v>1.03530321058</v>
      </c>
      <c r="G36" s="240"/>
      <c r="H36" s="240"/>
      <c r="I36" s="240"/>
    </row>
    <row r="37" spans="1:9" ht="12.75" outlineLevel="3">
      <c r="A37" s="241" t="s">
        <v>207</v>
      </c>
      <c r="B37" s="47">
        <v>1.08156427714</v>
      </c>
      <c r="C37" s="47">
        <v>1.08464266289</v>
      </c>
      <c r="D37" s="47">
        <v>1.07518659851</v>
      </c>
      <c r="E37" s="47">
        <v>1.04739777266</v>
      </c>
      <c r="F37" s="47">
        <v>1.03558481729</v>
      </c>
      <c r="G37" s="240"/>
      <c r="H37" s="240"/>
      <c r="I37" s="240"/>
    </row>
    <row r="38" spans="1:9" ht="12.75" outlineLevel="3">
      <c r="A38" s="241" t="s">
        <v>38</v>
      </c>
      <c r="B38" s="47">
        <v>0.46815606701</v>
      </c>
      <c r="C38" s="47">
        <v>0.46948854904</v>
      </c>
      <c r="D38" s="47">
        <v>0.4653954831</v>
      </c>
      <c r="E38" s="47">
        <v>0.45336706492</v>
      </c>
      <c r="F38" s="47">
        <v>0.44825381661</v>
      </c>
      <c r="G38" s="240"/>
      <c r="H38" s="240"/>
      <c r="I38" s="240"/>
    </row>
    <row r="39" spans="1:9" ht="12.75" outlineLevel="3">
      <c r="A39" s="241" t="s">
        <v>89</v>
      </c>
      <c r="B39" s="47">
        <v>0.06581995872</v>
      </c>
      <c r="C39" s="47">
        <v>0.06600729777</v>
      </c>
      <c r="D39" s="47">
        <v>0.06543183704</v>
      </c>
      <c r="E39" s="47">
        <v>0.06374071298</v>
      </c>
      <c r="F39" s="47">
        <v>0.06302182068</v>
      </c>
      <c r="G39" s="240"/>
      <c r="H39" s="240"/>
      <c r="I39" s="240"/>
    </row>
    <row r="40" spans="1:9" ht="12.75" outlineLevel="3">
      <c r="A40" s="241" t="s">
        <v>189</v>
      </c>
      <c r="B40" s="47">
        <v>1.20122841242</v>
      </c>
      <c r="C40" s="47">
        <v>1.19429772026</v>
      </c>
      <c r="D40" s="47">
        <v>0.39259102225</v>
      </c>
      <c r="E40" s="47">
        <v>0.38244427785</v>
      </c>
      <c r="F40" s="47">
        <v>0.37813092405</v>
      </c>
      <c r="G40" s="240"/>
      <c r="H40" s="240"/>
      <c r="I40" s="240"/>
    </row>
    <row r="41" spans="1:9" ht="12.75" outlineLevel="3">
      <c r="A41" s="241" t="s">
        <v>140</v>
      </c>
      <c r="B41" s="47">
        <v>0.34226378534</v>
      </c>
      <c r="C41" s="47">
        <v>0.27723065063</v>
      </c>
      <c r="D41" s="47">
        <v>0.14395004148</v>
      </c>
      <c r="E41" s="47">
        <v>0.14022956855</v>
      </c>
      <c r="F41" s="47">
        <v>0.13864800549</v>
      </c>
      <c r="G41" s="240"/>
      <c r="H41" s="240"/>
      <c r="I41" s="240"/>
    </row>
    <row r="42" spans="1:9" ht="12.75" outlineLevel="2">
      <c r="A42" s="153" t="s">
        <v>112</v>
      </c>
      <c r="B42" s="179">
        <v>0.04178330675</v>
      </c>
      <c r="C42" s="179">
        <v>0.04190223185</v>
      </c>
      <c r="D42" s="179">
        <v>0.04153692241</v>
      </c>
      <c r="E42" s="179">
        <v>0.04046337638</v>
      </c>
      <c r="F42" s="179">
        <v>0.03917353536</v>
      </c>
      <c r="G42" s="240"/>
      <c r="H42" s="240"/>
      <c r="I42" s="240"/>
    </row>
    <row r="43" spans="1:9" ht="12.75" outlineLevel="3">
      <c r="A43" s="241" t="s">
        <v>27</v>
      </c>
      <c r="B43" s="47">
        <v>0.04178330675</v>
      </c>
      <c r="C43" s="47">
        <v>0.04190223185</v>
      </c>
      <c r="D43" s="47">
        <v>0.04153692241</v>
      </c>
      <c r="E43" s="47">
        <v>0.04046337638</v>
      </c>
      <c r="F43" s="47">
        <v>0.03917353536</v>
      </c>
      <c r="G43" s="240"/>
      <c r="H43" s="240"/>
      <c r="I43" s="240"/>
    </row>
    <row r="44" spans="1:9" ht="15" outlineLevel="1">
      <c r="A44" s="113" t="s">
        <v>58</v>
      </c>
      <c r="B44" s="84">
        <v>94.79109158099</v>
      </c>
      <c r="C44" s="84">
        <v>93.77519179949</v>
      </c>
      <c r="D44" s="84">
        <v>93.40685438314001</v>
      </c>
      <c r="E44" s="84">
        <v>101.85150116397</v>
      </c>
      <c r="F44" s="84">
        <v>102.24819258324001</v>
      </c>
      <c r="G44" s="240"/>
      <c r="H44" s="240"/>
      <c r="I44" s="240"/>
    </row>
    <row r="45" spans="1:9" ht="12.75" outlineLevel="2">
      <c r="A45" s="153" t="s">
        <v>168</v>
      </c>
      <c r="B45" s="179">
        <v>59.305881467679995</v>
      </c>
      <c r="C45" s="179">
        <v>58.55422823536001</v>
      </c>
      <c r="D45" s="179">
        <v>58.30115162920001</v>
      </c>
      <c r="E45" s="179">
        <v>65.13202918483</v>
      </c>
      <c r="F45" s="179">
        <v>65.65310141353001</v>
      </c>
      <c r="G45" s="240"/>
      <c r="H45" s="240"/>
      <c r="I45" s="240"/>
    </row>
    <row r="46" spans="1:9" ht="12.75" outlineLevel="3">
      <c r="A46" s="241" t="s">
        <v>103</v>
      </c>
      <c r="B46" s="47">
        <v>0.00667172669</v>
      </c>
      <c r="C46" s="47">
        <v>0.00651263676</v>
      </c>
      <c r="D46" s="47">
        <v>0.00648921869</v>
      </c>
      <c r="E46" s="47">
        <v>0.00616105564</v>
      </c>
      <c r="F46" s="47">
        <v>0.01007410053</v>
      </c>
      <c r="G46" s="240"/>
      <c r="H46" s="240"/>
      <c r="I46" s="240"/>
    </row>
    <row r="47" spans="1:9" ht="12.75" outlineLevel="3">
      <c r="A47" s="241" t="s">
        <v>49</v>
      </c>
      <c r="B47" s="47">
        <v>0.19374588746</v>
      </c>
      <c r="C47" s="47">
        <v>0.18912594107</v>
      </c>
      <c r="D47" s="47">
        <v>0.18844588405</v>
      </c>
      <c r="E47" s="47">
        <v>0.18729249497</v>
      </c>
      <c r="F47" s="47">
        <v>0.17599214649</v>
      </c>
      <c r="G47" s="240"/>
      <c r="H47" s="240"/>
      <c r="I47" s="240"/>
    </row>
    <row r="48" spans="1:9" ht="12.75" outlineLevel="3">
      <c r="A48" s="241" t="s">
        <v>92</v>
      </c>
      <c r="B48" s="47">
        <v>3.02977500918</v>
      </c>
      <c r="C48" s="47">
        <v>2.95752883996</v>
      </c>
      <c r="D48" s="47">
        <v>2.93462428836</v>
      </c>
      <c r="E48" s="47">
        <v>2.93199780444</v>
      </c>
      <c r="F48" s="47">
        <v>2.90569583909</v>
      </c>
      <c r="G48" s="240"/>
      <c r="H48" s="240"/>
      <c r="I48" s="240"/>
    </row>
    <row r="49" spans="1:9" ht="12.75" outlineLevel="3">
      <c r="A49" s="241" t="s">
        <v>159</v>
      </c>
      <c r="B49" s="47">
        <v>32.90407975798</v>
      </c>
      <c r="C49" s="47">
        <v>32.11946911646</v>
      </c>
      <c r="D49" s="47">
        <v>32.00397427747</v>
      </c>
      <c r="E49" s="47">
        <v>36.84566002238</v>
      </c>
      <c r="F49" s="47">
        <v>37.50622585005</v>
      </c>
      <c r="G49" s="240"/>
      <c r="H49" s="240"/>
      <c r="I49" s="240"/>
    </row>
    <row r="50" spans="1:9" ht="12.75" outlineLevel="3">
      <c r="A50" s="241" t="s">
        <v>129</v>
      </c>
      <c r="B50" s="47">
        <v>13.05507923156</v>
      </c>
      <c r="C50" s="47">
        <v>13.25239700112</v>
      </c>
      <c r="D50" s="47">
        <v>13.15571817223</v>
      </c>
      <c r="E50" s="47">
        <v>14.75512736814</v>
      </c>
      <c r="F50" s="47">
        <v>14.69542579378</v>
      </c>
      <c r="G50" s="240"/>
      <c r="H50" s="240"/>
      <c r="I50" s="240"/>
    </row>
    <row r="51" spans="1:9" ht="12.75" outlineLevel="3">
      <c r="A51" s="241" t="s">
        <v>143</v>
      </c>
      <c r="B51" s="47">
        <v>10.00235119221</v>
      </c>
      <c r="C51" s="47">
        <v>9.914491657</v>
      </c>
      <c r="D51" s="47">
        <v>9.89719674541</v>
      </c>
      <c r="E51" s="47">
        <v>10.29048084222</v>
      </c>
      <c r="F51" s="47">
        <v>10.24291858655</v>
      </c>
      <c r="G51" s="240"/>
      <c r="H51" s="240"/>
      <c r="I51" s="240"/>
    </row>
    <row r="52" spans="1:9" ht="12.75" outlineLevel="3">
      <c r="A52" s="241" t="s">
        <v>138</v>
      </c>
      <c r="B52" s="47">
        <v>0.1141786626</v>
      </c>
      <c r="C52" s="47">
        <v>0.11470304299</v>
      </c>
      <c r="D52" s="47">
        <v>0.11470304299</v>
      </c>
      <c r="E52" s="47">
        <v>0.11530959704</v>
      </c>
      <c r="F52" s="47">
        <v>0.11676909704</v>
      </c>
      <c r="G52" s="240"/>
      <c r="H52" s="240"/>
      <c r="I52" s="240"/>
    </row>
    <row r="53" spans="1:9" ht="12.75" outlineLevel="2">
      <c r="A53" s="153" t="s">
        <v>93</v>
      </c>
      <c r="B53" s="179">
        <v>6.3176009659</v>
      </c>
      <c r="C53" s="179">
        <v>6.187518445739999</v>
      </c>
      <c r="D53" s="179">
        <v>6.11926197845</v>
      </c>
      <c r="E53" s="179">
        <v>7.5926592151</v>
      </c>
      <c r="F53" s="179">
        <v>7.52523675871</v>
      </c>
      <c r="G53" s="240"/>
      <c r="H53" s="240"/>
      <c r="I53" s="240"/>
    </row>
    <row r="54" spans="1:9" ht="12.75" outlineLevel="3">
      <c r="A54" s="241" t="s">
        <v>21</v>
      </c>
      <c r="B54" s="47">
        <v>0.02345416297</v>
      </c>
      <c r="C54" s="47">
        <v>0.02328240301</v>
      </c>
      <c r="D54" s="47">
        <v>0.02320709091</v>
      </c>
      <c r="E54" s="47">
        <v>0.02321718256</v>
      </c>
      <c r="F54" s="47">
        <v>0.02302424611</v>
      </c>
      <c r="G54" s="240"/>
      <c r="H54" s="240"/>
      <c r="I54" s="240"/>
    </row>
    <row r="55" spans="1:9" ht="12.75" outlineLevel="3">
      <c r="A55" s="241" t="s">
        <v>11</v>
      </c>
      <c r="B55" s="47">
        <v>0.22224977884</v>
      </c>
      <c r="C55" s="47">
        <v>0.21695014601</v>
      </c>
      <c r="D55" s="47">
        <v>0.21617003902</v>
      </c>
      <c r="E55" s="47">
        <v>0.21604022294</v>
      </c>
      <c r="F55" s="47">
        <v>0.21426007341</v>
      </c>
      <c r="G55" s="240"/>
      <c r="H55" s="240"/>
      <c r="I55" s="240"/>
    </row>
    <row r="56" spans="1:9" ht="12.75" outlineLevel="3">
      <c r="A56" s="241" t="s">
        <v>25</v>
      </c>
      <c r="B56" s="47">
        <v>3.682032501</v>
      </c>
      <c r="C56" s="47">
        <v>3.63350866318</v>
      </c>
      <c r="D56" s="47">
        <v>3.59062583061</v>
      </c>
      <c r="E56" s="47">
        <v>5.07155845783</v>
      </c>
      <c r="F56" s="47">
        <v>5.04412958032</v>
      </c>
      <c r="G56" s="240"/>
      <c r="H56" s="240"/>
      <c r="I56" s="240"/>
    </row>
    <row r="57" spans="1:9" ht="12.75" outlineLevel="3">
      <c r="A57" s="241" t="s">
        <v>106</v>
      </c>
      <c r="B57" s="47">
        <v>0.22224977884</v>
      </c>
      <c r="C57" s="47">
        <v>0.21695014601</v>
      </c>
      <c r="D57" s="47">
        <v>0.21617003902</v>
      </c>
      <c r="E57" s="47">
        <v>0.21604022294</v>
      </c>
      <c r="F57" s="47">
        <v>0.21426007341</v>
      </c>
      <c r="G57" s="240"/>
      <c r="H57" s="240"/>
      <c r="I57" s="240"/>
    </row>
    <row r="58" spans="1:9" ht="12.75" outlineLevel="3">
      <c r="A58" s="241" t="s">
        <v>47</v>
      </c>
      <c r="B58" s="47">
        <v>0.62447708832</v>
      </c>
      <c r="C58" s="47">
        <v>0.60958618812</v>
      </c>
      <c r="D58" s="47">
        <v>0.60739424471</v>
      </c>
      <c r="E58" s="47">
        <v>0.60711617068</v>
      </c>
      <c r="F58" s="47">
        <v>0.60211359499</v>
      </c>
      <c r="G58" s="240"/>
      <c r="H58" s="240"/>
      <c r="I58" s="240"/>
    </row>
    <row r="59" spans="1:9" ht="12.75" outlineLevel="3">
      <c r="A59" s="241" t="s">
        <v>108</v>
      </c>
      <c r="B59" s="47">
        <v>0.09694911511</v>
      </c>
      <c r="C59" s="47">
        <v>0.09463732557</v>
      </c>
      <c r="D59" s="47">
        <v>0.09449406776</v>
      </c>
      <c r="E59" s="47">
        <v>0.09453472388</v>
      </c>
      <c r="F59" s="47">
        <v>0.09375576734</v>
      </c>
      <c r="G59" s="240"/>
      <c r="H59" s="240"/>
      <c r="I59" s="240"/>
    </row>
    <row r="60" spans="1:9" ht="12.75" outlineLevel="3">
      <c r="A60" s="241" t="s">
        <v>134</v>
      </c>
      <c r="B60" s="47">
        <v>0.0004725545</v>
      </c>
      <c r="C60" s="47">
        <v>0.0004725545</v>
      </c>
      <c r="D60" s="47">
        <v>0.0004725545</v>
      </c>
      <c r="E60" s="47">
        <v>0.0004725545</v>
      </c>
      <c r="F60" s="47">
        <v>0.0004725545</v>
      </c>
      <c r="G60" s="240"/>
      <c r="H60" s="240"/>
      <c r="I60" s="240"/>
    </row>
    <row r="61" spans="1:9" ht="12.75" outlineLevel="3">
      <c r="A61" s="241" t="s">
        <v>212</v>
      </c>
      <c r="B61" s="47">
        <v>0.4994446609</v>
      </c>
      <c r="C61" s="47">
        <v>0.48753520776</v>
      </c>
      <c r="D61" s="47">
        <v>0.48578213395</v>
      </c>
      <c r="E61" s="47">
        <v>0.48167919679</v>
      </c>
      <c r="F61" s="47">
        <v>0.47972653661</v>
      </c>
      <c r="G61" s="240"/>
      <c r="H61" s="240"/>
      <c r="I61" s="240"/>
    </row>
    <row r="62" spans="1:9" ht="12.75" outlineLevel="3">
      <c r="A62" s="241" t="s">
        <v>22</v>
      </c>
      <c r="B62" s="47">
        <v>0.94627132542</v>
      </c>
      <c r="C62" s="47">
        <v>0.90459581158</v>
      </c>
      <c r="D62" s="47">
        <v>0.88494597797</v>
      </c>
      <c r="E62" s="47">
        <v>0.88200048298</v>
      </c>
      <c r="F62" s="47">
        <v>0.85349433202</v>
      </c>
      <c r="G62" s="240"/>
      <c r="H62" s="240"/>
      <c r="I62" s="240"/>
    </row>
    <row r="63" spans="1:9" ht="12.75" outlineLevel="2">
      <c r="A63" s="153" t="s">
        <v>203</v>
      </c>
      <c r="B63" s="179">
        <v>0.60585586</v>
      </c>
      <c r="C63" s="179">
        <v>0.60585586</v>
      </c>
      <c r="D63" s="179">
        <v>0.60585586</v>
      </c>
      <c r="E63" s="179">
        <v>0.60585586</v>
      </c>
      <c r="F63" s="179">
        <v>0.60585586</v>
      </c>
      <c r="G63" s="240"/>
      <c r="H63" s="240"/>
      <c r="I63" s="240"/>
    </row>
    <row r="64" spans="1:9" ht="12.75" outlineLevel="3">
      <c r="A64" s="241" t="s">
        <v>117</v>
      </c>
      <c r="B64" s="47">
        <v>0.60585586</v>
      </c>
      <c r="C64" s="47">
        <v>0.60585586</v>
      </c>
      <c r="D64" s="47">
        <v>0.60585586</v>
      </c>
      <c r="E64" s="47">
        <v>0.60585586</v>
      </c>
      <c r="F64" s="47">
        <v>0.60585586</v>
      </c>
      <c r="G64" s="240"/>
      <c r="H64" s="240"/>
      <c r="I64" s="240"/>
    </row>
    <row r="65" spans="1:9" ht="12.75" outlineLevel="2">
      <c r="A65" s="153" t="s">
        <v>214</v>
      </c>
      <c r="B65" s="179">
        <v>1.56620920958</v>
      </c>
      <c r="C65" s="179">
        <v>1.5288623388900002</v>
      </c>
      <c r="D65" s="179">
        <v>1.4979561883199999</v>
      </c>
      <c r="E65" s="179">
        <v>1.6508844137299998</v>
      </c>
      <c r="F65" s="179">
        <v>1.6332678938000003</v>
      </c>
      <c r="G65" s="240"/>
      <c r="H65" s="240"/>
      <c r="I65" s="240"/>
    </row>
    <row r="66" spans="1:9" ht="12.75" outlineLevel="3">
      <c r="A66" s="241" t="s">
        <v>60</v>
      </c>
      <c r="B66" s="47">
        <v>0.72231178123</v>
      </c>
      <c r="C66" s="47">
        <v>0.70508797455</v>
      </c>
      <c r="D66" s="47">
        <v>0.70255262683</v>
      </c>
      <c r="E66" s="47">
        <v>0.70213072454</v>
      </c>
      <c r="F66" s="47">
        <v>0.69634523861</v>
      </c>
      <c r="G66" s="240"/>
      <c r="H66" s="240"/>
      <c r="I66" s="240"/>
    </row>
    <row r="67" spans="1:9" ht="12.75" outlineLevel="3">
      <c r="A67" s="241" t="s">
        <v>75</v>
      </c>
      <c r="B67" s="47">
        <v>5.681727E-05</v>
      </c>
      <c r="C67" s="47">
        <v>5.546244E-05</v>
      </c>
      <c r="D67" s="47">
        <v>5.526301E-05</v>
      </c>
      <c r="E67" s="47">
        <v>5.522982E-05</v>
      </c>
      <c r="F67" s="47">
        <v>5.477473E-05</v>
      </c>
      <c r="G67" s="240"/>
      <c r="H67" s="240"/>
      <c r="I67" s="240"/>
    </row>
    <row r="68" spans="1:9" ht="12.75" outlineLevel="3">
      <c r="A68" s="241" t="s">
        <v>167</v>
      </c>
      <c r="B68" s="47">
        <v>0.0043185848</v>
      </c>
      <c r="C68" s="47">
        <v>0.00421560646</v>
      </c>
      <c r="D68" s="47">
        <v>0.00420044803</v>
      </c>
      <c r="E68" s="47">
        <v>0.00419792554</v>
      </c>
      <c r="F68" s="47">
        <v>0.00416333506</v>
      </c>
      <c r="G68" s="240"/>
      <c r="H68" s="240"/>
      <c r="I68" s="240"/>
    </row>
    <row r="69" spans="1:9" ht="12.75" outlineLevel="3">
      <c r="A69" s="241" t="s">
        <v>166</v>
      </c>
      <c r="B69" s="47">
        <v>0.2708811217</v>
      </c>
      <c r="C69" s="47">
        <v>0.26442185547</v>
      </c>
      <c r="D69" s="47">
        <v>0.26409687531</v>
      </c>
      <c r="E69" s="47">
        <v>0.25020198265</v>
      </c>
      <c r="F69" s="47">
        <v>0.24413870238</v>
      </c>
      <c r="G69" s="240"/>
      <c r="H69" s="240"/>
      <c r="I69" s="240"/>
    </row>
    <row r="70" spans="1:9" ht="12.75" outlineLevel="3">
      <c r="A70" s="241" t="s">
        <v>45</v>
      </c>
      <c r="B70" s="47">
        <v>0.56864090458</v>
      </c>
      <c r="C70" s="47">
        <v>0.55508143997</v>
      </c>
      <c r="D70" s="47">
        <v>0.52705097514</v>
      </c>
      <c r="E70" s="47">
        <v>0.52673446647</v>
      </c>
      <c r="F70" s="47">
        <v>0.52239422787</v>
      </c>
      <c r="G70" s="240"/>
      <c r="H70" s="240"/>
      <c r="I70" s="240"/>
    </row>
    <row r="71" spans="1:9" ht="12.75" outlineLevel="3">
      <c r="A71" s="241" t="s">
        <v>55</v>
      </c>
      <c r="B71" s="47">
        <v>0</v>
      </c>
      <c r="C71" s="47">
        <v>0</v>
      </c>
      <c r="D71" s="47">
        <v>0</v>
      </c>
      <c r="E71" s="47">
        <v>0.16756408471</v>
      </c>
      <c r="F71" s="47">
        <v>0.16617161515</v>
      </c>
      <c r="G71" s="240"/>
      <c r="H71" s="240"/>
      <c r="I71" s="240"/>
    </row>
    <row r="72" spans="1:9" ht="12.75" outlineLevel="2">
      <c r="A72" s="153" t="s">
        <v>37</v>
      </c>
      <c r="B72" s="179">
        <v>19.760940012</v>
      </c>
      <c r="C72" s="179">
        <v>19.70131914259</v>
      </c>
      <c r="D72" s="179">
        <v>19.69254293902</v>
      </c>
      <c r="E72" s="179">
        <v>19.69108250807</v>
      </c>
      <c r="F72" s="179">
        <v>19.67105582584</v>
      </c>
      <c r="G72" s="240"/>
      <c r="H72" s="240"/>
      <c r="I72" s="240"/>
    </row>
    <row r="73" spans="1:9" ht="12.75" outlineLevel="3">
      <c r="A73" s="241" t="s">
        <v>198</v>
      </c>
      <c r="B73" s="47">
        <v>7.56063</v>
      </c>
      <c r="C73" s="47">
        <v>7.56063</v>
      </c>
      <c r="D73" s="47">
        <v>7.56063</v>
      </c>
      <c r="E73" s="47">
        <v>7.56063</v>
      </c>
      <c r="F73" s="47">
        <v>7.56063</v>
      </c>
      <c r="G73" s="240"/>
      <c r="H73" s="240"/>
      <c r="I73" s="240"/>
    </row>
    <row r="74" spans="1:9" ht="12.75" outlineLevel="3">
      <c r="A74" s="241" t="s">
        <v>216</v>
      </c>
      <c r="B74" s="47">
        <v>3</v>
      </c>
      <c r="C74" s="47">
        <v>3</v>
      </c>
      <c r="D74" s="47">
        <v>3</v>
      </c>
      <c r="E74" s="47">
        <v>3</v>
      </c>
      <c r="F74" s="47">
        <v>3</v>
      </c>
      <c r="G74" s="240"/>
      <c r="H74" s="240"/>
      <c r="I74" s="240"/>
    </row>
    <row r="75" spans="1:9" ht="12.75" outlineLevel="3">
      <c r="A75" s="241" t="s">
        <v>19</v>
      </c>
      <c r="B75" s="47">
        <v>2.35</v>
      </c>
      <c r="C75" s="47">
        <v>2.35</v>
      </c>
      <c r="D75" s="47">
        <v>2.35</v>
      </c>
      <c r="E75" s="47">
        <v>2.35</v>
      </c>
      <c r="F75" s="47">
        <v>2.35</v>
      </c>
      <c r="G75" s="240"/>
      <c r="H75" s="240"/>
      <c r="I75" s="240"/>
    </row>
    <row r="76" spans="1:9" ht="12.75" outlineLevel="3">
      <c r="A76" s="241" t="s">
        <v>57</v>
      </c>
      <c r="B76" s="47">
        <v>1.11124889422</v>
      </c>
      <c r="C76" s="47">
        <v>1.08475073004</v>
      </c>
      <c r="D76" s="47">
        <v>1.08085019512</v>
      </c>
      <c r="E76" s="47">
        <v>1.0802011147</v>
      </c>
      <c r="F76" s="47">
        <v>1.07130036704</v>
      </c>
      <c r="G76" s="240"/>
      <c r="H76" s="240"/>
      <c r="I76" s="240"/>
    </row>
    <row r="77" spans="1:9" ht="12.75" outlineLevel="3">
      <c r="A77" s="241" t="s">
        <v>177</v>
      </c>
      <c r="B77" s="47">
        <v>3.98906111778</v>
      </c>
      <c r="C77" s="47">
        <v>3.95593841255</v>
      </c>
      <c r="D77" s="47">
        <v>3.9510627439</v>
      </c>
      <c r="E77" s="47">
        <v>3.95025139337</v>
      </c>
      <c r="F77" s="47">
        <v>3.9391254588</v>
      </c>
      <c r="G77" s="240"/>
      <c r="H77" s="240"/>
      <c r="I77" s="240"/>
    </row>
    <row r="78" spans="1:9" ht="12.75" outlineLevel="3">
      <c r="A78" s="241" t="s">
        <v>3</v>
      </c>
      <c r="B78" s="47">
        <v>1.75</v>
      </c>
      <c r="C78" s="47">
        <v>1.75</v>
      </c>
      <c r="D78" s="47">
        <v>1.75</v>
      </c>
      <c r="E78" s="47">
        <v>1.75</v>
      </c>
      <c r="F78" s="47">
        <v>1.75</v>
      </c>
      <c r="G78" s="240"/>
      <c r="H78" s="240"/>
      <c r="I78" s="240"/>
    </row>
    <row r="79" spans="1:9" ht="12.75" outlineLevel="2">
      <c r="A79" s="153" t="s">
        <v>197</v>
      </c>
      <c r="B79" s="179">
        <v>3</v>
      </c>
      <c r="C79" s="179">
        <v>3</v>
      </c>
      <c r="D79" s="179">
        <v>3</v>
      </c>
      <c r="E79" s="179">
        <v>3</v>
      </c>
      <c r="F79" s="179">
        <v>3</v>
      </c>
      <c r="G79" s="240"/>
      <c r="H79" s="240"/>
      <c r="I79" s="240"/>
    </row>
    <row r="80" spans="1:9" ht="12.75" outlineLevel="3">
      <c r="A80" s="241" t="s">
        <v>114</v>
      </c>
      <c r="B80" s="47">
        <v>3</v>
      </c>
      <c r="C80" s="47">
        <v>3</v>
      </c>
      <c r="D80" s="47">
        <v>3</v>
      </c>
      <c r="E80" s="47">
        <v>3</v>
      </c>
      <c r="F80" s="47">
        <v>3</v>
      </c>
      <c r="G80" s="240"/>
      <c r="H80" s="240"/>
      <c r="I80" s="240"/>
    </row>
    <row r="81" spans="1:9" ht="12.75" outlineLevel="2">
      <c r="A81" s="153" t="s">
        <v>171</v>
      </c>
      <c r="B81" s="179">
        <v>4.23460406583</v>
      </c>
      <c r="C81" s="179">
        <v>4.19740777691</v>
      </c>
      <c r="D81" s="179">
        <v>4.19008578815</v>
      </c>
      <c r="E81" s="179">
        <v>4.17898998224</v>
      </c>
      <c r="F81" s="179">
        <v>4.15967483136</v>
      </c>
      <c r="G81" s="240"/>
      <c r="H81" s="240"/>
      <c r="I81" s="240"/>
    </row>
    <row r="82" spans="1:9" ht="12.75" outlineLevel="3">
      <c r="A82" s="241" t="s">
        <v>143</v>
      </c>
      <c r="B82" s="47">
        <v>4.23460406583</v>
      </c>
      <c r="C82" s="47">
        <v>4.19740777691</v>
      </c>
      <c r="D82" s="47">
        <v>4.19008578815</v>
      </c>
      <c r="E82" s="47">
        <v>4.17898998224</v>
      </c>
      <c r="F82" s="47">
        <v>4.15967483136</v>
      </c>
      <c r="G82" s="240"/>
      <c r="H82" s="240"/>
      <c r="I82" s="240"/>
    </row>
    <row r="83" spans="1:9" ht="15">
      <c r="A83" s="48" t="s">
        <v>12</v>
      </c>
      <c r="B83" s="236">
        <v>8.72548806725</v>
      </c>
      <c r="C83" s="236">
        <v>8.807364280529999</v>
      </c>
      <c r="D83" s="236">
        <v>8.44573342397</v>
      </c>
      <c r="E83" s="236">
        <v>7.947166439590001</v>
      </c>
      <c r="F83" s="236">
        <v>7.836856321940001</v>
      </c>
      <c r="G83" s="240"/>
      <c r="H83" s="240"/>
      <c r="I83" s="240"/>
    </row>
    <row r="84" spans="1:9" ht="15" outlineLevel="1">
      <c r="A84" s="113" t="s">
        <v>46</v>
      </c>
      <c r="B84" s="84">
        <v>1.8113315413799997</v>
      </c>
      <c r="C84" s="84">
        <v>1.7888833321100002</v>
      </c>
      <c r="D84" s="84">
        <v>1.7533603149900001</v>
      </c>
      <c r="E84" s="84">
        <v>1.7064990142899998</v>
      </c>
      <c r="F84" s="84">
        <v>1.7147358156099999</v>
      </c>
      <c r="G84" s="240"/>
      <c r="H84" s="240"/>
      <c r="I84" s="240"/>
    </row>
    <row r="85" spans="1:9" ht="12.75" outlineLevel="2">
      <c r="A85" s="153" t="s">
        <v>190</v>
      </c>
      <c r="B85" s="179">
        <v>0.2099659737</v>
      </c>
      <c r="C85" s="179">
        <v>0.21056358614000004</v>
      </c>
      <c r="D85" s="179">
        <v>0.20872786375</v>
      </c>
      <c r="E85" s="179">
        <v>0.20333317016</v>
      </c>
      <c r="F85" s="179">
        <v>0.20103990037000002</v>
      </c>
      <c r="G85" s="240"/>
      <c r="H85" s="240"/>
      <c r="I85" s="240"/>
    </row>
    <row r="86" spans="1:9" ht="12.75" outlineLevel="3">
      <c r="A86" s="241" t="s">
        <v>107</v>
      </c>
      <c r="B86" s="47">
        <v>3.054E-07</v>
      </c>
      <c r="C86" s="47">
        <v>3.0627E-07</v>
      </c>
      <c r="D86" s="47">
        <v>3.036E-07</v>
      </c>
      <c r="E86" s="47">
        <v>2.9576E-07</v>
      </c>
      <c r="F86" s="47">
        <v>2.9242E-07</v>
      </c>
      <c r="G86" s="240"/>
      <c r="H86" s="240"/>
      <c r="I86" s="240"/>
    </row>
    <row r="87" spans="1:9" ht="12.75" outlineLevel="3">
      <c r="A87" s="241" t="s">
        <v>71</v>
      </c>
      <c r="B87" s="47">
        <v>0.06516175913</v>
      </c>
      <c r="C87" s="47">
        <v>0.06534722479</v>
      </c>
      <c r="D87" s="47">
        <v>0.06477751867</v>
      </c>
      <c r="E87" s="47">
        <v>0.06310330585</v>
      </c>
      <c r="F87" s="47">
        <v>0.06239160246</v>
      </c>
      <c r="G87" s="240"/>
      <c r="H87" s="240"/>
      <c r="I87" s="240"/>
    </row>
    <row r="88" spans="1:9" ht="12.75" outlineLevel="3">
      <c r="A88" s="241" t="s">
        <v>156</v>
      </c>
      <c r="B88" s="47">
        <v>0.0921479422</v>
      </c>
      <c r="C88" s="47">
        <v>0.09241021687</v>
      </c>
      <c r="D88" s="47">
        <v>0.09160457185</v>
      </c>
      <c r="E88" s="47">
        <v>0.08923699817</v>
      </c>
      <c r="F88" s="47">
        <v>0.08823054895</v>
      </c>
      <c r="G88" s="240"/>
      <c r="H88" s="240"/>
      <c r="I88" s="240"/>
    </row>
    <row r="89" spans="1:9" ht="12.75" outlineLevel="3">
      <c r="A89" s="241" t="s">
        <v>0</v>
      </c>
      <c r="B89" s="47">
        <v>0.05265596697</v>
      </c>
      <c r="C89" s="47">
        <v>0.05280583821</v>
      </c>
      <c r="D89" s="47">
        <v>0.05234546963</v>
      </c>
      <c r="E89" s="47">
        <v>0.05099257038</v>
      </c>
      <c r="F89" s="47">
        <v>0.05041745654</v>
      </c>
      <c r="G89" s="240"/>
      <c r="H89" s="240"/>
      <c r="I89" s="240"/>
    </row>
    <row r="90" spans="1:9" ht="12.75" outlineLevel="2">
      <c r="A90" s="153" t="s">
        <v>112</v>
      </c>
      <c r="B90" s="179">
        <v>1.60134043367</v>
      </c>
      <c r="C90" s="179">
        <v>1.57829454042</v>
      </c>
      <c r="D90" s="179">
        <v>1.54460746544</v>
      </c>
      <c r="E90" s="179">
        <v>1.5031415040999998</v>
      </c>
      <c r="F90" s="179">
        <v>1.51367184973</v>
      </c>
      <c r="G90" s="240"/>
      <c r="H90" s="240"/>
      <c r="I90" s="240"/>
    </row>
    <row r="91" spans="1:9" ht="12.75" outlineLevel="3">
      <c r="A91" s="241" t="s">
        <v>137</v>
      </c>
      <c r="B91" s="47">
        <v>0.09436784896</v>
      </c>
      <c r="C91" s="47">
        <v>0.09219152197</v>
      </c>
      <c r="D91" s="47">
        <v>0.0894528309</v>
      </c>
      <c r="E91" s="47">
        <v>0.08593126748</v>
      </c>
      <c r="F91" s="47">
        <v>0.08313999139</v>
      </c>
      <c r="G91" s="240"/>
      <c r="H91" s="240"/>
      <c r="I91" s="240"/>
    </row>
    <row r="92" spans="1:9" ht="12.75" outlineLevel="3">
      <c r="A92" s="241" t="s">
        <v>122</v>
      </c>
      <c r="B92" s="47">
        <v>0.01155555556</v>
      </c>
      <c r="C92" s="47">
        <v>0.01119444445</v>
      </c>
      <c r="D92" s="47">
        <v>0.01083333334</v>
      </c>
      <c r="E92" s="47">
        <v>0.01047222223</v>
      </c>
      <c r="F92" s="47">
        <v>0.01011111112</v>
      </c>
      <c r="G92" s="240"/>
      <c r="H92" s="240"/>
      <c r="I92" s="240"/>
    </row>
    <row r="93" spans="1:9" ht="12.75" outlineLevel="3">
      <c r="A93" s="241" t="s">
        <v>192</v>
      </c>
      <c r="B93" s="47">
        <v>0.00888888888</v>
      </c>
      <c r="C93" s="47">
        <v>0.0086111111</v>
      </c>
      <c r="D93" s="47">
        <v>0.00833333332</v>
      </c>
      <c r="E93" s="47">
        <v>0.00805555554</v>
      </c>
      <c r="F93" s="47">
        <v>0.00777777776</v>
      </c>
      <c r="G93" s="240"/>
      <c r="H93" s="240"/>
      <c r="I93" s="240"/>
    </row>
    <row r="94" spans="1:9" ht="12.75" outlineLevel="3">
      <c r="A94" s="241" t="s">
        <v>175</v>
      </c>
      <c r="B94" s="47">
        <v>0.01244444444</v>
      </c>
      <c r="C94" s="47">
        <v>0.01205555555</v>
      </c>
      <c r="D94" s="47">
        <v>0.01166666666</v>
      </c>
      <c r="E94" s="47">
        <v>0.01127777777</v>
      </c>
      <c r="F94" s="47">
        <v>0.01088888888</v>
      </c>
      <c r="G94" s="240"/>
      <c r="H94" s="240"/>
      <c r="I94" s="240"/>
    </row>
    <row r="95" spans="1:9" ht="12.75" outlineLevel="3">
      <c r="A95" s="241" t="s">
        <v>59</v>
      </c>
      <c r="B95" s="47">
        <v>0.29996368223</v>
      </c>
      <c r="C95" s="47">
        <v>0.29878887774</v>
      </c>
      <c r="D95" s="47">
        <v>0.31963936966</v>
      </c>
      <c r="E95" s="47">
        <v>0.32371517515</v>
      </c>
      <c r="F95" s="47">
        <v>0.32879297358</v>
      </c>
      <c r="G95" s="240"/>
      <c r="H95" s="240"/>
      <c r="I95" s="240"/>
    </row>
    <row r="96" spans="1:9" ht="12.75" outlineLevel="3">
      <c r="A96" s="241" t="s">
        <v>172</v>
      </c>
      <c r="B96" s="47">
        <v>0.34677464745</v>
      </c>
      <c r="C96" s="47">
        <v>0.34260627093</v>
      </c>
      <c r="D96" s="47">
        <v>0.33605784024</v>
      </c>
      <c r="E96" s="47">
        <v>0.3260585224</v>
      </c>
      <c r="F96" s="47">
        <v>0.31910300737</v>
      </c>
      <c r="G96" s="240"/>
      <c r="H96" s="240"/>
      <c r="I96" s="240"/>
    </row>
    <row r="97" spans="1:9" ht="12.75" outlineLevel="3">
      <c r="A97" s="241" t="s">
        <v>204</v>
      </c>
      <c r="B97" s="47">
        <v>0.82734536615</v>
      </c>
      <c r="C97" s="47">
        <v>0.81284675868</v>
      </c>
      <c r="D97" s="47">
        <v>0.76862409132</v>
      </c>
      <c r="E97" s="47">
        <v>0.73763098353</v>
      </c>
      <c r="F97" s="47">
        <v>0.75385809963</v>
      </c>
      <c r="G97" s="240"/>
      <c r="H97" s="240"/>
      <c r="I97" s="240"/>
    </row>
    <row r="98" spans="1:9" ht="12.75" outlineLevel="2">
      <c r="A98" s="153" t="s">
        <v>135</v>
      </c>
      <c r="B98" s="179">
        <v>2.513401E-05</v>
      </c>
      <c r="C98" s="179">
        <v>2.520555E-05</v>
      </c>
      <c r="D98" s="179">
        <v>2.49858E-05</v>
      </c>
      <c r="E98" s="179">
        <v>2.434003E-05</v>
      </c>
      <c r="F98" s="179">
        <v>2.406551E-05</v>
      </c>
      <c r="G98" s="240"/>
      <c r="H98" s="240"/>
      <c r="I98" s="240"/>
    </row>
    <row r="99" spans="1:9" ht="12.75" outlineLevel="3">
      <c r="A99" s="241" t="s">
        <v>65</v>
      </c>
      <c r="B99" s="47">
        <v>2.513401E-05</v>
      </c>
      <c r="C99" s="47">
        <v>2.520555E-05</v>
      </c>
      <c r="D99" s="47">
        <v>2.49858E-05</v>
      </c>
      <c r="E99" s="47">
        <v>2.434003E-05</v>
      </c>
      <c r="F99" s="47">
        <v>2.406551E-05</v>
      </c>
      <c r="G99" s="240"/>
      <c r="H99" s="240"/>
      <c r="I99" s="240"/>
    </row>
    <row r="100" spans="1:9" ht="15" outlineLevel="1">
      <c r="A100" s="113" t="s">
        <v>58</v>
      </c>
      <c r="B100" s="84">
        <v>6.91415652587</v>
      </c>
      <c r="C100" s="84">
        <v>7.018480948419999</v>
      </c>
      <c r="D100" s="84">
        <v>6.692373108979999</v>
      </c>
      <c r="E100" s="84">
        <v>6.240667425300001</v>
      </c>
      <c r="F100" s="84">
        <v>6.122120506330001</v>
      </c>
      <c r="G100" s="240"/>
      <c r="H100" s="240"/>
      <c r="I100" s="240"/>
    </row>
    <row r="101" spans="1:9" ht="12.75" outlineLevel="2">
      <c r="A101" s="153" t="s">
        <v>168</v>
      </c>
      <c r="B101" s="179">
        <v>4.22824314927</v>
      </c>
      <c r="C101" s="179">
        <v>4.3342358572199995</v>
      </c>
      <c r="D101" s="179">
        <v>4.0089681941199995</v>
      </c>
      <c r="E101" s="179">
        <v>3.55630352397</v>
      </c>
      <c r="F101" s="179">
        <v>3.43850992684</v>
      </c>
      <c r="G101" s="240"/>
      <c r="H101" s="240"/>
      <c r="I101" s="240"/>
    </row>
    <row r="102" spans="1:9" ht="12.75" outlineLevel="3">
      <c r="A102" s="241" t="s">
        <v>61</v>
      </c>
      <c r="B102" s="47">
        <v>0.33337466827</v>
      </c>
      <c r="C102" s="47">
        <v>0.32542521901</v>
      </c>
      <c r="D102" s="47">
        <v>0.32425505854</v>
      </c>
      <c r="E102" s="47">
        <v>0.32406033441</v>
      </c>
      <c r="F102" s="47">
        <v>0.32139011011</v>
      </c>
      <c r="G102" s="240"/>
      <c r="H102" s="240"/>
      <c r="I102" s="240"/>
    </row>
    <row r="103" spans="1:9" ht="12.75" outlineLevel="3">
      <c r="A103" s="241" t="s">
        <v>49</v>
      </c>
      <c r="B103" s="47">
        <v>1.11506535071</v>
      </c>
      <c r="C103" s="47">
        <v>1.25171919203</v>
      </c>
      <c r="D103" s="47">
        <v>1.06245181802</v>
      </c>
      <c r="E103" s="47">
        <v>0.8767457446</v>
      </c>
      <c r="F103" s="47">
        <v>0.86177490949</v>
      </c>
      <c r="G103" s="240"/>
      <c r="H103" s="240"/>
      <c r="I103" s="240"/>
    </row>
    <row r="104" spans="1:9" ht="12.75" outlineLevel="3">
      <c r="A104" s="241" t="s">
        <v>92</v>
      </c>
      <c r="B104" s="47">
        <v>0.11186386994</v>
      </c>
      <c r="C104" s="47">
        <v>0.10786761259</v>
      </c>
      <c r="D104" s="47">
        <v>0.10747974341</v>
      </c>
      <c r="E104" s="47">
        <v>0.10741519884</v>
      </c>
      <c r="F104" s="47">
        <v>0.1065301085</v>
      </c>
      <c r="G104" s="240"/>
      <c r="H104" s="240"/>
      <c r="I104" s="240"/>
    </row>
    <row r="105" spans="1:9" ht="12.75" outlineLevel="3">
      <c r="A105" s="241" t="s">
        <v>129</v>
      </c>
      <c r="B105" s="47">
        <v>0.53712731924</v>
      </c>
      <c r="C105" s="47">
        <v>0.53712731924</v>
      </c>
      <c r="D105" s="47">
        <v>0.53714231924</v>
      </c>
      <c r="E105" s="47">
        <v>0.53466577962</v>
      </c>
      <c r="F105" s="47">
        <v>0.52393577964</v>
      </c>
      <c r="G105" s="240"/>
      <c r="H105" s="240"/>
      <c r="I105" s="240"/>
    </row>
    <row r="106" spans="1:9" ht="12.75" outlineLevel="3">
      <c r="A106" s="241" t="s">
        <v>143</v>
      </c>
      <c r="B106" s="47">
        <v>2.13065401311</v>
      </c>
      <c r="C106" s="47">
        <v>2.11193858635</v>
      </c>
      <c r="D106" s="47">
        <v>1.97747832691</v>
      </c>
      <c r="E106" s="47">
        <v>1.7132555385</v>
      </c>
      <c r="F106" s="47">
        <v>1.6247180911</v>
      </c>
      <c r="G106" s="240"/>
      <c r="H106" s="240"/>
      <c r="I106" s="240"/>
    </row>
    <row r="107" spans="1:9" ht="12.75" outlineLevel="3">
      <c r="A107" s="241" t="s">
        <v>138</v>
      </c>
      <c r="B107" s="47">
        <v>0.000157928</v>
      </c>
      <c r="C107" s="47">
        <v>0.000157928</v>
      </c>
      <c r="D107" s="47">
        <v>0.000160928</v>
      </c>
      <c r="E107" s="47">
        <v>0.000160928</v>
      </c>
      <c r="F107" s="47">
        <v>0.000160928</v>
      </c>
      <c r="G107" s="240"/>
      <c r="H107" s="240"/>
      <c r="I107" s="240"/>
    </row>
    <row r="108" spans="1:9" ht="12.75" outlineLevel="2">
      <c r="A108" s="153" t="s">
        <v>41</v>
      </c>
      <c r="B108" s="179">
        <v>0.02971092829</v>
      </c>
      <c r="C108" s="179">
        <v>0.02900245959</v>
      </c>
      <c r="D108" s="179">
        <v>0.03203122057</v>
      </c>
      <c r="E108" s="179">
        <v>0.03327652431</v>
      </c>
      <c r="F108" s="179">
        <v>0.03302161253</v>
      </c>
      <c r="G108" s="240"/>
      <c r="H108" s="240"/>
      <c r="I108" s="240"/>
    </row>
    <row r="109" spans="1:9" ht="12.75" outlineLevel="3">
      <c r="A109" s="241" t="s">
        <v>47</v>
      </c>
      <c r="B109" s="47">
        <v>0.02971092829</v>
      </c>
      <c r="C109" s="47">
        <v>0.02900245959</v>
      </c>
      <c r="D109" s="47">
        <v>0.03203122057</v>
      </c>
      <c r="E109" s="47">
        <v>0.03327652431</v>
      </c>
      <c r="F109" s="47">
        <v>0.03302161253</v>
      </c>
      <c r="G109" s="240"/>
      <c r="H109" s="240"/>
      <c r="I109" s="240"/>
    </row>
    <row r="110" spans="1:9" ht="12.75" outlineLevel="2">
      <c r="A110" s="153" t="s">
        <v>214</v>
      </c>
      <c r="B110" s="179">
        <v>1.02193230805</v>
      </c>
      <c r="C110" s="179">
        <v>1.02193230805</v>
      </c>
      <c r="D110" s="179">
        <v>1.0182523080499999</v>
      </c>
      <c r="E110" s="179">
        <v>1.0182523080499999</v>
      </c>
      <c r="F110" s="179">
        <v>1.0182523080499999</v>
      </c>
      <c r="G110" s="240"/>
      <c r="H110" s="240"/>
      <c r="I110" s="240"/>
    </row>
    <row r="111" spans="1:9" ht="12.75" outlineLevel="3">
      <c r="A111" s="241" t="s">
        <v>148</v>
      </c>
      <c r="B111" s="47">
        <v>0.19693230805</v>
      </c>
      <c r="C111" s="47">
        <v>0.19693230805</v>
      </c>
      <c r="D111" s="47">
        <v>0.19325230805</v>
      </c>
      <c r="E111" s="47">
        <v>0.19325230805</v>
      </c>
      <c r="F111" s="47">
        <v>0.19325230805</v>
      </c>
      <c r="G111" s="240"/>
      <c r="H111" s="240"/>
      <c r="I111" s="240"/>
    </row>
    <row r="112" spans="1:9" ht="12.75" outlineLevel="3">
      <c r="A112" s="241" t="s">
        <v>116</v>
      </c>
      <c r="B112" s="47">
        <v>0.825</v>
      </c>
      <c r="C112" s="47">
        <v>0.825</v>
      </c>
      <c r="D112" s="47">
        <v>0.825</v>
      </c>
      <c r="E112" s="47">
        <v>0.825</v>
      </c>
      <c r="F112" s="47">
        <v>0.825</v>
      </c>
      <c r="G112" s="240"/>
      <c r="H112" s="240"/>
      <c r="I112" s="240"/>
    </row>
    <row r="113" spans="1:9" ht="12.75" outlineLevel="2">
      <c r="A113" s="153" t="s">
        <v>50</v>
      </c>
      <c r="B113" s="179">
        <v>1.525</v>
      </c>
      <c r="C113" s="179">
        <v>1.525</v>
      </c>
      <c r="D113" s="179">
        <v>1.525</v>
      </c>
      <c r="E113" s="179">
        <v>1.525</v>
      </c>
      <c r="F113" s="179">
        <v>1.525</v>
      </c>
      <c r="G113" s="240"/>
      <c r="H113" s="240"/>
      <c r="I113" s="240"/>
    </row>
    <row r="114" spans="1:9" ht="12.75" outlineLevel="3">
      <c r="A114" s="241" t="s">
        <v>98</v>
      </c>
      <c r="B114" s="47">
        <v>0.7</v>
      </c>
      <c r="C114" s="47">
        <v>0.7</v>
      </c>
      <c r="D114" s="47">
        <v>0.7</v>
      </c>
      <c r="E114" s="47">
        <v>0.7</v>
      </c>
      <c r="F114" s="47">
        <v>0.7</v>
      </c>
      <c r="G114" s="240"/>
      <c r="H114" s="240"/>
      <c r="I114" s="240"/>
    </row>
    <row r="115" spans="1:9" ht="12.75" outlineLevel="3">
      <c r="A115" s="241" t="s">
        <v>97</v>
      </c>
      <c r="B115" s="47">
        <v>0.825</v>
      </c>
      <c r="C115" s="47">
        <v>0.825</v>
      </c>
      <c r="D115" s="47">
        <v>0.825</v>
      </c>
      <c r="E115" s="47">
        <v>0.825</v>
      </c>
      <c r="F115" s="47">
        <v>0.825</v>
      </c>
      <c r="G115" s="240"/>
      <c r="H115" s="240"/>
      <c r="I115" s="240"/>
    </row>
    <row r="116" spans="1:9" ht="12.75" outlineLevel="2">
      <c r="A116" s="153" t="s">
        <v>171</v>
      </c>
      <c r="B116" s="179">
        <v>0.10927014026</v>
      </c>
      <c r="C116" s="179">
        <v>0.10831032356</v>
      </c>
      <c r="D116" s="179">
        <v>0.10812138624</v>
      </c>
      <c r="E116" s="179">
        <v>0.10783506897</v>
      </c>
      <c r="F116" s="179">
        <v>0.10733665891</v>
      </c>
      <c r="G116" s="240"/>
      <c r="H116" s="240"/>
      <c r="I116" s="240"/>
    </row>
    <row r="117" spans="1:9" ht="12.75" outlineLevel="3">
      <c r="A117" s="241" t="s">
        <v>143</v>
      </c>
      <c r="B117" s="47">
        <v>0.10927014026</v>
      </c>
      <c r="C117" s="47">
        <v>0.10831032356</v>
      </c>
      <c r="D117" s="47">
        <v>0.10812138624</v>
      </c>
      <c r="E117" s="47">
        <v>0.10783506897</v>
      </c>
      <c r="F117" s="47">
        <v>0.10733665891</v>
      </c>
      <c r="G117" s="240"/>
      <c r="H117" s="240"/>
      <c r="I117" s="240"/>
    </row>
    <row r="118" spans="2:9" ht="11.25">
      <c r="B118" s="59"/>
      <c r="C118" s="59"/>
      <c r="D118" s="59"/>
      <c r="E118" s="59"/>
      <c r="F118" s="59"/>
      <c r="G118" s="240"/>
      <c r="H118" s="240"/>
      <c r="I118" s="240"/>
    </row>
    <row r="119" spans="2:9" ht="11.25">
      <c r="B119" s="59"/>
      <c r="C119" s="59"/>
      <c r="D119" s="59"/>
      <c r="E119" s="59"/>
      <c r="F119" s="59"/>
      <c r="G119" s="240"/>
      <c r="H119" s="240"/>
      <c r="I119" s="240"/>
    </row>
    <row r="120" spans="2:9" ht="11.25">
      <c r="B120" s="59"/>
      <c r="C120" s="59"/>
      <c r="D120" s="59"/>
      <c r="E120" s="59"/>
      <c r="F120" s="59"/>
      <c r="G120" s="240"/>
      <c r="H120" s="240"/>
      <c r="I120" s="240"/>
    </row>
    <row r="121" spans="2:9" ht="11.25">
      <c r="B121" s="59"/>
      <c r="C121" s="59"/>
      <c r="D121" s="59"/>
      <c r="E121" s="59"/>
      <c r="F121" s="59"/>
      <c r="G121" s="240"/>
      <c r="H121" s="240"/>
      <c r="I121" s="240"/>
    </row>
    <row r="122" spans="2:9" ht="11.25">
      <c r="B122" s="59"/>
      <c r="C122" s="59"/>
      <c r="D122" s="59"/>
      <c r="E122" s="59"/>
      <c r="F122" s="59"/>
      <c r="G122" s="240"/>
      <c r="H122" s="240"/>
      <c r="I122" s="240"/>
    </row>
    <row r="123" spans="2:9" ht="11.25">
      <c r="B123" s="59"/>
      <c r="C123" s="59"/>
      <c r="D123" s="59"/>
      <c r="E123" s="59"/>
      <c r="F123" s="59"/>
      <c r="G123" s="240"/>
      <c r="H123" s="240"/>
      <c r="I123" s="240"/>
    </row>
    <row r="124" spans="2:9" ht="11.25">
      <c r="B124" s="59"/>
      <c r="C124" s="59"/>
      <c r="D124" s="59"/>
      <c r="E124" s="59"/>
      <c r="F124" s="59"/>
      <c r="G124" s="240"/>
      <c r="H124" s="240"/>
      <c r="I124" s="240"/>
    </row>
    <row r="125" spans="2:9" ht="11.25">
      <c r="B125" s="59"/>
      <c r="C125" s="59"/>
      <c r="D125" s="59"/>
      <c r="E125" s="59"/>
      <c r="F125" s="59"/>
      <c r="G125" s="240"/>
      <c r="H125" s="240"/>
      <c r="I125" s="240"/>
    </row>
    <row r="126" spans="2:9" ht="11.25">
      <c r="B126" s="59"/>
      <c r="C126" s="59"/>
      <c r="D126" s="59"/>
      <c r="E126" s="59"/>
      <c r="F126" s="59"/>
      <c r="G126" s="240"/>
      <c r="H126" s="240"/>
      <c r="I126" s="240"/>
    </row>
    <row r="127" spans="2:9" ht="11.25">
      <c r="B127" s="59"/>
      <c r="C127" s="59"/>
      <c r="D127" s="59"/>
      <c r="E127" s="59"/>
      <c r="F127" s="59"/>
      <c r="G127" s="240"/>
      <c r="H127" s="240"/>
      <c r="I127" s="240"/>
    </row>
    <row r="128" spans="2:9" ht="11.25">
      <c r="B128" s="59"/>
      <c r="C128" s="59"/>
      <c r="D128" s="59"/>
      <c r="E128" s="59"/>
      <c r="F128" s="59"/>
      <c r="G128" s="240"/>
      <c r="H128" s="240"/>
      <c r="I128" s="240"/>
    </row>
    <row r="129" spans="2:9" ht="11.25">
      <c r="B129" s="59"/>
      <c r="C129" s="59"/>
      <c r="D129" s="59"/>
      <c r="E129" s="59"/>
      <c r="F129" s="59"/>
      <c r="G129" s="240"/>
      <c r="H129" s="240"/>
      <c r="I129" s="240"/>
    </row>
    <row r="130" spans="2:9" ht="11.25">
      <c r="B130" s="59"/>
      <c r="C130" s="59"/>
      <c r="D130" s="59"/>
      <c r="E130" s="59"/>
      <c r="F130" s="59"/>
      <c r="G130" s="240"/>
      <c r="H130" s="240"/>
      <c r="I130" s="240"/>
    </row>
    <row r="131" spans="2:9" ht="11.25">
      <c r="B131" s="59"/>
      <c r="C131" s="59"/>
      <c r="D131" s="59"/>
      <c r="E131" s="59"/>
      <c r="F131" s="59"/>
      <c r="G131" s="240"/>
      <c r="H131" s="240"/>
      <c r="I131" s="240"/>
    </row>
    <row r="132" spans="2:9" ht="11.25">
      <c r="B132" s="59"/>
      <c r="C132" s="59"/>
      <c r="D132" s="59"/>
      <c r="E132" s="59"/>
      <c r="F132" s="59"/>
      <c r="G132" s="240"/>
      <c r="H132" s="240"/>
      <c r="I132" s="240"/>
    </row>
    <row r="133" spans="2:9" ht="11.25">
      <c r="B133" s="59"/>
      <c r="C133" s="59"/>
      <c r="D133" s="59"/>
      <c r="E133" s="59"/>
      <c r="F133" s="59"/>
      <c r="G133" s="240"/>
      <c r="H133" s="240"/>
      <c r="I133" s="240"/>
    </row>
    <row r="134" spans="2:9" ht="11.25">
      <c r="B134" s="59"/>
      <c r="C134" s="59"/>
      <c r="D134" s="59"/>
      <c r="E134" s="59"/>
      <c r="F134" s="59"/>
      <c r="G134" s="240"/>
      <c r="H134" s="240"/>
      <c r="I134" s="240"/>
    </row>
    <row r="135" spans="2:9" ht="11.25">
      <c r="B135" s="59"/>
      <c r="C135" s="59"/>
      <c r="D135" s="59"/>
      <c r="E135" s="59"/>
      <c r="F135" s="59"/>
      <c r="G135" s="240"/>
      <c r="H135" s="240"/>
      <c r="I135" s="240"/>
    </row>
    <row r="136" spans="2:9" ht="11.25">
      <c r="B136" s="59"/>
      <c r="C136" s="59"/>
      <c r="D136" s="59"/>
      <c r="E136" s="59"/>
      <c r="F136" s="59"/>
      <c r="G136" s="240"/>
      <c r="H136" s="240"/>
      <c r="I136" s="240"/>
    </row>
    <row r="137" spans="2:9" ht="11.25">
      <c r="B137" s="59"/>
      <c r="C137" s="59"/>
      <c r="D137" s="59"/>
      <c r="E137" s="59"/>
      <c r="F137" s="59"/>
      <c r="G137" s="240"/>
      <c r="H137" s="240"/>
      <c r="I137" s="240"/>
    </row>
    <row r="138" spans="2:9" ht="11.25">
      <c r="B138" s="59"/>
      <c r="C138" s="59"/>
      <c r="D138" s="59"/>
      <c r="E138" s="59"/>
      <c r="F138" s="59"/>
      <c r="G138" s="240"/>
      <c r="H138" s="240"/>
      <c r="I138" s="240"/>
    </row>
    <row r="139" spans="2:9" ht="11.25">
      <c r="B139" s="59"/>
      <c r="C139" s="59"/>
      <c r="D139" s="59"/>
      <c r="E139" s="59"/>
      <c r="F139" s="59"/>
      <c r="G139" s="240"/>
      <c r="H139" s="240"/>
      <c r="I139" s="240"/>
    </row>
    <row r="140" spans="2:9" ht="11.25">
      <c r="B140" s="59"/>
      <c r="C140" s="59"/>
      <c r="D140" s="59"/>
      <c r="E140" s="59"/>
      <c r="F140" s="59"/>
      <c r="G140" s="240"/>
      <c r="H140" s="240"/>
      <c r="I140" s="240"/>
    </row>
    <row r="141" spans="2:9" ht="11.25">
      <c r="B141" s="59"/>
      <c r="C141" s="59"/>
      <c r="D141" s="59"/>
      <c r="E141" s="59"/>
      <c r="F141" s="59"/>
      <c r="G141" s="240"/>
      <c r="H141" s="240"/>
      <c r="I141" s="240"/>
    </row>
    <row r="142" spans="2:9" ht="11.25">
      <c r="B142" s="59"/>
      <c r="C142" s="59"/>
      <c r="D142" s="59"/>
      <c r="E142" s="59"/>
      <c r="F142" s="59"/>
      <c r="G142" s="240"/>
      <c r="H142" s="240"/>
      <c r="I142" s="240"/>
    </row>
    <row r="143" spans="2:9" ht="11.25">
      <c r="B143" s="59"/>
      <c r="C143" s="59"/>
      <c r="D143" s="59"/>
      <c r="E143" s="59"/>
      <c r="F143" s="59"/>
      <c r="G143" s="240"/>
      <c r="H143" s="240"/>
      <c r="I143" s="240"/>
    </row>
    <row r="144" spans="2:9" ht="11.25">
      <c r="B144" s="59"/>
      <c r="C144" s="59"/>
      <c r="D144" s="59"/>
      <c r="E144" s="59"/>
      <c r="F144" s="59"/>
      <c r="G144" s="240"/>
      <c r="H144" s="240"/>
      <c r="I144" s="240"/>
    </row>
    <row r="145" spans="2:9" ht="11.25">
      <c r="B145" s="59"/>
      <c r="C145" s="59"/>
      <c r="D145" s="59"/>
      <c r="E145" s="59"/>
      <c r="F145" s="59"/>
      <c r="G145" s="240"/>
      <c r="H145" s="240"/>
      <c r="I145" s="240"/>
    </row>
    <row r="146" spans="2:9" ht="11.25">
      <c r="B146" s="59"/>
      <c r="C146" s="59"/>
      <c r="D146" s="59"/>
      <c r="E146" s="59"/>
      <c r="F146" s="59"/>
      <c r="G146" s="240"/>
      <c r="H146" s="240"/>
      <c r="I146" s="240"/>
    </row>
    <row r="147" spans="2:9" ht="11.25">
      <c r="B147" s="59"/>
      <c r="C147" s="59"/>
      <c r="D147" s="59"/>
      <c r="E147" s="59"/>
      <c r="F147" s="59"/>
      <c r="G147" s="240"/>
      <c r="H147" s="240"/>
      <c r="I147" s="240"/>
    </row>
    <row r="148" spans="2:9" ht="11.25">
      <c r="B148" s="59"/>
      <c r="C148" s="59"/>
      <c r="D148" s="59"/>
      <c r="E148" s="59"/>
      <c r="F148" s="59"/>
      <c r="G148" s="240"/>
      <c r="H148" s="240"/>
      <c r="I148" s="240"/>
    </row>
    <row r="149" spans="2:9" ht="11.25">
      <c r="B149" s="59"/>
      <c r="C149" s="59"/>
      <c r="D149" s="59"/>
      <c r="E149" s="59"/>
      <c r="F149" s="59"/>
      <c r="G149" s="240"/>
      <c r="H149" s="240"/>
      <c r="I149" s="240"/>
    </row>
    <row r="150" spans="2:9" ht="11.25">
      <c r="B150" s="59"/>
      <c r="C150" s="59"/>
      <c r="D150" s="59"/>
      <c r="E150" s="59"/>
      <c r="F150" s="59"/>
      <c r="G150" s="240"/>
      <c r="H150" s="240"/>
      <c r="I150" s="240"/>
    </row>
    <row r="151" spans="2:9" ht="11.25">
      <c r="B151" s="59"/>
      <c r="C151" s="59"/>
      <c r="D151" s="59"/>
      <c r="E151" s="59"/>
      <c r="F151" s="59"/>
      <c r="G151" s="240"/>
      <c r="H151" s="240"/>
      <c r="I151" s="240"/>
    </row>
    <row r="152" spans="2:9" ht="11.25">
      <c r="B152" s="59"/>
      <c r="C152" s="59"/>
      <c r="D152" s="59"/>
      <c r="E152" s="59"/>
      <c r="F152" s="59"/>
      <c r="G152" s="240"/>
      <c r="H152" s="240"/>
      <c r="I152" s="240"/>
    </row>
    <row r="153" spans="2:9" ht="11.25">
      <c r="B153" s="59"/>
      <c r="C153" s="59"/>
      <c r="D153" s="59"/>
      <c r="E153" s="59"/>
      <c r="F153" s="59"/>
      <c r="G153" s="240"/>
      <c r="H153" s="240"/>
      <c r="I153" s="240"/>
    </row>
    <row r="154" spans="2:9" ht="11.25">
      <c r="B154" s="59"/>
      <c r="C154" s="59"/>
      <c r="D154" s="59"/>
      <c r="E154" s="59"/>
      <c r="F154" s="59"/>
      <c r="G154" s="240"/>
      <c r="H154" s="240"/>
      <c r="I154" s="240"/>
    </row>
    <row r="155" spans="2:9" ht="11.25">
      <c r="B155" s="59"/>
      <c r="C155" s="59"/>
      <c r="D155" s="59"/>
      <c r="E155" s="59"/>
      <c r="F155" s="59"/>
      <c r="G155" s="240"/>
      <c r="H155" s="240"/>
      <c r="I155" s="240"/>
    </row>
    <row r="156" spans="2:9" ht="11.25">
      <c r="B156" s="59"/>
      <c r="C156" s="59"/>
      <c r="D156" s="59"/>
      <c r="E156" s="59"/>
      <c r="F156" s="59"/>
      <c r="G156" s="240"/>
      <c r="H156" s="240"/>
      <c r="I156" s="240"/>
    </row>
    <row r="157" spans="2:9" ht="11.25">
      <c r="B157" s="59"/>
      <c r="C157" s="59"/>
      <c r="D157" s="59"/>
      <c r="E157" s="59"/>
      <c r="F157" s="59"/>
      <c r="G157" s="240"/>
      <c r="H157" s="240"/>
      <c r="I157" s="240"/>
    </row>
    <row r="158" spans="2:9" ht="11.25">
      <c r="B158" s="59"/>
      <c r="C158" s="59"/>
      <c r="D158" s="59"/>
      <c r="E158" s="59"/>
      <c r="F158" s="59"/>
      <c r="G158" s="240"/>
      <c r="H158" s="240"/>
      <c r="I158" s="240"/>
    </row>
    <row r="159" spans="2:9" ht="11.25">
      <c r="B159" s="59"/>
      <c r="C159" s="59"/>
      <c r="D159" s="59"/>
      <c r="E159" s="59"/>
      <c r="F159" s="59"/>
      <c r="G159" s="240"/>
      <c r="H159" s="240"/>
      <c r="I159" s="240"/>
    </row>
    <row r="160" spans="2:9" ht="11.25">
      <c r="B160" s="59"/>
      <c r="C160" s="59"/>
      <c r="D160" s="59"/>
      <c r="E160" s="59"/>
      <c r="F160" s="59"/>
      <c r="G160" s="240"/>
      <c r="H160" s="240"/>
      <c r="I160" s="240"/>
    </row>
    <row r="161" spans="2:9" ht="11.25">
      <c r="B161" s="59"/>
      <c r="C161" s="59"/>
      <c r="D161" s="59"/>
      <c r="E161" s="59"/>
      <c r="F161" s="59"/>
      <c r="G161" s="240"/>
      <c r="H161" s="240"/>
      <c r="I161" s="240"/>
    </row>
    <row r="162" spans="2:9" ht="11.25">
      <c r="B162" s="59"/>
      <c r="C162" s="59"/>
      <c r="D162" s="59"/>
      <c r="E162" s="59"/>
      <c r="F162" s="59"/>
      <c r="G162" s="240"/>
      <c r="H162" s="240"/>
      <c r="I162" s="240"/>
    </row>
    <row r="163" spans="2:9" ht="11.25">
      <c r="B163" s="59"/>
      <c r="C163" s="59"/>
      <c r="D163" s="59"/>
      <c r="E163" s="59"/>
      <c r="F163" s="59"/>
      <c r="G163" s="240"/>
      <c r="H163" s="240"/>
      <c r="I163" s="240"/>
    </row>
    <row r="164" spans="2:9" ht="11.25">
      <c r="B164" s="59"/>
      <c r="C164" s="59"/>
      <c r="D164" s="59"/>
      <c r="E164" s="59"/>
      <c r="F164" s="59"/>
      <c r="G164" s="240"/>
      <c r="H164" s="240"/>
      <c r="I164" s="240"/>
    </row>
    <row r="165" spans="2:9" ht="11.25">
      <c r="B165" s="59"/>
      <c r="C165" s="59"/>
      <c r="D165" s="59"/>
      <c r="E165" s="59"/>
      <c r="F165" s="59"/>
      <c r="G165" s="240"/>
      <c r="H165" s="240"/>
      <c r="I165" s="240"/>
    </row>
    <row r="166" spans="2:9" ht="11.25">
      <c r="B166" s="59"/>
      <c r="C166" s="59"/>
      <c r="D166" s="59"/>
      <c r="E166" s="59"/>
      <c r="F166" s="59"/>
      <c r="G166" s="240"/>
      <c r="H166" s="240"/>
      <c r="I166" s="240"/>
    </row>
    <row r="167" spans="2:9" ht="11.25">
      <c r="B167" s="59"/>
      <c r="C167" s="59"/>
      <c r="D167" s="59"/>
      <c r="E167" s="59"/>
      <c r="F167" s="59"/>
      <c r="G167" s="240"/>
      <c r="H167" s="240"/>
      <c r="I167" s="240"/>
    </row>
    <row r="168" spans="2:9" ht="11.25">
      <c r="B168" s="59"/>
      <c r="C168" s="59"/>
      <c r="D168" s="59"/>
      <c r="E168" s="59"/>
      <c r="F168" s="59"/>
      <c r="G168" s="240"/>
      <c r="H168" s="240"/>
      <c r="I168" s="240"/>
    </row>
    <row r="169" spans="2:9" ht="11.25">
      <c r="B169" s="59"/>
      <c r="C169" s="59"/>
      <c r="D169" s="59"/>
      <c r="E169" s="59"/>
      <c r="F169" s="59"/>
      <c r="G169" s="240"/>
      <c r="H169" s="240"/>
      <c r="I169" s="240"/>
    </row>
    <row r="170" spans="2:9" ht="11.25">
      <c r="B170" s="59"/>
      <c r="C170" s="59"/>
      <c r="D170" s="59"/>
      <c r="E170" s="59"/>
      <c r="F170" s="59"/>
      <c r="G170" s="240"/>
      <c r="H170" s="240"/>
      <c r="I170" s="240"/>
    </row>
    <row r="171" spans="2:9" ht="11.25">
      <c r="B171" s="59"/>
      <c r="C171" s="59"/>
      <c r="D171" s="59"/>
      <c r="E171" s="59"/>
      <c r="F171" s="59"/>
      <c r="G171" s="240"/>
      <c r="H171" s="240"/>
      <c r="I171" s="240"/>
    </row>
    <row r="172" spans="2:9" ht="11.25">
      <c r="B172" s="59"/>
      <c r="C172" s="59"/>
      <c r="D172" s="59"/>
      <c r="E172" s="59"/>
      <c r="F172" s="59"/>
      <c r="G172" s="240"/>
      <c r="H172" s="240"/>
      <c r="I172" s="240"/>
    </row>
    <row r="173" spans="2:9" ht="11.25">
      <c r="B173" s="59"/>
      <c r="C173" s="59"/>
      <c r="D173" s="59"/>
      <c r="E173" s="59"/>
      <c r="F173" s="59"/>
      <c r="G173" s="240"/>
      <c r="H173" s="240"/>
      <c r="I173" s="240"/>
    </row>
    <row r="174" spans="2:9" ht="11.25">
      <c r="B174" s="59"/>
      <c r="C174" s="59"/>
      <c r="D174" s="59"/>
      <c r="E174" s="59"/>
      <c r="F174" s="59"/>
      <c r="G174" s="240"/>
      <c r="H174" s="240"/>
      <c r="I174" s="240"/>
    </row>
    <row r="175" spans="2:9" ht="11.25">
      <c r="B175" s="59"/>
      <c r="C175" s="59"/>
      <c r="D175" s="59"/>
      <c r="E175" s="59"/>
      <c r="F175" s="59"/>
      <c r="G175" s="240"/>
      <c r="H175" s="240"/>
      <c r="I175" s="240"/>
    </row>
    <row r="176" spans="2:9" ht="11.25">
      <c r="B176" s="59"/>
      <c r="C176" s="59"/>
      <c r="D176" s="59"/>
      <c r="E176" s="59"/>
      <c r="F176" s="59"/>
      <c r="G176" s="240"/>
      <c r="H176" s="240"/>
      <c r="I176" s="240"/>
    </row>
    <row r="177" spans="2:9" ht="11.25">
      <c r="B177" s="59"/>
      <c r="C177" s="59"/>
      <c r="D177" s="59"/>
      <c r="E177" s="59"/>
      <c r="F177" s="59"/>
      <c r="G177" s="240"/>
      <c r="H177" s="240"/>
      <c r="I177" s="240"/>
    </row>
    <row r="178" spans="2:9" ht="11.25">
      <c r="B178" s="59"/>
      <c r="C178" s="59"/>
      <c r="D178" s="59"/>
      <c r="E178" s="59"/>
      <c r="F178" s="59"/>
      <c r="G178" s="240"/>
      <c r="H178" s="240"/>
      <c r="I178" s="240"/>
    </row>
    <row r="179" spans="2:9" ht="11.25">
      <c r="B179" s="59"/>
      <c r="C179" s="59"/>
      <c r="D179" s="59"/>
      <c r="E179" s="59"/>
      <c r="F179" s="59"/>
      <c r="G179" s="240"/>
      <c r="H179" s="240"/>
      <c r="I179" s="240"/>
    </row>
    <row r="180" spans="2:9" ht="11.25">
      <c r="B180" s="59"/>
      <c r="C180" s="59"/>
      <c r="D180" s="59"/>
      <c r="E180" s="59"/>
      <c r="F180" s="59"/>
      <c r="G180" s="240"/>
      <c r="H180" s="240"/>
      <c r="I180" s="240"/>
    </row>
  </sheetData>
  <sheetProtection/>
  <mergeCells count="1">
    <mergeCell ref="A2:F2"/>
  </mergeCells>
  <printOptions horizontalCentered="1" verticalCentered="1"/>
  <pageMargins left="0.1968503937007874" right="0.1968503937007874" top="0.1968503937007874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I247"/>
  <sheetViews>
    <sheetView workbookViewId="0" topLeftCell="A1">
      <selection activeCell="B25" sqref="B25"/>
    </sheetView>
  </sheetViews>
  <sheetFormatPr defaultColWidth="9.00390625" defaultRowHeight="12.75"/>
  <cols>
    <col min="1" max="1" width="52.75390625" style="225" bestFit="1" customWidth="1"/>
    <col min="2" max="6" width="15.125" style="225" customWidth="1"/>
    <col min="7" max="16384" width="9.125" style="225" customWidth="1"/>
  </cols>
  <sheetData>
    <row r="2" spans="1:9" ht="18.75">
      <c r="A2" s="254" t="s">
        <v>105</v>
      </c>
      <c r="B2" s="254"/>
      <c r="C2" s="254"/>
      <c r="D2" s="254"/>
      <c r="E2" s="254"/>
      <c r="F2" s="254"/>
      <c r="G2" s="197"/>
      <c r="H2" s="197"/>
      <c r="I2" s="197"/>
    </row>
    <row r="3" ht="12.75">
      <c r="A3" s="67"/>
    </row>
    <row r="4" spans="1:6" s="204" customFormat="1" ht="12.75">
      <c r="A4" s="18" t="e">
        <f>$A$2&amp;" ("&amp;F4&amp;")"</f>
        <v>#REF!</v>
      </c>
      <c r="F4" s="204" t="e">
        <f>VALUAH</f>
        <v>#REF!</v>
      </c>
    </row>
    <row r="5" spans="1:6" s="101" customFormat="1" ht="12.75">
      <c r="A5" s="166"/>
      <c r="B5" s="242">
        <v>45291</v>
      </c>
      <c r="C5" s="242">
        <v>45322</v>
      </c>
      <c r="D5" s="242">
        <v>45351</v>
      </c>
      <c r="E5" s="242">
        <v>45382</v>
      </c>
      <c r="F5" s="194">
        <v>45412</v>
      </c>
    </row>
    <row r="6" spans="1:6" s="200" customFormat="1" ht="12.75">
      <c r="A6" s="2" t="s">
        <v>147</v>
      </c>
      <c r="B6" s="192">
        <f>SUM(B7:B8)</f>
        <v>5519.5057194944</v>
      </c>
      <c r="C6" s="192">
        <f>SUM(C7:C8)</f>
        <v>5487.91750246027</v>
      </c>
      <c r="D6" s="192">
        <f>SUM(D7:D8)</f>
        <v>5489.9451869411205</v>
      </c>
      <c r="E6" s="192">
        <f>SUM(E7:E8)</f>
        <v>5924.2538039276</v>
      </c>
      <c r="F6" s="192">
        <f>SUM(F7:F8)</f>
        <v>6010.422311409489</v>
      </c>
    </row>
    <row r="7" spans="1:6" s="221" customFormat="1" ht="12.75">
      <c r="A7" s="3" t="s">
        <v>46</v>
      </c>
      <c r="B7" s="228">
        <v>1656.49630379928</v>
      </c>
      <c r="C7" s="228">
        <v>1670.3974646002</v>
      </c>
      <c r="D7" s="228">
        <v>1665.38393269278</v>
      </c>
      <c r="E7" s="228">
        <v>1684.72762282012</v>
      </c>
      <c r="F7" s="47">
        <v>1711.50203552248</v>
      </c>
    </row>
    <row r="8" spans="1:6" s="221" customFormat="1" ht="12.75">
      <c r="A8" s="3" t="s">
        <v>58</v>
      </c>
      <c r="B8" s="228">
        <v>3863.00941569512</v>
      </c>
      <c r="C8" s="228">
        <v>3817.52003786007</v>
      </c>
      <c r="D8" s="228">
        <v>3824.56125424834</v>
      </c>
      <c r="E8" s="228">
        <v>4239.52618110748</v>
      </c>
      <c r="F8" s="47">
        <v>4298.92027588701</v>
      </c>
    </row>
    <row r="9" spans="2:7" ht="12.75">
      <c r="B9" s="197"/>
      <c r="C9" s="197"/>
      <c r="D9" s="197"/>
      <c r="E9" s="197"/>
      <c r="F9" s="197"/>
      <c r="G9" s="197"/>
    </row>
    <row r="10" spans="1:7" ht="12.75">
      <c r="A10" s="18" t="e">
        <f>$A$2&amp;" ("&amp;F10&amp;")"</f>
        <v>#REF!</v>
      </c>
      <c r="B10" s="197"/>
      <c r="C10" s="197"/>
      <c r="D10" s="197"/>
      <c r="E10" s="197"/>
      <c r="F10" s="204" t="e">
        <f>VALUSD</f>
        <v>#REF!</v>
      </c>
      <c r="G10" s="197"/>
    </row>
    <row r="11" spans="1:9" s="207" customFormat="1" ht="12.75">
      <c r="A11" s="166"/>
      <c r="B11" s="242">
        <v>45291</v>
      </c>
      <c r="C11" s="242">
        <v>45322</v>
      </c>
      <c r="D11" s="242">
        <v>45351</v>
      </c>
      <c r="E11" s="242">
        <v>45382</v>
      </c>
      <c r="F11" s="194">
        <v>45412</v>
      </c>
      <c r="G11" s="101"/>
      <c r="H11" s="101"/>
      <c r="I11" s="101"/>
    </row>
    <row r="12" spans="1:7" s="51" customFormat="1" ht="12.75">
      <c r="A12" s="2" t="s">
        <v>147</v>
      </c>
      <c r="B12" s="192">
        <f>SUM(B13:B14)</f>
        <v>145.31745543966</v>
      </c>
      <c r="C12" s="192">
        <f>SUM(C13:C14)</f>
        <v>144.89704188175</v>
      </c>
      <c r="D12" s="192">
        <f>SUM(D13:D14)</f>
        <v>143.68687952818</v>
      </c>
      <c r="E12" s="192">
        <f>SUM(E13:E14)</f>
        <v>151.04646453016</v>
      </c>
      <c r="F12" s="192">
        <f>SUM(F13:F14)</f>
        <v>151.51510283671</v>
      </c>
      <c r="G12" s="38"/>
    </row>
    <row r="13" spans="1:7" s="90" customFormat="1" ht="12.75">
      <c r="A13" s="174" t="s">
        <v>46</v>
      </c>
      <c r="B13" s="228">
        <v>43.6122073328</v>
      </c>
      <c r="C13" s="228">
        <v>44.10336913384</v>
      </c>
      <c r="D13" s="228">
        <v>43.58765203606</v>
      </c>
      <c r="E13" s="228">
        <v>42.95429594089</v>
      </c>
      <c r="F13" s="47">
        <v>43.14478974714</v>
      </c>
      <c r="G13" s="80"/>
    </row>
    <row r="14" spans="1:7" s="90" customFormat="1" ht="12.75">
      <c r="A14" s="174" t="s">
        <v>58</v>
      </c>
      <c r="B14" s="228">
        <v>101.70524810686</v>
      </c>
      <c r="C14" s="228">
        <v>100.79367274791</v>
      </c>
      <c r="D14" s="228">
        <v>100.09922749212</v>
      </c>
      <c r="E14" s="228">
        <v>108.09216858927</v>
      </c>
      <c r="F14" s="47">
        <v>108.37031308957</v>
      </c>
      <c r="G14" s="80"/>
    </row>
    <row r="15" spans="2:7" ht="12.75">
      <c r="B15" s="197"/>
      <c r="C15" s="197"/>
      <c r="D15" s="197"/>
      <c r="E15" s="197"/>
      <c r="F15" s="197"/>
      <c r="G15" s="197"/>
    </row>
    <row r="16" spans="2:7" s="29" customFormat="1" ht="12.75">
      <c r="B16" s="15"/>
      <c r="C16" s="15"/>
      <c r="D16" s="15"/>
      <c r="E16" s="15"/>
      <c r="F16" s="5" t="s">
        <v>39</v>
      </c>
      <c r="G16" s="15"/>
    </row>
    <row r="17" spans="1:9" s="207" customFormat="1" ht="12.75">
      <c r="A17" s="108"/>
      <c r="B17" s="242">
        <v>45291</v>
      </c>
      <c r="C17" s="242">
        <v>45322</v>
      </c>
      <c r="D17" s="242">
        <v>45351</v>
      </c>
      <c r="E17" s="242">
        <v>45382</v>
      </c>
      <c r="F17" s="242">
        <v>45412</v>
      </c>
      <c r="G17" s="101"/>
      <c r="H17" s="101"/>
      <c r="I17" s="101"/>
    </row>
    <row r="18" spans="1:7" s="51" customFormat="1" ht="12.75">
      <c r="A18" s="148" t="s">
        <v>147</v>
      </c>
      <c r="B18" s="192">
        <f>SUM(B19:B20)</f>
        <v>1</v>
      </c>
      <c r="C18" s="192">
        <f>SUM(C19:C20)</f>
        <v>1</v>
      </c>
      <c r="D18" s="192">
        <f>SUM(D19:D20)</f>
        <v>1</v>
      </c>
      <c r="E18" s="192">
        <f>SUM(E19:E20)</f>
        <v>1</v>
      </c>
      <c r="F18" s="192">
        <f>SUM(F19:F20)</f>
        <v>1</v>
      </c>
      <c r="G18" s="38"/>
    </row>
    <row r="19" spans="1:7" s="90" customFormat="1" ht="12.75">
      <c r="A19" s="174" t="s">
        <v>46</v>
      </c>
      <c r="B19" s="75">
        <v>0.300117</v>
      </c>
      <c r="C19" s="75">
        <v>0.304377</v>
      </c>
      <c r="D19" s="75">
        <v>0.303352</v>
      </c>
      <c r="E19" s="75">
        <v>0.284378</v>
      </c>
      <c r="F19" s="124">
        <v>0.284756</v>
      </c>
      <c r="G19" s="80"/>
    </row>
    <row r="20" spans="1:7" s="90" customFormat="1" ht="12.75">
      <c r="A20" s="174" t="s">
        <v>58</v>
      </c>
      <c r="B20" s="75">
        <v>0.699883</v>
      </c>
      <c r="C20" s="75">
        <v>0.695623</v>
      </c>
      <c r="D20" s="75">
        <v>0.696648</v>
      </c>
      <c r="E20" s="75">
        <v>0.715622</v>
      </c>
      <c r="F20" s="124">
        <v>0.715244</v>
      </c>
      <c r="G20" s="80"/>
    </row>
    <row r="21" spans="2:7" ht="12.75">
      <c r="B21" s="197"/>
      <c r="C21" s="197"/>
      <c r="D21" s="197"/>
      <c r="E21" s="197"/>
      <c r="F21" s="197"/>
      <c r="G21" s="197"/>
    </row>
    <row r="22" spans="2:7" ht="12.75">
      <c r="B22" s="197"/>
      <c r="C22" s="197"/>
      <c r="D22" s="197"/>
      <c r="E22" s="197"/>
      <c r="F22" s="197"/>
      <c r="G22" s="197"/>
    </row>
    <row r="23" spans="2:7" ht="12.75">
      <c r="B23" s="197"/>
      <c r="C23" s="197"/>
      <c r="D23" s="197"/>
      <c r="E23" s="197"/>
      <c r="F23" s="197"/>
      <c r="G23" s="197"/>
    </row>
    <row r="24" spans="2:7" ht="12.75">
      <c r="B24" s="197"/>
      <c r="C24" s="197"/>
      <c r="D24" s="197"/>
      <c r="E24" s="197"/>
      <c r="F24" s="197"/>
      <c r="G24" s="197"/>
    </row>
    <row r="25" spans="2:7" s="29" customFormat="1" ht="12.75">
      <c r="B25" s="15"/>
      <c r="C25" s="15"/>
      <c r="D25" s="15"/>
      <c r="E25" s="15"/>
      <c r="F25" s="15"/>
      <c r="G25" s="15"/>
    </row>
    <row r="26" spans="2:7" ht="12.75">
      <c r="B26" s="197"/>
      <c r="C26" s="197"/>
      <c r="D26" s="197"/>
      <c r="E26" s="197"/>
      <c r="F26" s="197"/>
      <c r="G26" s="197"/>
    </row>
    <row r="27" spans="2:7" ht="12.75">
      <c r="B27" s="197"/>
      <c r="C27" s="197"/>
      <c r="D27" s="197"/>
      <c r="E27" s="197"/>
      <c r="F27" s="197"/>
      <c r="G27" s="197"/>
    </row>
    <row r="28" spans="2:7" ht="12.75">
      <c r="B28" s="197"/>
      <c r="C28" s="197"/>
      <c r="D28" s="197"/>
      <c r="E28" s="197"/>
      <c r="F28" s="197"/>
      <c r="G28" s="197"/>
    </row>
    <row r="29" spans="2:7" ht="12.75">
      <c r="B29" s="197"/>
      <c r="C29" s="197"/>
      <c r="D29" s="197"/>
      <c r="E29" s="197"/>
      <c r="F29" s="197"/>
      <c r="G29" s="197"/>
    </row>
    <row r="30" spans="2:7" ht="12.75">
      <c r="B30" s="197"/>
      <c r="C30" s="197"/>
      <c r="D30" s="197"/>
      <c r="E30" s="197"/>
      <c r="F30" s="197"/>
      <c r="G30" s="197"/>
    </row>
    <row r="31" spans="2:7" ht="12.75">
      <c r="B31" s="197"/>
      <c r="C31" s="197"/>
      <c r="D31" s="197"/>
      <c r="E31" s="197"/>
      <c r="F31" s="197"/>
      <c r="G31" s="197"/>
    </row>
    <row r="32" spans="2:7" ht="12.75">
      <c r="B32" s="197"/>
      <c r="C32" s="197"/>
      <c r="D32" s="197"/>
      <c r="E32" s="197"/>
      <c r="F32" s="197"/>
      <c r="G32" s="197"/>
    </row>
    <row r="33" spans="2:7" ht="12.75">
      <c r="B33" s="197"/>
      <c r="C33" s="197"/>
      <c r="D33" s="197"/>
      <c r="E33" s="197"/>
      <c r="F33" s="197"/>
      <c r="G33" s="197"/>
    </row>
    <row r="34" spans="2:7" ht="12.75">
      <c r="B34" s="197"/>
      <c r="C34" s="197"/>
      <c r="D34" s="197"/>
      <c r="E34" s="197"/>
      <c r="F34" s="197"/>
      <c r="G34" s="197"/>
    </row>
    <row r="35" spans="2:7" ht="12.75">
      <c r="B35" s="197"/>
      <c r="C35" s="197"/>
      <c r="D35" s="197"/>
      <c r="E35" s="197"/>
      <c r="F35" s="197"/>
      <c r="G35" s="197"/>
    </row>
    <row r="36" spans="2:7" ht="12.75">
      <c r="B36" s="197"/>
      <c r="C36" s="197"/>
      <c r="D36" s="197"/>
      <c r="E36" s="197"/>
      <c r="F36" s="197"/>
      <c r="G36" s="197"/>
    </row>
    <row r="37" spans="2:7" ht="12.75">
      <c r="B37" s="197"/>
      <c r="C37" s="197"/>
      <c r="D37" s="197"/>
      <c r="E37" s="197"/>
      <c r="F37" s="197"/>
      <c r="G37" s="197"/>
    </row>
    <row r="38" spans="2:7" ht="12.75">
      <c r="B38" s="197"/>
      <c r="C38" s="197"/>
      <c r="D38" s="197"/>
      <c r="E38" s="197"/>
      <c r="F38" s="197"/>
      <c r="G38" s="197"/>
    </row>
    <row r="39" spans="2:7" ht="12.75">
      <c r="B39" s="197"/>
      <c r="C39" s="197"/>
      <c r="D39" s="197"/>
      <c r="E39" s="197"/>
      <c r="F39" s="197"/>
      <c r="G39" s="197"/>
    </row>
    <row r="40" spans="2:7" ht="12.75">
      <c r="B40" s="197"/>
      <c r="C40" s="197"/>
      <c r="D40" s="197"/>
      <c r="E40" s="197"/>
      <c r="F40" s="197"/>
      <c r="G40" s="197"/>
    </row>
    <row r="41" spans="2:7" ht="12.75">
      <c r="B41" s="197"/>
      <c r="C41" s="197"/>
      <c r="D41" s="197"/>
      <c r="E41" s="197"/>
      <c r="F41" s="197"/>
      <c r="G41" s="197"/>
    </row>
    <row r="42" spans="2:7" ht="12.75">
      <c r="B42" s="197"/>
      <c r="C42" s="197"/>
      <c r="D42" s="197"/>
      <c r="E42" s="197"/>
      <c r="F42" s="197"/>
      <c r="G42" s="197"/>
    </row>
    <row r="43" spans="2:7" ht="12.75">
      <c r="B43" s="197"/>
      <c r="C43" s="197"/>
      <c r="D43" s="197"/>
      <c r="E43" s="197"/>
      <c r="F43" s="197"/>
      <c r="G43" s="197"/>
    </row>
    <row r="44" spans="2:7" ht="12.75">
      <c r="B44" s="197"/>
      <c r="C44" s="197"/>
      <c r="D44" s="197"/>
      <c r="E44" s="197"/>
      <c r="F44" s="197"/>
      <c r="G44" s="197"/>
    </row>
    <row r="45" spans="2:7" ht="12.75">
      <c r="B45" s="197"/>
      <c r="C45" s="197"/>
      <c r="D45" s="197"/>
      <c r="E45" s="197"/>
      <c r="F45" s="197"/>
      <c r="G45" s="197"/>
    </row>
    <row r="46" spans="2:7" ht="12.75">
      <c r="B46" s="197"/>
      <c r="C46" s="197"/>
      <c r="D46" s="197"/>
      <c r="E46" s="197"/>
      <c r="F46" s="197"/>
      <c r="G46" s="197"/>
    </row>
    <row r="47" spans="2:7" ht="12.75">
      <c r="B47" s="197"/>
      <c r="C47" s="197"/>
      <c r="D47" s="197"/>
      <c r="E47" s="197"/>
      <c r="F47" s="197"/>
      <c r="G47" s="197"/>
    </row>
    <row r="48" spans="2:7" ht="12.75">
      <c r="B48" s="197"/>
      <c r="C48" s="197"/>
      <c r="D48" s="197"/>
      <c r="E48" s="197"/>
      <c r="F48" s="197"/>
      <c r="G48" s="197"/>
    </row>
    <row r="49" spans="2:7" ht="12.75">
      <c r="B49" s="197"/>
      <c r="C49" s="197"/>
      <c r="D49" s="197"/>
      <c r="E49" s="197"/>
      <c r="F49" s="197"/>
      <c r="G49" s="197"/>
    </row>
    <row r="50" spans="2:7" ht="12.75">
      <c r="B50" s="197"/>
      <c r="C50" s="197"/>
      <c r="D50" s="197"/>
      <c r="E50" s="197"/>
      <c r="F50" s="197"/>
      <c r="G50" s="197"/>
    </row>
    <row r="51" spans="2:7" ht="12.75">
      <c r="B51" s="197"/>
      <c r="C51" s="197"/>
      <c r="D51" s="197"/>
      <c r="E51" s="197"/>
      <c r="F51" s="197"/>
      <c r="G51" s="197"/>
    </row>
    <row r="52" spans="2:7" ht="12.75">
      <c r="B52" s="197"/>
      <c r="C52" s="197"/>
      <c r="D52" s="197"/>
      <c r="E52" s="197"/>
      <c r="F52" s="197"/>
      <c r="G52" s="197"/>
    </row>
    <row r="53" spans="2:7" ht="12.75">
      <c r="B53" s="197"/>
      <c r="C53" s="197"/>
      <c r="D53" s="197"/>
      <c r="E53" s="197"/>
      <c r="F53" s="197"/>
      <c r="G53" s="197"/>
    </row>
    <row r="54" spans="2:7" ht="12.75">
      <c r="B54" s="197"/>
      <c r="C54" s="197"/>
      <c r="D54" s="197"/>
      <c r="E54" s="197"/>
      <c r="F54" s="197"/>
      <c r="G54" s="197"/>
    </row>
    <row r="55" spans="2:7" ht="12.75">
      <c r="B55" s="197"/>
      <c r="C55" s="197"/>
      <c r="D55" s="197"/>
      <c r="E55" s="197"/>
      <c r="F55" s="197"/>
      <c r="G55" s="197"/>
    </row>
    <row r="56" spans="2:7" ht="12.75">
      <c r="B56" s="197"/>
      <c r="C56" s="197"/>
      <c r="D56" s="197"/>
      <c r="E56" s="197"/>
      <c r="F56" s="197"/>
      <c r="G56" s="197"/>
    </row>
    <row r="57" spans="2:7" ht="12.75">
      <c r="B57" s="197"/>
      <c r="C57" s="197"/>
      <c r="D57" s="197"/>
      <c r="E57" s="197"/>
      <c r="F57" s="197"/>
      <c r="G57" s="197"/>
    </row>
    <row r="58" spans="2:7" ht="12.75">
      <c r="B58" s="197"/>
      <c r="C58" s="197"/>
      <c r="D58" s="197"/>
      <c r="E58" s="197"/>
      <c r="F58" s="197"/>
      <c r="G58" s="197"/>
    </row>
    <row r="59" spans="2:7" ht="12.75">
      <c r="B59" s="197"/>
      <c r="C59" s="197"/>
      <c r="D59" s="197"/>
      <c r="E59" s="197"/>
      <c r="F59" s="197"/>
      <c r="G59" s="197"/>
    </row>
    <row r="60" spans="2:7" ht="12.75">
      <c r="B60" s="197"/>
      <c r="C60" s="197"/>
      <c r="D60" s="197"/>
      <c r="E60" s="197"/>
      <c r="F60" s="197"/>
      <c r="G60" s="197"/>
    </row>
    <row r="61" spans="2:7" ht="12.75">
      <c r="B61" s="197"/>
      <c r="C61" s="197"/>
      <c r="D61" s="197"/>
      <c r="E61" s="197"/>
      <c r="F61" s="197"/>
      <c r="G61" s="197"/>
    </row>
    <row r="62" spans="2:7" ht="12.75">
      <c r="B62" s="197"/>
      <c r="C62" s="197"/>
      <c r="D62" s="197"/>
      <c r="E62" s="197"/>
      <c r="F62" s="197"/>
      <c r="G62" s="197"/>
    </row>
    <row r="63" spans="2:7" ht="12.75">
      <c r="B63" s="197"/>
      <c r="C63" s="197"/>
      <c r="D63" s="197"/>
      <c r="E63" s="197"/>
      <c r="F63" s="197"/>
      <c r="G63" s="197"/>
    </row>
    <row r="64" spans="2:7" ht="12.75">
      <c r="B64" s="197"/>
      <c r="C64" s="197"/>
      <c r="D64" s="197"/>
      <c r="E64" s="197"/>
      <c r="F64" s="197"/>
      <c r="G64" s="197"/>
    </row>
    <row r="65" spans="2:7" ht="12.75">
      <c r="B65" s="197"/>
      <c r="C65" s="197"/>
      <c r="D65" s="197"/>
      <c r="E65" s="197"/>
      <c r="F65" s="197"/>
      <c r="G65" s="197"/>
    </row>
    <row r="66" spans="2:7" ht="12.75">
      <c r="B66" s="197"/>
      <c r="C66" s="197"/>
      <c r="D66" s="197"/>
      <c r="E66" s="197"/>
      <c r="F66" s="197"/>
      <c r="G66" s="197"/>
    </row>
    <row r="67" spans="2:7" ht="12.75">
      <c r="B67" s="197"/>
      <c r="C67" s="197"/>
      <c r="D67" s="197"/>
      <c r="E67" s="197"/>
      <c r="F67" s="197"/>
      <c r="G67" s="197"/>
    </row>
    <row r="68" spans="2:7" ht="12.75">
      <c r="B68" s="197"/>
      <c r="C68" s="197"/>
      <c r="D68" s="197"/>
      <c r="E68" s="197"/>
      <c r="F68" s="197"/>
      <c r="G68" s="197"/>
    </row>
    <row r="69" spans="2:7" ht="12.75">
      <c r="B69" s="197"/>
      <c r="C69" s="197"/>
      <c r="D69" s="197"/>
      <c r="E69" s="197"/>
      <c r="F69" s="197"/>
      <c r="G69" s="197"/>
    </row>
    <row r="70" spans="2:7" ht="12.75">
      <c r="B70" s="197"/>
      <c r="C70" s="197"/>
      <c r="D70" s="197"/>
      <c r="E70" s="197"/>
      <c r="F70" s="197"/>
      <c r="G70" s="197"/>
    </row>
    <row r="71" spans="2:7" ht="12.75">
      <c r="B71" s="197"/>
      <c r="C71" s="197"/>
      <c r="D71" s="197"/>
      <c r="E71" s="197"/>
      <c r="F71" s="197"/>
      <c r="G71" s="197"/>
    </row>
    <row r="72" spans="2:7" ht="12.75">
      <c r="B72" s="197"/>
      <c r="C72" s="197"/>
      <c r="D72" s="197"/>
      <c r="E72" s="197"/>
      <c r="F72" s="197"/>
      <c r="G72" s="197"/>
    </row>
    <row r="73" spans="2:7" ht="12.75">
      <c r="B73" s="197"/>
      <c r="C73" s="197"/>
      <c r="D73" s="197"/>
      <c r="E73" s="197"/>
      <c r="F73" s="197"/>
      <c r="G73" s="197"/>
    </row>
    <row r="74" spans="2:7" ht="12.75">
      <c r="B74" s="197"/>
      <c r="C74" s="197"/>
      <c r="D74" s="197"/>
      <c r="E74" s="197"/>
      <c r="F74" s="197"/>
      <c r="G74" s="197"/>
    </row>
    <row r="75" spans="2:7" ht="12.75">
      <c r="B75" s="197"/>
      <c r="C75" s="197"/>
      <c r="D75" s="197"/>
      <c r="E75" s="197"/>
      <c r="F75" s="197"/>
      <c r="G75" s="197"/>
    </row>
    <row r="76" spans="2:7" ht="12.75">
      <c r="B76" s="197"/>
      <c r="C76" s="197"/>
      <c r="D76" s="197"/>
      <c r="E76" s="197"/>
      <c r="F76" s="197"/>
      <c r="G76" s="197"/>
    </row>
    <row r="77" spans="2:7" ht="12.75">
      <c r="B77" s="197"/>
      <c r="C77" s="197"/>
      <c r="D77" s="197"/>
      <c r="E77" s="197"/>
      <c r="F77" s="197"/>
      <c r="G77" s="197"/>
    </row>
    <row r="78" spans="2:7" ht="12.75">
      <c r="B78" s="197"/>
      <c r="C78" s="197"/>
      <c r="D78" s="197"/>
      <c r="E78" s="197"/>
      <c r="F78" s="197"/>
      <c r="G78" s="197"/>
    </row>
    <row r="79" spans="2:7" ht="12.75">
      <c r="B79" s="197"/>
      <c r="C79" s="197"/>
      <c r="D79" s="197"/>
      <c r="E79" s="197"/>
      <c r="F79" s="197"/>
      <c r="G79" s="197"/>
    </row>
    <row r="80" spans="2:7" ht="12.75">
      <c r="B80" s="197"/>
      <c r="C80" s="197"/>
      <c r="D80" s="197"/>
      <c r="E80" s="197"/>
      <c r="F80" s="197"/>
      <c r="G80" s="197"/>
    </row>
    <row r="81" spans="2:7" ht="12.75">
      <c r="B81" s="197"/>
      <c r="C81" s="197"/>
      <c r="D81" s="197"/>
      <c r="E81" s="197"/>
      <c r="F81" s="197"/>
      <c r="G81" s="197"/>
    </row>
    <row r="82" spans="2:7" ht="12.75">
      <c r="B82" s="197"/>
      <c r="C82" s="197"/>
      <c r="D82" s="197"/>
      <c r="E82" s="197"/>
      <c r="F82" s="197"/>
      <c r="G82" s="197"/>
    </row>
    <row r="83" spans="2:7" ht="12.75">
      <c r="B83" s="197"/>
      <c r="C83" s="197"/>
      <c r="D83" s="197"/>
      <c r="E83" s="197"/>
      <c r="F83" s="197"/>
      <c r="G83" s="197"/>
    </row>
    <row r="84" spans="2:7" ht="12.75">
      <c r="B84" s="197"/>
      <c r="C84" s="197"/>
      <c r="D84" s="197"/>
      <c r="E84" s="197"/>
      <c r="F84" s="197"/>
      <c r="G84" s="197"/>
    </row>
    <row r="85" spans="2:7" ht="12.75">
      <c r="B85" s="197"/>
      <c r="C85" s="197"/>
      <c r="D85" s="197"/>
      <c r="E85" s="197"/>
      <c r="F85" s="197"/>
      <c r="G85" s="197"/>
    </row>
    <row r="86" spans="2:7" ht="12.75">
      <c r="B86" s="197"/>
      <c r="C86" s="197"/>
      <c r="D86" s="197"/>
      <c r="E86" s="197"/>
      <c r="F86" s="197"/>
      <c r="G86" s="197"/>
    </row>
    <row r="87" spans="2:7" ht="12.75">
      <c r="B87" s="197"/>
      <c r="C87" s="197"/>
      <c r="D87" s="197"/>
      <c r="E87" s="197"/>
      <c r="F87" s="197"/>
      <c r="G87" s="197"/>
    </row>
    <row r="88" spans="2:7" ht="12.75">
      <c r="B88" s="197"/>
      <c r="C88" s="197"/>
      <c r="D88" s="197"/>
      <c r="E88" s="197"/>
      <c r="F88" s="197"/>
      <c r="G88" s="197"/>
    </row>
    <row r="89" spans="2:7" ht="12.75">
      <c r="B89" s="197"/>
      <c r="C89" s="197"/>
      <c r="D89" s="197"/>
      <c r="E89" s="197"/>
      <c r="F89" s="197"/>
      <c r="G89" s="197"/>
    </row>
    <row r="90" spans="2:7" ht="12.75">
      <c r="B90" s="197"/>
      <c r="C90" s="197"/>
      <c r="D90" s="197"/>
      <c r="E90" s="197"/>
      <c r="F90" s="197"/>
      <c r="G90" s="197"/>
    </row>
    <row r="91" spans="2:7" ht="12.75">
      <c r="B91" s="197"/>
      <c r="C91" s="197"/>
      <c r="D91" s="197"/>
      <c r="E91" s="197"/>
      <c r="F91" s="197"/>
      <c r="G91" s="197"/>
    </row>
    <row r="92" spans="2:7" ht="12.75">
      <c r="B92" s="197"/>
      <c r="C92" s="197"/>
      <c r="D92" s="197"/>
      <c r="E92" s="197"/>
      <c r="F92" s="197"/>
      <c r="G92" s="197"/>
    </row>
    <row r="93" spans="2:7" ht="12.75">
      <c r="B93" s="197"/>
      <c r="C93" s="197"/>
      <c r="D93" s="197"/>
      <c r="E93" s="197"/>
      <c r="F93" s="197"/>
      <c r="G93" s="197"/>
    </row>
    <row r="94" spans="2:7" ht="12.75">
      <c r="B94" s="197"/>
      <c r="C94" s="197"/>
      <c r="D94" s="197"/>
      <c r="E94" s="197"/>
      <c r="F94" s="197"/>
      <c r="G94" s="197"/>
    </row>
    <row r="95" spans="2:7" ht="12.75">
      <c r="B95" s="197"/>
      <c r="C95" s="197"/>
      <c r="D95" s="197"/>
      <c r="E95" s="197"/>
      <c r="F95" s="197"/>
      <c r="G95" s="197"/>
    </row>
    <row r="96" spans="2:7" ht="12.75">
      <c r="B96" s="197"/>
      <c r="C96" s="197"/>
      <c r="D96" s="197"/>
      <c r="E96" s="197"/>
      <c r="F96" s="197"/>
      <c r="G96" s="197"/>
    </row>
    <row r="97" spans="2:7" ht="12.75">
      <c r="B97" s="197"/>
      <c r="C97" s="197"/>
      <c r="D97" s="197"/>
      <c r="E97" s="197"/>
      <c r="F97" s="197"/>
      <c r="G97" s="197"/>
    </row>
    <row r="98" spans="2:7" ht="12.75">
      <c r="B98" s="197"/>
      <c r="C98" s="197"/>
      <c r="D98" s="197"/>
      <c r="E98" s="197"/>
      <c r="F98" s="197"/>
      <c r="G98" s="197"/>
    </row>
    <row r="99" spans="2:7" ht="12.75">
      <c r="B99" s="197"/>
      <c r="C99" s="197"/>
      <c r="D99" s="197"/>
      <c r="E99" s="197"/>
      <c r="F99" s="197"/>
      <c r="G99" s="197"/>
    </row>
    <row r="100" spans="2:7" ht="12.75">
      <c r="B100" s="197"/>
      <c r="C100" s="197"/>
      <c r="D100" s="197"/>
      <c r="E100" s="197"/>
      <c r="F100" s="197"/>
      <c r="G100" s="197"/>
    </row>
    <row r="101" spans="2:7" ht="12.75">
      <c r="B101" s="197"/>
      <c r="C101" s="197"/>
      <c r="D101" s="197"/>
      <c r="E101" s="197"/>
      <c r="F101" s="197"/>
      <c r="G101" s="197"/>
    </row>
    <row r="102" spans="2:7" ht="12.75">
      <c r="B102" s="197"/>
      <c r="C102" s="197"/>
      <c r="D102" s="197"/>
      <c r="E102" s="197"/>
      <c r="F102" s="197"/>
      <c r="G102" s="197"/>
    </row>
    <row r="103" spans="2:7" ht="12.75">
      <c r="B103" s="197"/>
      <c r="C103" s="197"/>
      <c r="D103" s="197"/>
      <c r="E103" s="197"/>
      <c r="F103" s="197"/>
      <c r="G103" s="197"/>
    </row>
    <row r="104" spans="2:7" ht="12.75">
      <c r="B104" s="197"/>
      <c r="C104" s="197"/>
      <c r="D104" s="197"/>
      <c r="E104" s="197"/>
      <c r="F104" s="197"/>
      <c r="G104" s="197"/>
    </row>
    <row r="105" spans="2:7" ht="12.75">
      <c r="B105" s="197"/>
      <c r="C105" s="197"/>
      <c r="D105" s="197"/>
      <c r="E105" s="197"/>
      <c r="F105" s="197"/>
      <c r="G105" s="197"/>
    </row>
    <row r="106" spans="2:7" ht="12.75">
      <c r="B106" s="197"/>
      <c r="C106" s="197"/>
      <c r="D106" s="197"/>
      <c r="E106" s="197"/>
      <c r="F106" s="197"/>
      <c r="G106" s="197"/>
    </row>
    <row r="107" spans="2:7" ht="12.75">
      <c r="B107" s="197"/>
      <c r="C107" s="197"/>
      <c r="D107" s="197"/>
      <c r="E107" s="197"/>
      <c r="F107" s="197"/>
      <c r="G107" s="197"/>
    </row>
    <row r="108" spans="2:7" ht="12.75">
      <c r="B108" s="197"/>
      <c r="C108" s="197"/>
      <c r="D108" s="197"/>
      <c r="E108" s="197"/>
      <c r="F108" s="197"/>
      <c r="G108" s="197"/>
    </row>
    <row r="109" spans="2:7" ht="12.75">
      <c r="B109" s="197"/>
      <c r="C109" s="197"/>
      <c r="D109" s="197"/>
      <c r="E109" s="197"/>
      <c r="F109" s="197"/>
      <c r="G109" s="197"/>
    </row>
    <row r="110" spans="2:7" ht="12.75">
      <c r="B110" s="197"/>
      <c r="C110" s="197"/>
      <c r="D110" s="197"/>
      <c r="E110" s="197"/>
      <c r="F110" s="197"/>
      <c r="G110" s="197"/>
    </row>
    <row r="111" spans="2:7" ht="12.75">
      <c r="B111" s="197"/>
      <c r="C111" s="197"/>
      <c r="D111" s="197"/>
      <c r="E111" s="197"/>
      <c r="F111" s="197"/>
      <c r="G111" s="197"/>
    </row>
    <row r="112" spans="2:7" ht="12.75">
      <c r="B112" s="197"/>
      <c r="C112" s="197"/>
      <c r="D112" s="197"/>
      <c r="E112" s="197"/>
      <c r="F112" s="197"/>
      <c r="G112" s="197"/>
    </row>
    <row r="113" spans="2:7" ht="12.75">
      <c r="B113" s="197"/>
      <c r="C113" s="197"/>
      <c r="D113" s="197"/>
      <c r="E113" s="197"/>
      <c r="F113" s="197"/>
      <c r="G113" s="197"/>
    </row>
    <row r="114" spans="2:7" ht="12.75">
      <c r="B114" s="197"/>
      <c r="C114" s="197"/>
      <c r="D114" s="197"/>
      <c r="E114" s="197"/>
      <c r="F114" s="197"/>
      <c r="G114" s="197"/>
    </row>
    <row r="115" spans="2:7" ht="12.75">
      <c r="B115" s="197"/>
      <c r="C115" s="197"/>
      <c r="D115" s="197"/>
      <c r="E115" s="197"/>
      <c r="F115" s="197"/>
      <c r="G115" s="197"/>
    </row>
    <row r="116" spans="2:7" ht="12.75">
      <c r="B116" s="197"/>
      <c r="C116" s="197"/>
      <c r="D116" s="197"/>
      <c r="E116" s="197"/>
      <c r="F116" s="197"/>
      <c r="G116" s="197"/>
    </row>
    <row r="117" spans="2:7" ht="12.75">
      <c r="B117" s="197"/>
      <c r="C117" s="197"/>
      <c r="D117" s="197"/>
      <c r="E117" s="197"/>
      <c r="F117" s="197"/>
      <c r="G117" s="197"/>
    </row>
    <row r="118" spans="2:7" ht="12.75">
      <c r="B118" s="197"/>
      <c r="C118" s="197"/>
      <c r="D118" s="197"/>
      <c r="E118" s="197"/>
      <c r="F118" s="197"/>
      <c r="G118" s="197"/>
    </row>
    <row r="119" spans="2:7" ht="12.75">
      <c r="B119" s="197"/>
      <c r="C119" s="197"/>
      <c r="D119" s="197"/>
      <c r="E119" s="197"/>
      <c r="F119" s="197"/>
      <c r="G119" s="197"/>
    </row>
    <row r="120" spans="2:7" ht="12.75">
      <c r="B120" s="197"/>
      <c r="C120" s="197"/>
      <c r="D120" s="197"/>
      <c r="E120" s="197"/>
      <c r="F120" s="197"/>
      <c r="G120" s="197"/>
    </row>
    <row r="121" spans="2:7" ht="12.75">
      <c r="B121" s="197"/>
      <c r="C121" s="197"/>
      <c r="D121" s="197"/>
      <c r="E121" s="197"/>
      <c r="F121" s="197"/>
      <c r="G121" s="197"/>
    </row>
    <row r="122" spans="2:7" ht="12.75">
      <c r="B122" s="197"/>
      <c r="C122" s="197"/>
      <c r="D122" s="197"/>
      <c r="E122" s="197"/>
      <c r="F122" s="197"/>
      <c r="G122" s="197"/>
    </row>
    <row r="123" spans="2:7" ht="12.75">
      <c r="B123" s="197"/>
      <c r="C123" s="197"/>
      <c r="D123" s="197"/>
      <c r="E123" s="197"/>
      <c r="F123" s="197"/>
      <c r="G123" s="197"/>
    </row>
    <row r="124" spans="2:7" ht="12.75">
      <c r="B124" s="197"/>
      <c r="C124" s="197"/>
      <c r="D124" s="197"/>
      <c r="E124" s="197"/>
      <c r="F124" s="197"/>
      <c r="G124" s="197"/>
    </row>
    <row r="125" spans="2:7" ht="12.75">
      <c r="B125" s="197"/>
      <c r="C125" s="197"/>
      <c r="D125" s="197"/>
      <c r="E125" s="197"/>
      <c r="F125" s="197"/>
      <c r="G125" s="197"/>
    </row>
    <row r="126" spans="2:7" ht="12.75">
      <c r="B126" s="197"/>
      <c r="C126" s="197"/>
      <c r="D126" s="197"/>
      <c r="E126" s="197"/>
      <c r="F126" s="197"/>
      <c r="G126" s="197"/>
    </row>
    <row r="127" spans="2:7" ht="12.75">
      <c r="B127" s="197"/>
      <c r="C127" s="197"/>
      <c r="D127" s="197"/>
      <c r="E127" s="197"/>
      <c r="F127" s="197"/>
      <c r="G127" s="197"/>
    </row>
    <row r="128" spans="2:7" ht="12.75">
      <c r="B128" s="197"/>
      <c r="C128" s="197"/>
      <c r="D128" s="197"/>
      <c r="E128" s="197"/>
      <c r="F128" s="197"/>
      <c r="G128" s="197"/>
    </row>
    <row r="129" spans="2:7" ht="12.75">
      <c r="B129" s="197"/>
      <c r="C129" s="197"/>
      <c r="D129" s="197"/>
      <c r="E129" s="197"/>
      <c r="F129" s="197"/>
      <c r="G129" s="197"/>
    </row>
    <row r="130" spans="2:7" ht="12.75">
      <c r="B130" s="197"/>
      <c r="C130" s="197"/>
      <c r="D130" s="197"/>
      <c r="E130" s="197"/>
      <c r="F130" s="197"/>
      <c r="G130" s="197"/>
    </row>
    <row r="131" spans="2:7" ht="12.75">
      <c r="B131" s="197"/>
      <c r="C131" s="197"/>
      <c r="D131" s="197"/>
      <c r="E131" s="197"/>
      <c r="F131" s="197"/>
      <c r="G131" s="197"/>
    </row>
    <row r="132" spans="2:7" ht="12.75">
      <c r="B132" s="197"/>
      <c r="C132" s="197"/>
      <c r="D132" s="197"/>
      <c r="E132" s="197"/>
      <c r="F132" s="197"/>
      <c r="G132" s="197"/>
    </row>
    <row r="133" spans="2:7" ht="12.75">
      <c r="B133" s="197"/>
      <c r="C133" s="197"/>
      <c r="D133" s="197"/>
      <c r="E133" s="197"/>
      <c r="F133" s="197"/>
      <c r="G133" s="197"/>
    </row>
    <row r="134" spans="2:7" ht="12.75">
      <c r="B134" s="197"/>
      <c r="C134" s="197"/>
      <c r="D134" s="197"/>
      <c r="E134" s="197"/>
      <c r="F134" s="197"/>
      <c r="G134" s="197"/>
    </row>
    <row r="135" spans="2:7" ht="12.75">
      <c r="B135" s="197"/>
      <c r="C135" s="197"/>
      <c r="D135" s="197"/>
      <c r="E135" s="197"/>
      <c r="F135" s="197"/>
      <c r="G135" s="197"/>
    </row>
    <row r="136" spans="2:7" ht="12.75">
      <c r="B136" s="197"/>
      <c r="C136" s="197"/>
      <c r="D136" s="197"/>
      <c r="E136" s="197"/>
      <c r="F136" s="197"/>
      <c r="G136" s="197"/>
    </row>
    <row r="137" spans="2:7" ht="12.75">
      <c r="B137" s="197"/>
      <c r="C137" s="197"/>
      <c r="D137" s="197"/>
      <c r="E137" s="197"/>
      <c r="F137" s="197"/>
      <c r="G137" s="197"/>
    </row>
    <row r="138" spans="2:7" ht="12.75">
      <c r="B138" s="197"/>
      <c r="C138" s="197"/>
      <c r="D138" s="197"/>
      <c r="E138" s="197"/>
      <c r="F138" s="197"/>
      <c r="G138" s="197"/>
    </row>
    <row r="139" spans="2:7" ht="12.75">
      <c r="B139" s="197"/>
      <c r="C139" s="197"/>
      <c r="D139" s="197"/>
      <c r="E139" s="197"/>
      <c r="F139" s="197"/>
      <c r="G139" s="197"/>
    </row>
    <row r="140" spans="2:7" ht="12.75">
      <c r="B140" s="197"/>
      <c r="C140" s="197"/>
      <c r="D140" s="197"/>
      <c r="E140" s="197"/>
      <c r="F140" s="197"/>
      <c r="G140" s="197"/>
    </row>
    <row r="141" spans="2:7" ht="12.75">
      <c r="B141" s="197"/>
      <c r="C141" s="197"/>
      <c r="D141" s="197"/>
      <c r="E141" s="197"/>
      <c r="F141" s="197"/>
      <c r="G141" s="197"/>
    </row>
    <row r="142" spans="2:7" ht="12.75">
      <c r="B142" s="197"/>
      <c r="C142" s="197"/>
      <c r="D142" s="197"/>
      <c r="E142" s="197"/>
      <c r="F142" s="197"/>
      <c r="G142" s="197"/>
    </row>
    <row r="143" spans="2:7" ht="12.75">
      <c r="B143" s="197"/>
      <c r="C143" s="197"/>
      <c r="D143" s="197"/>
      <c r="E143" s="197"/>
      <c r="F143" s="197"/>
      <c r="G143" s="197"/>
    </row>
    <row r="144" spans="2:7" ht="12.75">
      <c r="B144" s="197"/>
      <c r="C144" s="197"/>
      <c r="D144" s="197"/>
      <c r="E144" s="197"/>
      <c r="F144" s="197"/>
      <c r="G144" s="197"/>
    </row>
    <row r="145" spans="2:7" ht="12.75">
      <c r="B145" s="197"/>
      <c r="C145" s="197"/>
      <c r="D145" s="197"/>
      <c r="E145" s="197"/>
      <c r="F145" s="197"/>
      <c r="G145" s="197"/>
    </row>
    <row r="146" spans="2:7" ht="12.75">
      <c r="B146" s="197"/>
      <c r="C146" s="197"/>
      <c r="D146" s="197"/>
      <c r="E146" s="197"/>
      <c r="F146" s="197"/>
      <c r="G146" s="197"/>
    </row>
    <row r="147" spans="2:7" ht="12.75">
      <c r="B147" s="197"/>
      <c r="C147" s="197"/>
      <c r="D147" s="197"/>
      <c r="E147" s="197"/>
      <c r="F147" s="197"/>
      <c r="G147" s="197"/>
    </row>
    <row r="148" spans="2:7" ht="12.75">
      <c r="B148" s="197"/>
      <c r="C148" s="197"/>
      <c r="D148" s="197"/>
      <c r="E148" s="197"/>
      <c r="F148" s="197"/>
      <c r="G148" s="197"/>
    </row>
    <row r="149" spans="2:7" ht="12.75">
      <c r="B149" s="197"/>
      <c r="C149" s="197"/>
      <c r="D149" s="197"/>
      <c r="E149" s="197"/>
      <c r="F149" s="197"/>
      <c r="G149" s="197"/>
    </row>
    <row r="150" spans="2:7" ht="12.75">
      <c r="B150" s="197"/>
      <c r="C150" s="197"/>
      <c r="D150" s="197"/>
      <c r="E150" s="197"/>
      <c r="F150" s="197"/>
      <c r="G150" s="197"/>
    </row>
    <row r="151" spans="2:7" ht="12.75">
      <c r="B151" s="197"/>
      <c r="C151" s="197"/>
      <c r="D151" s="197"/>
      <c r="E151" s="197"/>
      <c r="F151" s="197"/>
      <c r="G151" s="197"/>
    </row>
    <row r="152" spans="2:7" ht="12.75">
      <c r="B152" s="197"/>
      <c r="C152" s="197"/>
      <c r="D152" s="197"/>
      <c r="E152" s="197"/>
      <c r="F152" s="197"/>
      <c r="G152" s="197"/>
    </row>
    <row r="153" spans="2:7" ht="12.75">
      <c r="B153" s="197"/>
      <c r="C153" s="197"/>
      <c r="D153" s="197"/>
      <c r="E153" s="197"/>
      <c r="F153" s="197"/>
      <c r="G153" s="197"/>
    </row>
    <row r="154" spans="2:7" ht="12.75">
      <c r="B154" s="197"/>
      <c r="C154" s="197"/>
      <c r="D154" s="197"/>
      <c r="E154" s="197"/>
      <c r="F154" s="197"/>
      <c r="G154" s="197"/>
    </row>
    <row r="155" spans="2:7" ht="12.75">
      <c r="B155" s="197"/>
      <c r="C155" s="197"/>
      <c r="D155" s="197"/>
      <c r="E155" s="197"/>
      <c r="F155" s="197"/>
      <c r="G155" s="197"/>
    </row>
    <row r="156" spans="2:7" ht="12.75">
      <c r="B156" s="197"/>
      <c r="C156" s="197"/>
      <c r="D156" s="197"/>
      <c r="E156" s="197"/>
      <c r="F156" s="197"/>
      <c r="G156" s="197"/>
    </row>
    <row r="157" spans="2:7" ht="12.75">
      <c r="B157" s="197"/>
      <c r="C157" s="197"/>
      <c r="D157" s="197"/>
      <c r="E157" s="197"/>
      <c r="F157" s="197"/>
      <c r="G157" s="197"/>
    </row>
    <row r="158" spans="2:7" ht="12.75">
      <c r="B158" s="197"/>
      <c r="C158" s="197"/>
      <c r="D158" s="197"/>
      <c r="E158" s="197"/>
      <c r="F158" s="197"/>
      <c r="G158" s="197"/>
    </row>
    <row r="159" spans="2:7" ht="12.75">
      <c r="B159" s="197"/>
      <c r="C159" s="197"/>
      <c r="D159" s="197"/>
      <c r="E159" s="197"/>
      <c r="F159" s="197"/>
      <c r="G159" s="197"/>
    </row>
    <row r="160" spans="2:7" ht="12.75">
      <c r="B160" s="197"/>
      <c r="C160" s="197"/>
      <c r="D160" s="197"/>
      <c r="E160" s="197"/>
      <c r="F160" s="197"/>
      <c r="G160" s="197"/>
    </row>
    <row r="161" spans="2:7" ht="12.75">
      <c r="B161" s="197"/>
      <c r="C161" s="197"/>
      <c r="D161" s="197"/>
      <c r="E161" s="197"/>
      <c r="F161" s="197"/>
      <c r="G161" s="197"/>
    </row>
    <row r="162" spans="2:7" ht="12.75">
      <c r="B162" s="197"/>
      <c r="C162" s="197"/>
      <c r="D162" s="197"/>
      <c r="E162" s="197"/>
      <c r="F162" s="197"/>
      <c r="G162" s="197"/>
    </row>
    <row r="163" spans="2:7" ht="12.75">
      <c r="B163" s="197"/>
      <c r="C163" s="197"/>
      <c r="D163" s="197"/>
      <c r="E163" s="197"/>
      <c r="F163" s="197"/>
      <c r="G163" s="197"/>
    </row>
    <row r="164" spans="2:7" ht="12.75">
      <c r="B164" s="197"/>
      <c r="C164" s="197"/>
      <c r="D164" s="197"/>
      <c r="E164" s="197"/>
      <c r="F164" s="197"/>
      <c r="G164" s="197"/>
    </row>
    <row r="165" spans="2:7" ht="12.75">
      <c r="B165" s="197"/>
      <c r="C165" s="197"/>
      <c r="D165" s="197"/>
      <c r="E165" s="197"/>
      <c r="F165" s="197"/>
      <c r="G165" s="197"/>
    </row>
    <row r="166" spans="2:7" ht="12.75">
      <c r="B166" s="197"/>
      <c r="C166" s="197"/>
      <c r="D166" s="197"/>
      <c r="E166" s="197"/>
      <c r="F166" s="197"/>
      <c r="G166" s="197"/>
    </row>
    <row r="167" spans="2:7" ht="12.75">
      <c r="B167" s="197"/>
      <c r="C167" s="197"/>
      <c r="D167" s="197"/>
      <c r="E167" s="197"/>
      <c r="F167" s="197"/>
      <c r="G167" s="197"/>
    </row>
    <row r="168" spans="2:7" ht="12.75">
      <c r="B168" s="197"/>
      <c r="C168" s="197"/>
      <c r="D168" s="197"/>
      <c r="E168" s="197"/>
      <c r="F168" s="197"/>
      <c r="G168" s="197"/>
    </row>
    <row r="169" spans="2:7" ht="12.75">
      <c r="B169" s="197"/>
      <c r="C169" s="197"/>
      <c r="D169" s="197"/>
      <c r="E169" s="197"/>
      <c r="F169" s="197"/>
      <c r="G169" s="197"/>
    </row>
    <row r="170" spans="2:7" ht="12.75">
      <c r="B170" s="197"/>
      <c r="C170" s="197"/>
      <c r="D170" s="197"/>
      <c r="E170" s="197"/>
      <c r="F170" s="197"/>
      <c r="G170" s="197"/>
    </row>
    <row r="171" spans="2:7" ht="12.75">
      <c r="B171" s="197"/>
      <c r="C171" s="197"/>
      <c r="D171" s="197"/>
      <c r="E171" s="197"/>
      <c r="F171" s="197"/>
      <c r="G171" s="197"/>
    </row>
    <row r="172" spans="2:7" ht="12.75">
      <c r="B172" s="197"/>
      <c r="C172" s="197"/>
      <c r="D172" s="197"/>
      <c r="E172" s="197"/>
      <c r="F172" s="197"/>
      <c r="G172" s="197"/>
    </row>
    <row r="173" spans="2:7" ht="12.75">
      <c r="B173" s="197"/>
      <c r="C173" s="197"/>
      <c r="D173" s="197"/>
      <c r="E173" s="197"/>
      <c r="F173" s="197"/>
      <c r="G173" s="197"/>
    </row>
    <row r="174" spans="2:7" ht="12.75">
      <c r="B174" s="197"/>
      <c r="C174" s="197"/>
      <c r="D174" s="197"/>
      <c r="E174" s="197"/>
      <c r="F174" s="197"/>
      <c r="G174" s="197"/>
    </row>
    <row r="175" spans="2:7" ht="12.75">
      <c r="B175" s="197"/>
      <c r="C175" s="197"/>
      <c r="D175" s="197"/>
      <c r="E175" s="197"/>
      <c r="F175" s="197"/>
      <c r="G175" s="197"/>
    </row>
    <row r="176" spans="2:7" ht="12.75">
      <c r="B176" s="197"/>
      <c r="C176" s="197"/>
      <c r="D176" s="197"/>
      <c r="E176" s="197"/>
      <c r="F176" s="197"/>
      <c r="G176" s="197"/>
    </row>
    <row r="177" spans="2:7" ht="12.75">
      <c r="B177" s="197"/>
      <c r="C177" s="197"/>
      <c r="D177" s="197"/>
      <c r="E177" s="197"/>
      <c r="F177" s="197"/>
      <c r="G177" s="197"/>
    </row>
    <row r="178" spans="2:7" ht="12.75">
      <c r="B178" s="197"/>
      <c r="C178" s="197"/>
      <c r="D178" s="197"/>
      <c r="E178" s="197"/>
      <c r="F178" s="197"/>
      <c r="G178" s="197"/>
    </row>
    <row r="179" spans="2:7" ht="12.75">
      <c r="B179" s="197"/>
      <c r="C179" s="197"/>
      <c r="D179" s="197"/>
      <c r="E179" s="197"/>
      <c r="F179" s="197"/>
      <c r="G179" s="197"/>
    </row>
    <row r="180" spans="2:7" ht="12.75">
      <c r="B180" s="197"/>
      <c r="C180" s="197"/>
      <c r="D180" s="197"/>
      <c r="E180" s="197"/>
      <c r="F180" s="197"/>
      <c r="G180" s="197"/>
    </row>
    <row r="181" spans="2:7" ht="12.75">
      <c r="B181" s="197"/>
      <c r="C181" s="197"/>
      <c r="D181" s="197"/>
      <c r="E181" s="197"/>
      <c r="F181" s="197"/>
      <c r="G181" s="197"/>
    </row>
    <row r="182" spans="2:7" ht="12.75">
      <c r="B182" s="197"/>
      <c r="C182" s="197"/>
      <c r="D182" s="197"/>
      <c r="E182" s="197"/>
      <c r="F182" s="197"/>
      <c r="G182" s="197"/>
    </row>
    <row r="183" spans="2:7" ht="12.75">
      <c r="B183" s="197"/>
      <c r="C183" s="197"/>
      <c r="D183" s="197"/>
      <c r="E183" s="197"/>
      <c r="F183" s="197"/>
      <c r="G183" s="197"/>
    </row>
    <row r="184" spans="2:7" ht="12.75">
      <c r="B184" s="197"/>
      <c r="C184" s="197"/>
      <c r="D184" s="197"/>
      <c r="E184" s="197"/>
      <c r="F184" s="197"/>
      <c r="G184" s="197"/>
    </row>
    <row r="185" spans="2:7" ht="12.75">
      <c r="B185" s="197"/>
      <c r="C185" s="197"/>
      <c r="D185" s="197"/>
      <c r="E185" s="197"/>
      <c r="F185" s="197"/>
      <c r="G185" s="197"/>
    </row>
    <row r="186" spans="2:7" ht="12.75">
      <c r="B186" s="197"/>
      <c r="C186" s="197"/>
      <c r="D186" s="197"/>
      <c r="E186" s="197"/>
      <c r="F186" s="197"/>
      <c r="G186" s="197"/>
    </row>
    <row r="187" spans="2:7" ht="12.75">
      <c r="B187" s="197"/>
      <c r="C187" s="197"/>
      <c r="D187" s="197"/>
      <c r="E187" s="197"/>
      <c r="F187" s="197"/>
      <c r="G187" s="197"/>
    </row>
    <row r="188" spans="2:7" ht="12.75">
      <c r="B188" s="197"/>
      <c r="C188" s="197"/>
      <c r="D188" s="197"/>
      <c r="E188" s="197"/>
      <c r="F188" s="197"/>
      <c r="G188" s="197"/>
    </row>
    <row r="189" spans="2:7" ht="12.75">
      <c r="B189" s="197"/>
      <c r="C189" s="197"/>
      <c r="D189" s="197"/>
      <c r="E189" s="197"/>
      <c r="F189" s="197"/>
      <c r="G189" s="197"/>
    </row>
    <row r="190" spans="2:7" ht="12.75">
      <c r="B190" s="197"/>
      <c r="C190" s="197"/>
      <c r="D190" s="197"/>
      <c r="E190" s="197"/>
      <c r="F190" s="197"/>
      <c r="G190" s="197"/>
    </row>
    <row r="191" spans="2:7" ht="12.75">
      <c r="B191" s="197"/>
      <c r="C191" s="197"/>
      <c r="D191" s="197"/>
      <c r="E191" s="197"/>
      <c r="F191" s="197"/>
      <c r="G191" s="197"/>
    </row>
    <row r="192" spans="2:7" ht="12.75">
      <c r="B192" s="197"/>
      <c r="C192" s="197"/>
      <c r="D192" s="197"/>
      <c r="E192" s="197"/>
      <c r="F192" s="197"/>
      <c r="G192" s="197"/>
    </row>
    <row r="193" spans="2:7" ht="12.75">
      <c r="B193" s="197"/>
      <c r="C193" s="197"/>
      <c r="D193" s="197"/>
      <c r="E193" s="197"/>
      <c r="F193" s="197"/>
      <c r="G193" s="197"/>
    </row>
    <row r="194" spans="2:7" ht="12.75">
      <c r="B194" s="197"/>
      <c r="C194" s="197"/>
      <c r="D194" s="197"/>
      <c r="E194" s="197"/>
      <c r="F194" s="197"/>
      <c r="G194" s="197"/>
    </row>
    <row r="195" spans="2:7" ht="12.75">
      <c r="B195" s="197"/>
      <c r="C195" s="197"/>
      <c r="D195" s="197"/>
      <c r="E195" s="197"/>
      <c r="F195" s="197"/>
      <c r="G195" s="197"/>
    </row>
    <row r="196" spans="2:7" ht="12.75">
      <c r="B196" s="197"/>
      <c r="C196" s="197"/>
      <c r="D196" s="197"/>
      <c r="E196" s="197"/>
      <c r="F196" s="197"/>
      <c r="G196" s="197"/>
    </row>
    <row r="197" spans="2:7" ht="12.75">
      <c r="B197" s="197"/>
      <c r="C197" s="197"/>
      <c r="D197" s="197"/>
      <c r="E197" s="197"/>
      <c r="F197" s="197"/>
      <c r="G197" s="197"/>
    </row>
    <row r="198" spans="2:7" ht="12.75">
      <c r="B198" s="197"/>
      <c r="C198" s="197"/>
      <c r="D198" s="197"/>
      <c r="E198" s="197"/>
      <c r="F198" s="197"/>
      <c r="G198" s="197"/>
    </row>
    <row r="199" spans="2:7" ht="12.75">
      <c r="B199" s="197"/>
      <c r="C199" s="197"/>
      <c r="D199" s="197"/>
      <c r="E199" s="197"/>
      <c r="F199" s="197"/>
      <c r="G199" s="197"/>
    </row>
    <row r="200" spans="2:7" ht="12.75">
      <c r="B200" s="197"/>
      <c r="C200" s="197"/>
      <c r="D200" s="197"/>
      <c r="E200" s="197"/>
      <c r="F200" s="197"/>
      <c r="G200" s="197"/>
    </row>
    <row r="201" spans="2:7" ht="12.75">
      <c r="B201" s="197"/>
      <c r="C201" s="197"/>
      <c r="D201" s="197"/>
      <c r="E201" s="197"/>
      <c r="F201" s="197"/>
      <c r="G201" s="197"/>
    </row>
    <row r="202" spans="2:7" ht="12.75">
      <c r="B202" s="197"/>
      <c r="C202" s="197"/>
      <c r="D202" s="197"/>
      <c r="E202" s="197"/>
      <c r="F202" s="197"/>
      <c r="G202" s="197"/>
    </row>
    <row r="203" spans="2:7" ht="12.75">
      <c r="B203" s="197"/>
      <c r="C203" s="197"/>
      <c r="D203" s="197"/>
      <c r="E203" s="197"/>
      <c r="F203" s="197"/>
      <c r="G203" s="197"/>
    </row>
    <row r="204" spans="2:7" ht="12.75">
      <c r="B204" s="197"/>
      <c r="C204" s="197"/>
      <c r="D204" s="197"/>
      <c r="E204" s="197"/>
      <c r="F204" s="197"/>
      <c r="G204" s="197"/>
    </row>
    <row r="205" spans="2:7" ht="12.75">
      <c r="B205" s="197"/>
      <c r="C205" s="197"/>
      <c r="D205" s="197"/>
      <c r="E205" s="197"/>
      <c r="F205" s="197"/>
      <c r="G205" s="197"/>
    </row>
    <row r="206" spans="2:7" ht="12.75">
      <c r="B206" s="197"/>
      <c r="C206" s="197"/>
      <c r="D206" s="197"/>
      <c r="E206" s="197"/>
      <c r="F206" s="197"/>
      <c r="G206" s="197"/>
    </row>
    <row r="207" spans="2:7" ht="12.75">
      <c r="B207" s="197"/>
      <c r="C207" s="197"/>
      <c r="D207" s="197"/>
      <c r="E207" s="197"/>
      <c r="F207" s="197"/>
      <c r="G207" s="197"/>
    </row>
    <row r="208" spans="2:7" ht="12.75">
      <c r="B208" s="197"/>
      <c r="C208" s="197"/>
      <c r="D208" s="197"/>
      <c r="E208" s="197"/>
      <c r="F208" s="197"/>
      <c r="G208" s="197"/>
    </row>
    <row r="209" spans="2:7" ht="12.75">
      <c r="B209" s="197"/>
      <c r="C209" s="197"/>
      <c r="D209" s="197"/>
      <c r="E209" s="197"/>
      <c r="F209" s="197"/>
      <c r="G209" s="197"/>
    </row>
    <row r="210" spans="2:7" ht="12.75">
      <c r="B210" s="197"/>
      <c r="C210" s="197"/>
      <c r="D210" s="197"/>
      <c r="E210" s="197"/>
      <c r="F210" s="197"/>
      <c r="G210" s="197"/>
    </row>
    <row r="211" spans="2:7" ht="12.75">
      <c r="B211" s="197"/>
      <c r="C211" s="197"/>
      <c r="D211" s="197"/>
      <c r="E211" s="197"/>
      <c r="F211" s="197"/>
      <c r="G211" s="197"/>
    </row>
    <row r="212" spans="2:7" ht="12.75">
      <c r="B212" s="197"/>
      <c r="C212" s="197"/>
      <c r="D212" s="197"/>
      <c r="E212" s="197"/>
      <c r="F212" s="197"/>
      <c r="G212" s="197"/>
    </row>
    <row r="213" spans="2:7" ht="12.75">
      <c r="B213" s="197"/>
      <c r="C213" s="197"/>
      <c r="D213" s="197"/>
      <c r="E213" s="197"/>
      <c r="F213" s="197"/>
      <c r="G213" s="197"/>
    </row>
    <row r="214" spans="2:7" ht="12.75">
      <c r="B214" s="197"/>
      <c r="C214" s="197"/>
      <c r="D214" s="197"/>
      <c r="E214" s="197"/>
      <c r="F214" s="197"/>
      <c r="G214" s="197"/>
    </row>
    <row r="215" spans="2:7" ht="12.75">
      <c r="B215" s="197"/>
      <c r="C215" s="197"/>
      <c r="D215" s="197"/>
      <c r="E215" s="197"/>
      <c r="F215" s="197"/>
      <c r="G215" s="197"/>
    </row>
    <row r="216" spans="2:7" ht="12.75">
      <c r="B216" s="197"/>
      <c r="C216" s="197"/>
      <c r="D216" s="197"/>
      <c r="E216" s="197"/>
      <c r="F216" s="197"/>
      <c r="G216" s="197"/>
    </row>
    <row r="217" spans="2:7" ht="12.75">
      <c r="B217" s="197"/>
      <c r="C217" s="197"/>
      <c r="D217" s="197"/>
      <c r="E217" s="197"/>
      <c r="F217" s="197"/>
      <c r="G217" s="197"/>
    </row>
    <row r="218" spans="2:7" ht="12.75">
      <c r="B218" s="197"/>
      <c r="C218" s="197"/>
      <c r="D218" s="197"/>
      <c r="E218" s="197"/>
      <c r="F218" s="197"/>
      <c r="G218" s="197"/>
    </row>
    <row r="219" spans="2:7" ht="12.75">
      <c r="B219" s="197"/>
      <c r="C219" s="197"/>
      <c r="D219" s="197"/>
      <c r="E219" s="197"/>
      <c r="F219" s="197"/>
      <c r="G219" s="197"/>
    </row>
    <row r="220" spans="2:7" ht="12.75">
      <c r="B220" s="197"/>
      <c r="C220" s="197"/>
      <c r="D220" s="197"/>
      <c r="E220" s="197"/>
      <c r="F220" s="197"/>
      <c r="G220" s="197"/>
    </row>
    <row r="221" spans="2:7" ht="12.75">
      <c r="B221" s="197"/>
      <c r="C221" s="197"/>
      <c r="D221" s="197"/>
      <c r="E221" s="197"/>
      <c r="F221" s="197"/>
      <c r="G221" s="197"/>
    </row>
    <row r="222" spans="2:7" ht="12.75">
      <c r="B222" s="197"/>
      <c r="C222" s="197"/>
      <c r="D222" s="197"/>
      <c r="E222" s="197"/>
      <c r="F222" s="197"/>
      <c r="G222" s="197"/>
    </row>
    <row r="223" spans="2:7" ht="12.75">
      <c r="B223" s="197"/>
      <c r="C223" s="197"/>
      <c r="D223" s="197"/>
      <c r="E223" s="197"/>
      <c r="F223" s="197"/>
      <c r="G223" s="197"/>
    </row>
    <row r="224" spans="2:7" ht="12.75">
      <c r="B224" s="197"/>
      <c r="C224" s="197"/>
      <c r="D224" s="197"/>
      <c r="E224" s="197"/>
      <c r="F224" s="197"/>
      <c r="G224" s="197"/>
    </row>
    <row r="225" spans="2:7" ht="12.75">
      <c r="B225" s="197"/>
      <c r="C225" s="197"/>
      <c r="D225" s="197"/>
      <c r="E225" s="197"/>
      <c r="F225" s="197"/>
      <c r="G225" s="197"/>
    </row>
    <row r="226" spans="2:7" ht="12.75">
      <c r="B226" s="197"/>
      <c r="C226" s="197"/>
      <c r="D226" s="197"/>
      <c r="E226" s="197"/>
      <c r="F226" s="197"/>
      <c r="G226" s="197"/>
    </row>
    <row r="227" spans="2:7" ht="12.75">
      <c r="B227" s="197"/>
      <c r="C227" s="197"/>
      <c r="D227" s="197"/>
      <c r="E227" s="197"/>
      <c r="F227" s="197"/>
      <c r="G227" s="197"/>
    </row>
    <row r="228" spans="2:7" ht="12.75">
      <c r="B228" s="197"/>
      <c r="C228" s="197"/>
      <c r="D228" s="197"/>
      <c r="E228" s="197"/>
      <c r="F228" s="197"/>
      <c r="G228" s="197"/>
    </row>
    <row r="229" spans="2:7" ht="12.75">
      <c r="B229" s="197"/>
      <c r="C229" s="197"/>
      <c r="D229" s="197"/>
      <c r="E229" s="197"/>
      <c r="F229" s="197"/>
      <c r="G229" s="197"/>
    </row>
    <row r="230" spans="2:7" ht="12.75">
      <c r="B230" s="197"/>
      <c r="C230" s="197"/>
      <c r="D230" s="197"/>
      <c r="E230" s="197"/>
      <c r="F230" s="197"/>
      <c r="G230" s="197"/>
    </row>
    <row r="231" spans="2:7" ht="12.75">
      <c r="B231" s="197"/>
      <c r="C231" s="197"/>
      <c r="D231" s="197"/>
      <c r="E231" s="197"/>
      <c r="F231" s="197"/>
      <c r="G231" s="197"/>
    </row>
    <row r="232" spans="2:7" ht="12.75">
      <c r="B232" s="197"/>
      <c r="C232" s="197"/>
      <c r="D232" s="197"/>
      <c r="E232" s="197"/>
      <c r="F232" s="197"/>
      <c r="G232" s="197"/>
    </row>
    <row r="233" spans="2:7" ht="12.75">
      <c r="B233" s="197"/>
      <c r="C233" s="197"/>
      <c r="D233" s="197"/>
      <c r="E233" s="197"/>
      <c r="F233" s="197"/>
      <c r="G233" s="197"/>
    </row>
    <row r="234" spans="2:7" ht="12.75">
      <c r="B234" s="197"/>
      <c r="C234" s="197"/>
      <c r="D234" s="197"/>
      <c r="E234" s="197"/>
      <c r="F234" s="197"/>
      <c r="G234" s="197"/>
    </row>
    <row r="235" spans="2:7" ht="12.75">
      <c r="B235" s="197"/>
      <c r="C235" s="197"/>
      <c r="D235" s="197"/>
      <c r="E235" s="197"/>
      <c r="F235" s="197"/>
      <c r="G235" s="197"/>
    </row>
    <row r="236" spans="2:7" ht="12.75">
      <c r="B236" s="197"/>
      <c r="C236" s="197"/>
      <c r="D236" s="197"/>
      <c r="E236" s="197"/>
      <c r="F236" s="197"/>
      <c r="G236" s="197"/>
    </row>
    <row r="237" spans="2:7" ht="12.75">
      <c r="B237" s="197"/>
      <c r="C237" s="197"/>
      <c r="D237" s="197"/>
      <c r="E237" s="197"/>
      <c r="F237" s="197"/>
      <c r="G237" s="197"/>
    </row>
    <row r="238" spans="2:7" ht="12.75">
      <c r="B238" s="197"/>
      <c r="C238" s="197"/>
      <c r="D238" s="197"/>
      <c r="E238" s="197"/>
      <c r="F238" s="197"/>
      <c r="G238" s="197"/>
    </row>
    <row r="239" spans="2:7" ht="12.75">
      <c r="B239" s="197"/>
      <c r="C239" s="197"/>
      <c r="D239" s="197"/>
      <c r="E239" s="197"/>
      <c r="F239" s="197"/>
      <c r="G239" s="197"/>
    </row>
    <row r="240" spans="2:7" ht="12.75">
      <c r="B240" s="197"/>
      <c r="C240" s="197"/>
      <c r="D240" s="197"/>
      <c r="E240" s="197"/>
      <c r="F240" s="197"/>
      <c r="G240" s="197"/>
    </row>
    <row r="241" spans="2:7" ht="12.75">
      <c r="B241" s="197"/>
      <c r="C241" s="197"/>
      <c r="D241" s="197"/>
      <c r="E241" s="197"/>
      <c r="F241" s="197"/>
      <c r="G241" s="197"/>
    </row>
    <row r="242" spans="2:7" ht="12.75">
      <c r="B242" s="197"/>
      <c r="C242" s="197"/>
      <c r="D242" s="197"/>
      <c r="E242" s="197"/>
      <c r="F242" s="197"/>
      <c r="G242" s="197"/>
    </row>
    <row r="243" spans="2:7" ht="12.75">
      <c r="B243" s="197"/>
      <c r="C243" s="197"/>
      <c r="D243" s="197"/>
      <c r="E243" s="197"/>
      <c r="F243" s="197"/>
      <c r="G243" s="197"/>
    </row>
    <row r="244" spans="2:7" ht="12.75">
      <c r="B244" s="197"/>
      <c r="C244" s="197"/>
      <c r="D244" s="197"/>
      <c r="E244" s="197"/>
      <c r="F244" s="197"/>
      <c r="G244" s="197"/>
    </row>
    <row r="245" spans="2:7" ht="12.75">
      <c r="B245" s="197"/>
      <c r="C245" s="197"/>
      <c r="D245" s="197"/>
      <c r="E245" s="197"/>
      <c r="F245" s="197"/>
      <c r="G245" s="197"/>
    </row>
    <row r="246" spans="2:7" ht="12.75">
      <c r="B246" s="197"/>
      <c r="C246" s="197"/>
      <c r="D246" s="197"/>
      <c r="E246" s="197"/>
      <c r="F246" s="197"/>
      <c r="G246" s="197"/>
    </row>
    <row r="247" spans="2:7" ht="12.75">
      <c r="B247" s="197"/>
      <c r="C247" s="197"/>
      <c r="D247" s="197"/>
      <c r="E247" s="197"/>
      <c r="F247" s="197"/>
      <c r="G247" s="197"/>
    </row>
  </sheetData>
  <sheetProtection/>
  <mergeCells count="1">
    <mergeCell ref="A2:F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G20"/>
  <sheetViews>
    <sheetView workbookViewId="0" topLeftCell="A1">
      <selection activeCell="N8" sqref="N8"/>
    </sheetView>
  </sheetViews>
  <sheetFormatPr defaultColWidth="9.00390625" defaultRowHeight="12.75"/>
  <cols>
    <col min="1" max="1" width="52.75390625" style="225" bestFit="1" customWidth="1"/>
    <col min="2" max="6" width="10.125" style="225" bestFit="1" customWidth="1"/>
    <col min="7" max="16384" width="9.125" style="225" customWidth="1"/>
  </cols>
  <sheetData>
    <row r="2" spans="1:6" ht="18.75">
      <c r="A2" s="254" t="s">
        <v>105</v>
      </c>
      <c r="B2" s="254"/>
      <c r="C2" s="254"/>
      <c r="D2" s="254"/>
      <c r="E2" s="254"/>
      <c r="F2" s="254"/>
    </row>
    <row r="4" ht="12.75">
      <c r="F4" s="5" t="s">
        <v>99</v>
      </c>
    </row>
    <row r="5" spans="1:7" ht="12.75">
      <c r="A5" s="208"/>
      <c r="B5" s="160">
        <f>MT_ALL!B5</f>
        <v>45291</v>
      </c>
      <c r="C5" s="160">
        <f>MT_ALL!C5</f>
        <v>45322</v>
      </c>
      <c r="D5" s="160">
        <f>MT_ALL!D5</f>
        <v>45351</v>
      </c>
      <c r="E5" s="160">
        <f>MT_ALL!E5</f>
        <v>45382</v>
      </c>
      <c r="F5" s="160">
        <f>MT_ALL!F5</f>
        <v>45412</v>
      </c>
      <c r="G5" s="10"/>
    </row>
    <row r="6" spans="1:6" ht="12.75">
      <c r="A6" s="165" t="str">
        <f>MT_ALL!A6</f>
        <v>Загальна сума державного та гарантованого державою боргу</v>
      </c>
      <c r="B6" s="150" t="e">
        <f>SUM(B7:B8)</f>
        <v>#REF!</v>
      </c>
      <c r="C6" s="150" t="e">
        <f>SUM(C7:C8)</f>
        <v>#REF!</v>
      </c>
      <c r="D6" s="150" t="e">
        <f>SUM(D7:D8)</f>
        <v>#REF!</v>
      </c>
      <c r="E6" s="150" t="e">
        <f>SUM(E7:E8)</f>
        <v>#REF!</v>
      </c>
      <c r="F6" s="150" t="e">
        <f>SUM(F7:F8)</f>
        <v>#REF!</v>
      </c>
    </row>
    <row r="7" spans="1:6" ht="12.75">
      <c r="A7" s="210" t="str">
        <f>MT_ALL!A7</f>
        <v>Внутрішній борг</v>
      </c>
      <c r="B7" s="105" t="e">
        <f>MT_ALL!B7/DMLMLR</f>
        <v>#REF!</v>
      </c>
      <c r="C7" s="105" t="e">
        <f>MT_ALL!C7/DMLMLR</f>
        <v>#REF!</v>
      </c>
      <c r="D7" s="105" t="e">
        <f>MT_ALL!D7/DMLMLR</f>
        <v>#REF!</v>
      </c>
      <c r="E7" s="105" t="e">
        <f>MT_ALL!E7/DMLMLR</f>
        <v>#REF!</v>
      </c>
      <c r="F7" s="105" t="e">
        <f>MT_ALL!F7/DMLMLR</f>
        <v>#REF!</v>
      </c>
    </row>
    <row r="8" spans="1:6" ht="12.75">
      <c r="A8" s="210" t="str">
        <f>MT_ALL!A8</f>
        <v>Зовнішній борг</v>
      </c>
      <c r="B8" s="105" t="e">
        <f>MT_ALL!B8/DMLMLR</f>
        <v>#REF!</v>
      </c>
      <c r="C8" s="105" t="e">
        <f>MT_ALL!C8/DMLMLR</f>
        <v>#REF!</v>
      </c>
      <c r="D8" s="105" t="e">
        <f>MT_ALL!D8/DMLMLR</f>
        <v>#REF!</v>
      </c>
      <c r="E8" s="105" t="e">
        <f>MT_ALL!E8/DMLMLR</f>
        <v>#REF!</v>
      </c>
      <c r="F8" s="105" t="e">
        <f>MT_ALL!F8/DMLMLR</f>
        <v>#REF!</v>
      </c>
    </row>
    <row r="10" ht="12.75">
      <c r="F10" s="5" t="s">
        <v>95</v>
      </c>
    </row>
    <row r="11" spans="1:6" ht="12.75">
      <c r="A11" s="208"/>
      <c r="B11" s="160">
        <f>MT_ALL!B11</f>
        <v>45291</v>
      </c>
      <c r="C11" s="160">
        <f>MT_ALL!C11</f>
        <v>45322</v>
      </c>
      <c r="D11" s="160">
        <f>MT_ALL!D11</f>
        <v>45351</v>
      </c>
      <c r="E11" s="160">
        <f>MT_ALL!E11</f>
        <v>45382</v>
      </c>
      <c r="F11" s="160">
        <f>MT_ALL!F11</f>
        <v>45412</v>
      </c>
    </row>
    <row r="12" spans="1:6" ht="12.75">
      <c r="A12" s="165" t="str">
        <f>MT_ALL!A12</f>
        <v>Загальна сума державного та гарантованого державою боргу</v>
      </c>
      <c r="B12" s="150" t="e">
        <f>SUM(B13:B14)</f>
        <v>#REF!</v>
      </c>
      <c r="C12" s="150" t="e">
        <f>SUM(C13:C14)</f>
        <v>#REF!</v>
      </c>
      <c r="D12" s="150" t="e">
        <f>SUM(D13:D14)</f>
        <v>#REF!</v>
      </c>
      <c r="E12" s="150" t="e">
        <f>SUM(E13:E14)</f>
        <v>#REF!</v>
      </c>
      <c r="F12" s="150" t="e">
        <f>SUM(F13:F14)</f>
        <v>#REF!</v>
      </c>
    </row>
    <row r="13" spans="1:6" ht="12.75">
      <c r="A13" s="210" t="str">
        <f>MT_ALL!A13</f>
        <v>Внутрішній борг</v>
      </c>
      <c r="B13" s="105" t="e">
        <f>MT_ALL!B13/DMLMLR</f>
        <v>#REF!</v>
      </c>
      <c r="C13" s="105" t="e">
        <f>MT_ALL!C13/DMLMLR</f>
        <v>#REF!</v>
      </c>
      <c r="D13" s="105" t="e">
        <f>MT_ALL!D13/DMLMLR</f>
        <v>#REF!</v>
      </c>
      <c r="E13" s="105" t="e">
        <f>MT_ALL!E13/DMLMLR</f>
        <v>#REF!</v>
      </c>
      <c r="F13" s="105" t="e">
        <f>MT_ALL!F13/DMLMLR</f>
        <v>#REF!</v>
      </c>
    </row>
    <row r="14" spans="1:6" ht="12.75">
      <c r="A14" s="210" t="str">
        <f>MT_ALL!A14</f>
        <v>Зовнішній борг</v>
      </c>
      <c r="B14" s="105" t="e">
        <f>MT_ALL!B14/DMLMLR</f>
        <v>#REF!</v>
      </c>
      <c r="C14" s="105" t="e">
        <f>MT_ALL!C14/DMLMLR</f>
        <v>#REF!</v>
      </c>
      <c r="D14" s="105" t="e">
        <f>MT_ALL!D14/DMLMLR</f>
        <v>#REF!</v>
      </c>
      <c r="E14" s="105" t="e">
        <f>MT_ALL!E14/DMLMLR</f>
        <v>#REF!</v>
      </c>
      <c r="F14" s="105" t="e">
        <f>MT_ALL!F14/DMLMLR</f>
        <v>#REF!</v>
      </c>
    </row>
    <row r="16" ht="12.75">
      <c r="F16" s="5" t="s">
        <v>39</v>
      </c>
    </row>
    <row r="17" spans="1:6" ht="12.75">
      <c r="A17" s="208"/>
      <c r="B17" s="160">
        <f>MT_ALL!B17</f>
        <v>45291</v>
      </c>
      <c r="C17" s="160">
        <f>MT_ALL!C17</f>
        <v>45322</v>
      </c>
      <c r="D17" s="160">
        <f>MT_ALL!D17</f>
        <v>45351</v>
      </c>
      <c r="E17" s="160">
        <f>MT_ALL!E17</f>
        <v>45382</v>
      </c>
      <c r="F17" s="160">
        <f>MT_ALL!F17</f>
        <v>45412</v>
      </c>
    </row>
    <row r="18" spans="1:6" ht="12.75">
      <c r="A18" s="165" t="str">
        <f>MT_ALL!A18</f>
        <v>Загальна сума державного та гарантованого державою боргу</v>
      </c>
      <c r="B18" s="150">
        <f>SUM(B19:B20)</f>
        <v>1</v>
      </c>
      <c r="C18" s="150">
        <f>SUM(C19:C20)</f>
        <v>1</v>
      </c>
      <c r="D18" s="150">
        <f>SUM(D19:D20)</f>
        <v>1</v>
      </c>
      <c r="E18" s="150">
        <f>SUM(E19:E20)</f>
        <v>1</v>
      </c>
      <c r="F18" s="150">
        <f>SUM(F19:F20)</f>
        <v>1</v>
      </c>
    </row>
    <row r="19" spans="1:6" ht="12.75">
      <c r="A19" s="210" t="str">
        <f>MT_ALL!A19</f>
        <v>Внутрішній борг</v>
      </c>
      <c r="B19" s="186">
        <f>MT_ALL!B19</f>
        <v>0.300117</v>
      </c>
      <c r="C19" s="186">
        <f>MT_ALL!C19</f>
        <v>0.304377</v>
      </c>
      <c r="D19" s="186">
        <f>MT_ALL!D19</f>
        <v>0.303352</v>
      </c>
      <c r="E19" s="186">
        <f>MT_ALL!E19</f>
        <v>0.284378</v>
      </c>
      <c r="F19" s="186">
        <f>MT_ALL!F19</f>
        <v>0.284756</v>
      </c>
    </row>
    <row r="20" spans="1:6" ht="12.75">
      <c r="A20" s="210" t="str">
        <f>MT_ALL!A20</f>
        <v>Зовнішній борг</v>
      </c>
      <c r="B20" s="186">
        <f>MT_ALL!B20</f>
        <v>0.699883</v>
      </c>
      <c r="C20" s="186">
        <f>MT_ALL!C20</f>
        <v>0.695623</v>
      </c>
      <c r="D20" s="186">
        <f>MT_ALL!D20</f>
        <v>0.696648</v>
      </c>
      <c r="E20" s="186">
        <f>MT_ALL!E20</f>
        <v>0.715622</v>
      </c>
      <c r="F20" s="186">
        <f>MT_ALL!F20</f>
        <v>0.715244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M247"/>
  <sheetViews>
    <sheetView workbookViewId="0" topLeftCell="A1">
      <selection activeCell="A4" sqref="A4"/>
    </sheetView>
  </sheetViews>
  <sheetFormatPr defaultColWidth="9.00390625" defaultRowHeight="12.75"/>
  <cols>
    <col min="1" max="1" width="63.25390625" style="225" bestFit="1" customWidth="1"/>
    <col min="2" max="2" width="14.75390625" style="225" customWidth="1"/>
    <col min="3" max="5" width="14.375" style="225" bestFit="1" customWidth="1"/>
    <col min="6" max="6" width="13.00390625" style="225" customWidth="1"/>
    <col min="7" max="16384" width="9.125" style="225" customWidth="1"/>
  </cols>
  <sheetData>
    <row r="2" spans="1:13" ht="18.75">
      <c r="A2" s="254" t="s">
        <v>105</v>
      </c>
      <c r="B2" s="254"/>
      <c r="C2" s="254"/>
      <c r="D2" s="254"/>
      <c r="E2" s="254"/>
      <c r="F2" s="254"/>
      <c r="G2" s="197"/>
      <c r="H2" s="197"/>
      <c r="I2" s="197"/>
      <c r="J2" s="197"/>
      <c r="K2" s="197"/>
      <c r="L2" s="197"/>
      <c r="M2" s="197"/>
    </row>
    <row r="3" ht="12.75">
      <c r="A3" s="67"/>
    </row>
    <row r="4" spans="1:6" s="204" customFormat="1" ht="12.75">
      <c r="A4" s="18" t="e">
        <f>$A$2&amp;" ("&amp;F4&amp;")"</f>
        <v>#REF!</v>
      </c>
      <c r="F4" s="204" t="e">
        <f>VALUAH</f>
        <v>#REF!</v>
      </c>
    </row>
    <row r="5" spans="1:6" s="101" customFormat="1" ht="12.75">
      <c r="A5" s="33"/>
      <c r="B5" s="242">
        <v>45291</v>
      </c>
      <c r="C5" s="242">
        <v>45322</v>
      </c>
      <c r="D5" s="242">
        <v>45351</v>
      </c>
      <c r="E5" s="242">
        <v>45382</v>
      </c>
      <c r="F5" s="194">
        <v>45412</v>
      </c>
    </row>
    <row r="6" spans="1:6" s="200" customFormat="1" ht="12.75">
      <c r="A6" s="148" t="s">
        <v>147</v>
      </c>
      <c r="B6" s="192">
        <f>SUM(B7:B8)</f>
        <v>5519.505719494399</v>
      </c>
      <c r="C6" s="192">
        <f>SUM(C7:C8)</f>
        <v>5487.91750246027</v>
      </c>
      <c r="D6" s="192">
        <f>SUM(D7:D8)</f>
        <v>5489.94518694112</v>
      </c>
      <c r="E6" s="192">
        <f>SUM(E7:E8)</f>
        <v>5924.2538039276</v>
      </c>
      <c r="F6" s="192">
        <f>SUM(F7:F8)</f>
        <v>6010.42231140949</v>
      </c>
    </row>
    <row r="7" spans="1:6" s="221" customFormat="1" ht="12.75">
      <c r="A7" s="3" t="s">
        <v>64</v>
      </c>
      <c r="B7" s="89">
        <v>5188.09074152743</v>
      </c>
      <c r="C7" s="89">
        <v>5154.34210328076</v>
      </c>
      <c r="D7" s="89">
        <v>5167.25313799741</v>
      </c>
      <c r="E7" s="89">
        <v>5612.55481013564</v>
      </c>
      <c r="F7" s="193">
        <v>5699.54362534547</v>
      </c>
    </row>
    <row r="8" spans="1:6" s="221" customFormat="1" ht="12.75">
      <c r="A8" s="3" t="s">
        <v>12</v>
      </c>
      <c r="B8" s="89">
        <v>331.41497796697</v>
      </c>
      <c r="C8" s="89">
        <v>333.57539917951</v>
      </c>
      <c r="D8" s="89">
        <v>322.69204894371</v>
      </c>
      <c r="E8" s="89">
        <v>311.69899379196</v>
      </c>
      <c r="F8" s="193">
        <v>310.87868606402</v>
      </c>
    </row>
    <row r="9" spans="2:11" ht="12.75"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2.75">
      <c r="A10" s="18" t="e">
        <f>$A$2&amp;" ("&amp;F10&amp;")"</f>
        <v>#REF!</v>
      </c>
      <c r="B10" s="197"/>
      <c r="C10" s="197"/>
      <c r="D10" s="197"/>
      <c r="E10" s="197"/>
      <c r="F10" s="204" t="e">
        <f>VALUSD</f>
        <v>#REF!</v>
      </c>
      <c r="G10" s="197"/>
      <c r="H10" s="197"/>
      <c r="I10" s="197"/>
      <c r="J10" s="197"/>
      <c r="K10" s="197"/>
    </row>
    <row r="11" spans="1:13" s="207" customFormat="1" ht="12.75">
      <c r="A11" s="54"/>
      <c r="B11" s="242">
        <v>45291</v>
      </c>
      <c r="C11" s="242">
        <v>45322</v>
      </c>
      <c r="D11" s="242">
        <v>45351</v>
      </c>
      <c r="E11" s="242">
        <v>45382</v>
      </c>
      <c r="F11" s="194">
        <v>45412</v>
      </c>
      <c r="G11" s="101"/>
      <c r="H11" s="101"/>
      <c r="I11" s="101"/>
      <c r="J11" s="101"/>
      <c r="K11" s="101"/>
      <c r="L11" s="101"/>
      <c r="M11" s="101"/>
    </row>
    <row r="12" spans="1:11" s="51" customFormat="1" ht="12.75">
      <c r="A12" s="148" t="s">
        <v>147</v>
      </c>
      <c r="B12" s="192">
        <f>SUM(B13:B14)</f>
        <v>145.31745543966002</v>
      </c>
      <c r="C12" s="192">
        <f>SUM(C13:C14)</f>
        <v>144.89704188175</v>
      </c>
      <c r="D12" s="192">
        <f>SUM(D13:D14)</f>
        <v>143.68687952818001</v>
      </c>
      <c r="E12" s="192">
        <f>SUM(E13:E14)</f>
        <v>151.04646453016</v>
      </c>
      <c r="F12" s="192">
        <f>SUM(F13:F14)</f>
        <v>151.51510283670999</v>
      </c>
      <c r="G12" s="38"/>
      <c r="H12" s="38"/>
      <c r="I12" s="38"/>
      <c r="J12" s="38"/>
      <c r="K12" s="38"/>
    </row>
    <row r="13" spans="1:11" s="90" customFormat="1" ht="12.75">
      <c r="A13" s="174" t="s">
        <v>64</v>
      </c>
      <c r="B13" s="89">
        <v>136.59196737241</v>
      </c>
      <c r="C13" s="89">
        <v>136.08967760122</v>
      </c>
      <c r="D13" s="89">
        <v>135.24114610421</v>
      </c>
      <c r="E13" s="228">
        <v>143.09929809057</v>
      </c>
      <c r="F13" s="47">
        <v>143.67824651477</v>
      </c>
      <c r="G13" s="80"/>
      <c r="H13" s="80"/>
      <c r="I13" s="80"/>
      <c r="J13" s="80"/>
      <c r="K13" s="80"/>
    </row>
    <row r="14" spans="1:11" s="90" customFormat="1" ht="12.75">
      <c r="A14" s="174" t="s">
        <v>12</v>
      </c>
      <c r="B14" s="89">
        <v>8.72548806725</v>
      </c>
      <c r="C14" s="89">
        <v>8.80736428053</v>
      </c>
      <c r="D14" s="89">
        <v>8.44573342397</v>
      </c>
      <c r="E14" s="228">
        <v>7.94716643959</v>
      </c>
      <c r="F14" s="47">
        <v>7.83685632194</v>
      </c>
      <c r="G14" s="80"/>
      <c r="H14" s="80"/>
      <c r="I14" s="80"/>
      <c r="J14" s="80"/>
      <c r="K14" s="80"/>
    </row>
    <row r="15" spans="2:11" ht="12.75"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6" s="204" customFormat="1" ht="12.75">
      <c r="A16" s="29"/>
      <c r="B16" s="15"/>
      <c r="C16" s="15"/>
      <c r="D16" s="15"/>
      <c r="E16" s="15"/>
      <c r="F16" s="5" t="s">
        <v>39</v>
      </c>
    </row>
    <row r="17" spans="1:13" s="207" customFormat="1" ht="12.75">
      <c r="A17" s="108"/>
      <c r="B17" s="242">
        <v>45291</v>
      </c>
      <c r="C17" s="242">
        <v>45322</v>
      </c>
      <c r="D17" s="242">
        <v>45351</v>
      </c>
      <c r="E17" s="242">
        <v>45382</v>
      </c>
      <c r="F17" s="242">
        <v>45412</v>
      </c>
      <c r="G17" s="101"/>
      <c r="H17" s="101"/>
      <c r="I17" s="101"/>
      <c r="J17" s="101"/>
      <c r="K17" s="101"/>
      <c r="L17" s="101"/>
      <c r="M17" s="101"/>
    </row>
    <row r="18" spans="1:11" s="51" customFormat="1" ht="12.75">
      <c r="A18" s="148" t="s">
        <v>147</v>
      </c>
      <c r="B18" s="192">
        <f>SUM(B19:B20)</f>
        <v>1</v>
      </c>
      <c r="C18" s="192">
        <f>SUM(C19:C20)</f>
        <v>1</v>
      </c>
      <c r="D18" s="192">
        <f>SUM(D19:D20)</f>
        <v>1</v>
      </c>
      <c r="E18" s="192">
        <f>SUM(E19:E20)</f>
        <v>1</v>
      </c>
      <c r="F18" s="192">
        <f>SUM(F19:F20)</f>
        <v>1</v>
      </c>
      <c r="G18" s="38"/>
      <c r="H18" s="38"/>
      <c r="I18" s="38"/>
      <c r="J18" s="38"/>
      <c r="K18" s="38"/>
    </row>
    <row r="19" spans="1:11" s="90" customFormat="1" ht="12.75">
      <c r="A19" s="174" t="s">
        <v>64</v>
      </c>
      <c r="B19" s="75">
        <v>0.939956</v>
      </c>
      <c r="C19" s="75">
        <v>0.939216</v>
      </c>
      <c r="D19" s="75">
        <v>0.941221</v>
      </c>
      <c r="E19" s="75">
        <v>0.947386</v>
      </c>
      <c r="F19" s="124">
        <v>0.948277</v>
      </c>
      <c r="G19" s="80"/>
      <c r="H19" s="80"/>
      <c r="I19" s="80"/>
      <c r="J19" s="80"/>
      <c r="K19" s="80"/>
    </row>
    <row r="20" spans="1:11" s="90" customFormat="1" ht="12.75">
      <c r="A20" s="174" t="s">
        <v>12</v>
      </c>
      <c r="B20" s="75">
        <v>0.060044</v>
      </c>
      <c r="C20" s="75">
        <v>0.060784</v>
      </c>
      <c r="D20" s="75">
        <v>0.058779</v>
      </c>
      <c r="E20" s="75">
        <v>0.052614</v>
      </c>
      <c r="F20" s="124">
        <v>0.051723</v>
      </c>
      <c r="G20" s="80"/>
      <c r="H20" s="80"/>
      <c r="I20" s="80"/>
      <c r="J20" s="80"/>
      <c r="K20" s="80"/>
    </row>
    <row r="21" spans="2:11" ht="12.75"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2:11" ht="12.75">
      <c r="B22" s="197"/>
      <c r="C22" s="197"/>
      <c r="D22" s="197"/>
      <c r="E22" s="197"/>
      <c r="F22" s="197"/>
      <c r="G22" s="197"/>
      <c r="H22" s="197"/>
      <c r="I22" s="197"/>
      <c r="J22" s="197"/>
      <c r="K22" s="197"/>
    </row>
    <row r="23" spans="2:11" ht="12.75">
      <c r="B23" s="197"/>
      <c r="C23" s="197"/>
      <c r="D23" s="197"/>
      <c r="E23" s="197"/>
      <c r="F23" s="197"/>
      <c r="G23" s="197"/>
      <c r="H23" s="197"/>
      <c r="I23" s="197"/>
      <c r="J23" s="197"/>
      <c r="K23" s="197"/>
    </row>
    <row r="24" spans="2:11" ht="12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2:11" s="29" customFormat="1" ht="12.75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2.75">
      <c r="B26" s="197"/>
      <c r="C26" s="197"/>
      <c r="D26" s="197"/>
      <c r="E26" s="197"/>
      <c r="F26" s="197"/>
      <c r="G26" s="197"/>
      <c r="H26" s="197"/>
      <c r="I26" s="197"/>
      <c r="J26" s="197"/>
      <c r="K26" s="197"/>
    </row>
    <row r="27" spans="2:11" ht="12.75">
      <c r="B27" s="197"/>
      <c r="C27" s="197"/>
      <c r="D27" s="197"/>
      <c r="E27" s="197"/>
      <c r="F27" s="197"/>
      <c r="G27" s="197"/>
      <c r="H27" s="197"/>
      <c r="I27" s="197"/>
      <c r="J27" s="197"/>
      <c r="K27" s="197"/>
    </row>
    <row r="28" spans="2:11" ht="12.75"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2:11" ht="12.75"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2:11" ht="12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</row>
    <row r="31" spans="2:11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2:11" ht="12.75"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3" spans="2:11" ht="12.75">
      <c r="B33" s="197"/>
      <c r="C33" s="197"/>
      <c r="D33" s="197"/>
      <c r="E33" s="197"/>
      <c r="F33" s="197"/>
      <c r="G33" s="197"/>
      <c r="H33" s="197"/>
      <c r="I33" s="197"/>
      <c r="J33" s="197"/>
      <c r="K33" s="197"/>
    </row>
    <row r="34" spans="2:11" ht="12.75">
      <c r="B34" s="197"/>
      <c r="C34" s="197"/>
      <c r="D34" s="197"/>
      <c r="E34" s="197"/>
      <c r="F34" s="197"/>
      <c r="G34" s="197"/>
      <c r="H34" s="197"/>
      <c r="I34" s="197"/>
      <c r="J34" s="197"/>
      <c r="K34" s="197"/>
    </row>
    <row r="35" spans="2:11" ht="12.75">
      <c r="B35" s="197"/>
      <c r="C35" s="197"/>
      <c r="D35" s="197"/>
      <c r="E35" s="197"/>
      <c r="F35" s="197"/>
      <c r="G35" s="197"/>
      <c r="H35" s="197"/>
      <c r="I35" s="197"/>
      <c r="J35" s="197"/>
      <c r="K35" s="197"/>
    </row>
    <row r="36" spans="2:11" ht="12.75">
      <c r="B36" s="197"/>
      <c r="C36" s="197"/>
      <c r="D36" s="197"/>
      <c r="E36" s="197"/>
      <c r="F36" s="197"/>
      <c r="G36" s="197"/>
      <c r="H36" s="197"/>
      <c r="I36" s="197"/>
      <c r="J36" s="197"/>
      <c r="K36" s="197"/>
    </row>
    <row r="37" spans="2:11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</row>
    <row r="38" spans="2:11" ht="12.75">
      <c r="B38" s="197"/>
      <c r="C38" s="197"/>
      <c r="D38" s="197"/>
      <c r="E38" s="197"/>
      <c r="F38" s="197"/>
      <c r="G38" s="197"/>
      <c r="H38" s="197"/>
      <c r="I38" s="197"/>
      <c r="J38" s="197"/>
      <c r="K38" s="197"/>
    </row>
    <row r="39" spans="2:11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</row>
    <row r="40" spans="2:11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</row>
    <row r="41" spans="2:11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2:11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</row>
    <row r="43" spans="2:11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</row>
    <row r="44" spans="2:11" ht="12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2:11" ht="12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2:11" ht="12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</row>
    <row r="47" spans="2:11" ht="12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</row>
    <row r="48" spans="2:11" ht="12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</row>
    <row r="49" spans="2:11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</row>
    <row r="50" spans="2:11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</row>
    <row r="51" spans="2:11" ht="12.75">
      <c r="B51" s="197"/>
      <c r="C51" s="197"/>
      <c r="D51" s="197"/>
      <c r="E51" s="197"/>
      <c r="F51" s="197"/>
      <c r="G51" s="197"/>
      <c r="H51" s="197"/>
      <c r="I51" s="197"/>
      <c r="J51" s="197"/>
      <c r="K51" s="197"/>
    </row>
    <row r="52" spans="2:11" ht="12.75">
      <c r="B52" s="197"/>
      <c r="C52" s="197"/>
      <c r="D52" s="197"/>
      <c r="E52" s="197"/>
      <c r="F52" s="197"/>
      <c r="G52" s="197"/>
      <c r="H52" s="197"/>
      <c r="I52" s="197"/>
      <c r="J52" s="197"/>
      <c r="K52" s="197"/>
    </row>
    <row r="53" spans="2:11" ht="12.75">
      <c r="B53" s="197"/>
      <c r="C53" s="197"/>
      <c r="D53" s="197"/>
      <c r="E53" s="197"/>
      <c r="F53" s="197"/>
      <c r="G53" s="197"/>
      <c r="H53" s="197"/>
      <c r="I53" s="197"/>
      <c r="J53" s="197"/>
      <c r="K53" s="197"/>
    </row>
    <row r="54" spans="2:11" ht="12.75">
      <c r="B54" s="197"/>
      <c r="C54" s="197"/>
      <c r="D54" s="197"/>
      <c r="E54" s="197"/>
      <c r="F54" s="197"/>
      <c r="G54" s="197"/>
      <c r="H54" s="197"/>
      <c r="I54" s="197"/>
      <c r="J54" s="197"/>
      <c r="K54" s="197"/>
    </row>
    <row r="55" spans="2:11" ht="12.75">
      <c r="B55" s="197"/>
      <c r="C55" s="197"/>
      <c r="D55" s="197"/>
      <c r="E55" s="197"/>
      <c r="F55" s="197"/>
      <c r="G55" s="197"/>
      <c r="H55" s="197"/>
      <c r="I55" s="197"/>
      <c r="J55" s="197"/>
      <c r="K55" s="197"/>
    </row>
    <row r="56" spans="2:11" ht="12.75">
      <c r="B56" s="197"/>
      <c r="C56" s="197"/>
      <c r="D56" s="197"/>
      <c r="E56" s="197"/>
      <c r="F56" s="197"/>
      <c r="G56" s="197"/>
      <c r="H56" s="197"/>
      <c r="I56" s="197"/>
      <c r="J56" s="197"/>
      <c r="K56" s="197"/>
    </row>
    <row r="57" spans="2:11" ht="12.75">
      <c r="B57" s="197"/>
      <c r="C57" s="197"/>
      <c r="D57" s="197"/>
      <c r="E57" s="197"/>
      <c r="F57" s="197"/>
      <c r="G57" s="197"/>
      <c r="H57" s="197"/>
      <c r="I57" s="197"/>
      <c r="J57" s="197"/>
      <c r="K57" s="197"/>
    </row>
    <row r="58" spans="2:11" ht="12.75">
      <c r="B58" s="197"/>
      <c r="C58" s="197"/>
      <c r="D58" s="197"/>
      <c r="E58" s="197"/>
      <c r="F58" s="197"/>
      <c r="G58" s="197"/>
      <c r="H58" s="197"/>
      <c r="I58" s="197"/>
      <c r="J58" s="197"/>
      <c r="K58" s="197"/>
    </row>
    <row r="59" spans="2:11" ht="12.75">
      <c r="B59" s="197"/>
      <c r="C59" s="197"/>
      <c r="D59" s="197"/>
      <c r="E59" s="197"/>
      <c r="F59" s="197"/>
      <c r="G59" s="197"/>
      <c r="H59" s="197"/>
      <c r="I59" s="197"/>
      <c r="J59" s="197"/>
      <c r="K59" s="197"/>
    </row>
    <row r="60" spans="2:11" ht="12.75">
      <c r="B60" s="197"/>
      <c r="C60" s="197"/>
      <c r="D60" s="197"/>
      <c r="E60" s="197"/>
      <c r="F60" s="197"/>
      <c r="G60" s="197"/>
      <c r="H60" s="197"/>
      <c r="I60" s="197"/>
      <c r="J60" s="197"/>
      <c r="K60" s="197"/>
    </row>
    <row r="61" spans="2:11" ht="12.75">
      <c r="B61" s="197"/>
      <c r="C61" s="197"/>
      <c r="D61" s="197"/>
      <c r="E61" s="197"/>
      <c r="F61" s="197"/>
      <c r="G61" s="197"/>
      <c r="H61" s="197"/>
      <c r="I61" s="197"/>
      <c r="J61" s="197"/>
      <c r="K61" s="197"/>
    </row>
    <row r="62" spans="2:11" ht="12.75">
      <c r="B62" s="197"/>
      <c r="C62" s="197"/>
      <c r="D62" s="197"/>
      <c r="E62" s="197"/>
      <c r="F62" s="197"/>
      <c r="G62" s="197"/>
      <c r="H62" s="197"/>
      <c r="I62" s="197"/>
      <c r="J62" s="197"/>
      <c r="K62" s="197"/>
    </row>
    <row r="63" spans="2:11" ht="12.75">
      <c r="B63" s="197"/>
      <c r="C63" s="197"/>
      <c r="D63" s="197"/>
      <c r="E63" s="197"/>
      <c r="F63" s="197"/>
      <c r="G63" s="197"/>
      <c r="H63" s="197"/>
      <c r="I63" s="197"/>
      <c r="J63" s="197"/>
      <c r="K63" s="197"/>
    </row>
    <row r="64" spans="2:11" ht="12.75">
      <c r="B64" s="197"/>
      <c r="C64" s="197"/>
      <c r="D64" s="197"/>
      <c r="E64" s="197"/>
      <c r="F64" s="197"/>
      <c r="G64" s="197"/>
      <c r="H64" s="197"/>
      <c r="I64" s="197"/>
      <c r="J64" s="197"/>
      <c r="K64" s="197"/>
    </row>
    <row r="65" spans="2:11" ht="12.75">
      <c r="B65" s="197"/>
      <c r="C65" s="197"/>
      <c r="D65" s="197"/>
      <c r="E65" s="197"/>
      <c r="F65" s="197"/>
      <c r="G65" s="197"/>
      <c r="H65" s="197"/>
      <c r="I65" s="197"/>
      <c r="J65" s="197"/>
      <c r="K65" s="197"/>
    </row>
    <row r="66" spans="2:11" ht="12.75">
      <c r="B66" s="197"/>
      <c r="C66" s="197"/>
      <c r="D66" s="197"/>
      <c r="E66" s="197"/>
      <c r="F66" s="197"/>
      <c r="G66" s="197"/>
      <c r="H66" s="197"/>
      <c r="I66" s="197"/>
      <c r="J66" s="197"/>
      <c r="K66" s="197"/>
    </row>
    <row r="67" spans="2:11" ht="12.75">
      <c r="B67" s="197"/>
      <c r="C67" s="197"/>
      <c r="D67" s="197"/>
      <c r="E67" s="197"/>
      <c r="F67" s="197"/>
      <c r="G67" s="197"/>
      <c r="H67" s="197"/>
      <c r="I67" s="197"/>
      <c r="J67" s="197"/>
      <c r="K67" s="197"/>
    </row>
    <row r="68" spans="2:11" ht="12.75">
      <c r="B68" s="197"/>
      <c r="C68" s="197"/>
      <c r="D68" s="197"/>
      <c r="E68" s="197"/>
      <c r="F68" s="197"/>
      <c r="G68" s="197"/>
      <c r="H68" s="197"/>
      <c r="I68" s="197"/>
      <c r="J68" s="197"/>
      <c r="K68" s="197"/>
    </row>
    <row r="69" spans="2:11" ht="12.75">
      <c r="B69" s="197"/>
      <c r="C69" s="197"/>
      <c r="D69" s="197"/>
      <c r="E69" s="197"/>
      <c r="F69" s="197"/>
      <c r="G69" s="197"/>
      <c r="H69" s="197"/>
      <c r="I69" s="197"/>
      <c r="J69" s="197"/>
      <c r="K69" s="197"/>
    </row>
    <row r="70" spans="2:11" ht="12.75">
      <c r="B70" s="197"/>
      <c r="C70" s="197"/>
      <c r="D70" s="197"/>
      <c r="E70" s="197"/>
      <c r="F70" s="197"/>
      <c r="G70" s="197"/>
      <c r="H70" s="197"/>
      <c r="I70" s="197"/>
      <c r="J70" s="197"/>
      <c r="K70" s="197"/>
    </row>
    <row r="71" spans="2:11" ht="12.75">
      <c r="B71" s="197"/>
      <c r="C71" s="197"/>
      <c r="D71" s="197"/>
      <c r="E71" s="197"/>
      <c r="F71" s="197"/>
      <c r="G71" s="197"/>
      <c r="H71" s="197"/>
      <c r="I71" s="197"/>
      <c r="J71" s="197"/>
      <c r="K71" s="197"/>
    </row>
    <row r="72" spans="2:11" ht="12.75">
      <c r="B72" s="197"/>
      <c r="C72" s="197"/>
      <c r="D72" s="197"/>
      <c r="E72" s="197"/>
      <c r="F72" s="197"/>
      <c r="G72" s="197"/>
      <c r="H72" s="197"/>
      <c r="I72" s="197"/>
      <c r="J72" s="197"/>
      <c r="K72" s="197"/>
    </row>
    <row r="73" spans="2:11" ht="12.75">
      <c r="B73" s="197"/>
      <c r="C73" s="197"/>
      <c r="D73" s="197"/>
      <c r="E73" s="197"/>
      <c r="F73" s="197"/>
      <c r="G73" s="197"/>
      <c r="H73" s="197"/>
      <c r="I73" s="197"/>
      <c r="J73" s="197"/>
      <c r="K73" s="197"/>
    </row>
    <row r="74" spans="2:11" ht="12.75">
      <c r="B74" s="197"/>
      <c r="C74" s="197"/>
      <c r="D74" s="197"/>
      <c r="E74" s="197"/>
      <c r="F74" s="197"/>
      <c r="G74" s="197"/>
      <c r="H74" s="197"/>
      <c r="I74" s="197"/>
      <c r="J74" s="197"/>
      <c r="K74" s="197"/>
    </row>
    <row r="75" spans="2:11" ht="12.75">
      <c r="B75" s="197"/>
      <c r="C75" s="197"/>
      <c r="D75" s="197"/>
      <c r="E75" s="197"/>
      <c r="F75" s="197"/>
      <c r="G75" s="197"/>
      <c r="H75" s="197"/>
      <c r="I75" s="197"/>
      <c r="J75" s="197"/>
      <c r="K75" s="197"/>
    </row>
    <row r="76" spans="2:11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</row>
    <row r="77" spans="2:11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</row>
    <row r="78" spans="2:11" ht="12.75">
      <c r="B78" s="197"/>
      <c r="C78" s="197"/>
      <c r="D78" s="197"/>
      <c r="E78" s="197"/>
      <c r="F78" s="197"/>
      <c r="G78" s="197"/>
      <c r="H78" s="197"/>
      <c r="I78" s="197"/>
      <c r="J78" s="197"/>
      <c r="K78" s="197"/>
    </row>
    <row r="79" spans="2:11" ht="12.75"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  <row r="80" spans="2:11" ht="12.75">
      <c r="B80" s="197"/>
      <c r="C80" s="197"/>
      <c r="D80" s="197"/>
      <c r="E80" s="197"/>
      <c r="F80" s="197"/>
      <c r="G80" s="197"/>
      <c r="H80" s="197"/>
      <c r="I80" s="197"/>
      <c r="J80" s="197"/>
      <c r="K80" s="197"/>
    </row>
    <row r="81" spans="2:11" ht="12.75">
      <c r="B81" s="197"/>
      <c r="C81" s="197"/>
      <c r="D81" s="197"/>
      <c r="E81" s="197"/>
      <c r="F81" s="197"/>
      <c r="G81" s="197"/>
      <c r="H81" s="197"/>
      <c r="I81" s="197"/>
      <c r="J81" s="197"/>
      <c r="K81" s="197"/>
    </row>
    <row r="82" spans="2:11" ht="12.75">
      <c r="B82" s="197"/>
      <c r="C82" s="197"/>
      <c r="D82" s="197"/>
      <c r="E82" s="197"/>
      <c r="F82" s="197"/>
      <c r="G82" s="197"/>
      <c r="H82" s="197"/>
      <c r="I82" s="197"/>
      <c r="J82" s="197"/>
      <c r="K82" s="197"/>
    </row>
    <row r="83" spans="2:11" ht="12.75">
      <c r="B83" s="197"/>
      <c r="C83" s="197"/>
      <c r="D83" s="197"/>
      <c r="E83" s="197"/>
      <c r="F83" s="197"/>
      <c r="G83" s="197"/>
      <c r="H83" s="197"/>
      <c r="I83" s="197"/>
      <c r="J83" s="197"/>
      <c r="K83" s="197"/>
    </row>
    <row r="84" spans="2:11" ht="12.75">
      <c r="B84" s="197"/>
      <c r="C84" s="197"/>
      <c r="D84" s="197"/>
      <c r="E84" s="197"/>
      <c r="F84" s="197"/>
      <c r="G84" s="197"/>
      <c r="H84" s="197"/>
      <c r="I84" s="197"/>
      <c r="J84" s="197"/>
      <c r="K84" s="197"/>
    </row>
    <row r="85" spans="2:11" ht="12.75">
      <c r="B85" s="197"/>
      <c r="C85" s="197"/>
      <c r="D85" s="197"/>
      <c r="E85" s="197"/>
      <c r="F85" s="197"/>
      <c r="G85" s="197"/>
      <c r="H85" s="197"/>
      <c r="I85" s="197"/>
      <c r="J85" s="197"/>
      <c r="K85" s="197"/>
    </row>
    <row r="86" spans="2:11" ht="12.75">
      <c r="B86" s="197"/>
      <c r="C86" s="197"/>
      <c r="D86" s="197"/>
      <c r="E86" s="197"/>
      <c r="F86" s="197"/>
      <c r="G86" s="197"/>
      <c r="H86" s="197"/>
      <c r="I86" s="197"/>
      <c r="J86" s="197"/>
      <c r="K86" s="197"/>
    </row>
    <row r="87" spans="2:11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</row>
    <row r="88" spans="2:11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</row>
    <row r="89" spans="2:11" ht="12.75">
      <c r="B89" s="197"/>
      <c r="C89" s="197"/>
      <c r="D89" s="197"/>
      <c r="E89" s="197"/>
      <c r="F89" s="197"/>
      <c r="G89" s="197"/>
      <c r="H89" s="197"/>
      <c r="I89" s="197"/>
      <c r="J89" s="197"/>
      <c r="K89" s="197"/>
    </row>
    <row r="90" spans="2:11" ht="12.75">
      <c r="B90" s="197"/>
      <c r="C90" s="197"/>
      <c r="D90" s="197"/>
      <c r="E90" s="197"/>
      <c r="F90" s="197"/>
      <c r="G90" s="197"/>
      <c r="H90" s="197"/>
      <c r="I90" s="197"/>
      <c r="J90" s="197"/>
      <c r="K90" s="197"/>
    </row>
    <row r="91" spans="2:11" ht="12.75">
      <c r="B91" s="197"/>
      <c r="C91" s="197"/>
      <c r="D91" s="197"/>
      <c r="E91" s="197"/>
      <c r="F91" s="197"/>
      <c r="G91" s="197"/>
      <c r="H91" s="197"/>
      <c r="I91" s="197"/>
      <c r="J91" s="197"/>
      <c r="K91" s="197"/>
    </row>
    <row r="92" spans="2:11" ht="12.75">
      <c r="B92" s="197"/>
      <c r="C92" s="197"/>
      <c r="D92" s="197"/>
      <c r="E92" s="197"/>
      <c r="F92" s="197"/>
      <c r="G92" s="197"/>
      <c r="H92" s="197"/>
      <c r="I92" s="197"/>
      <c r="J92" s="197"/>
      <c r="K92" s="197"/>
    </row>
    <row r="93" spans="2:11" ht="12.75">
      <c r="B93" s="197"/>
      <c r="C93" s="197"/>
      <c r="D93" s="197"/>
      <c r="E93" s="197"/>
      <c r="F93" s="197"/>
      <c r="G93" s="197"/>
      <c r="H93" s="197"/>
      <c r="I93" s="197"/>
      <c r="J93" s="197"/>
      <c r="K93" s="197"/>
    </row>
    <row r="94" spans="2:11" ht="12.75">
      <c r="B94" s="197"/>
      <c r="C94" s="197"/>
      <c r="D94" s="197"/>
      <c r="E94" s="197"/>
      <c r="F94" s="197"/>
      <c r="G94" s="197"/>
      <c r="H94" s="197"/>
      <c r="I94" s="197"/>
      <c r="J94" s="197"/>
      <c r="K94" s="197"/>
    </row>
    <row r="95" spans="2:11" ht="12.75">
      <c r="B95" s="197"/>
      <c r="C95" s="197"/>
      <c r="D95" s="197"/>
      <c r="E95" s="197"/>
      <c r="F95" s="197"/>
      <c r="G95" s="197"/>
      <c r="H95" s="197"/>
      <c r="I95" s="197"/>
      <c r="J95" s="197"/>
      <c r="K95" s="197"/>
    </row>
    <row r="96" spans="2:11" ht="12.75">
      <c r="B96" s="197"/>
      <c r="C96" s="197"/>
      <c r="D96" s="197"/>
      <c r="E96" s="197"/>
      <c r="F96" s="197"/>
      <c r="G96" s="197"/>
      <c r="H96" s="197"/>
      <c r="I96" s="197"/>
      <c r="J96" s="197"/>
      <c r="K96" s="197"/>
    </row>
    <row r="97" spans="2:11" ht="12.75">
      <c r="B97" s="197"/>
      <c r="C97" s="197"/>
      <c r="D97" s="197"/>
      <c r="E97" s="197"/>
      <c r="F97" s="197"/>
      <c r="G97" s="197"/>
      <c r="H97" s="197"/>
      <c r="I97" s="197"/>
      <c r="J97" s="197"/>
      <c r="K97" s="197"/>
    </row>
    <row r="98" spans="2:11" ht="12.75">
      <c r="B98" s="197"/>
      <c r="C98" s="197"/>
      <c r="D98" s="197"/>
      <c r="E98" s="197"/>
      <c r="F98" s="197"/>
      <c r="G98" s="197"/>
      <c r="H98" s="197"/>
      <c r="I98" s="197"/>
      <c r="J98" s="197"/>
      <c r="K98" s="197"/>
    </row>
    <row r="99" spans="2:11" ht="12.75">
      <c r="B99" s="197"/>
      <c r="C99" s="197"/>
      <c r="D99" s="197"/>
      <c r="E99" s="197"/>
      <c r="F99" s="197"/>
      <c r="G99" s="197"/>
      <c r="H99" s="197"/>
      <c r="I99" s="197"/>
      <c r="J99" s="197"/>
      <c r="K99" s="197"/>
    </row>
    <row r="100" spans="2:11" ht="12.75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</row>
    <row r="101" spans="2:11" ht="12.75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</row>
    <row r="102" spans="2:11" ht="12.75"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</row>
    <row r="103" spans="2:11" ht="12.75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</row>
    <row r="104" spans="2:11" ht="12.75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</row>
    <row r="105" spans="2:11" ht="12.75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</row>
    <row r="106" spans="2:11" ht="12.75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</row>
    <row r="107" spans="2:11" ht="12.75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</row>
    <row r="108" spans="2:11" ht="12.75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</row>
    <row r="109" spans="2:11" ht="12.75"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</row>
    <row r="110" spans="2:11" ht="12.75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</row>
    <row r="111" spans="2:11" ht="12.75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</row>
    <row r="112" spans="2:11" ht="12.75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</row>
    <row r="113" spans="2:11" ht="12.75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</row>
    <row r="114" spans="2:11" ht="12.75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</row>
    <row r="115" spans="2:11" ht="12.75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</row>
    <row r="116" spans="2:11" ht="12.75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</row>
    <row r="117" spans="2:11" ht="12.75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</row>
    <row r="118" spans="2:11" ht="12.75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</row>
    <row r="119" spans="2:11" ht="12.75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</row>
    <row r="120" spans="2:11" ht="12.75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2:11" ht="12.75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  <row r="122" spans="2:11" ht="12.75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</row>
    <row r="123" spans="2:11" ht="12.75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</row>
    <row r="124" spans="2:11" ht="12.75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</row>
    <row r="125" spans="2:11" ht="12.75"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</row>
    <row r="126" spans="2:11" ht="12.75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</row>
    <row r="127" spans="2:11" ht="12.75"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</row>
    <row r="128" spans="2:11" ht="12.75"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</row>
    <row r="129" spans="2:11" ht="12.75"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</row>
    <row r="130" spans="2:11" ht="12.75"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</row>
    <row r="131" spans="2:11" ht="12.75"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</row>
    <row r="132" spans="2:11" ht="12.75"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</row>
    <row r="133" spans="2:11" ht="12.75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</row>
    <row r="134" spans="2:11" ht="12.75"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</row>
    <row r="135" spans="2:11" ht="12.75"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</row>
    <row r="136" spans="2:11" ht="12.75"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</row>
    <row r="137" spans="2:11" ht="12.75"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</row>
    <row r="138" spans="2:11" ht="12.75"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</row>
    <row r="139" spans="2:11" ht="12.75"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</row>
    <row r="140" spans="2:11" ht="12.75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</row>
    <row r="141" spans="2:11" ht="12.75"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</row>
    <row r="142" spans="2:11" ht="12.75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</row>
    <row r="143" spans="2:11" ht="12.75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</row>
    <row r="144" spans="2:11" ht="12.75"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</row>
    <row r="145" spans="2:11" ht="12.75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</row>
    <row r="146" spans="2:11" ht="12.75"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</row>
    <row r="147" spans="2:11" ht="12.75"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</row>
    <row r="148" spans="2:11" ht="12.75"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</row>
    <row r="149" spans="2:11" ht="12.75"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</row>
    <row r="150" spans="2:11" ht="12.75"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</row>
    <row r="151" spans="2:11" ht="12.75"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</row>
    <row r="152" spans="2:11" ht="12.75"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</row>
    <row r="153" spans="2:11" ht="12.75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</row>
    <row r="154" spans="2:11" ht="12.75"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</row>
    <row r="155" spans="2:11" ht="12.75"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</row>
    <row r="156" spans="2:11" ht="12.75"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</row>
    <row r="157" spans="2:11" ht="12.75"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</row>
    <row r="158" spans="2:11" ht="12.75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</row>
    <row r="159" spans="2:11" ht="12.75"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</row>
    <row r="160" spans="2:11" ht="12.75"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</row>
    <row r="161" spans="2:11" ht="12.75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</row>
    <row r="162" spans="2:11" ht="12.75"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</row>
    <row r="163" spans="2:11" ht="12.75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</row>
    <row r="164" spans="2:11" ht="12.75"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</row>
    <row r="165" spans="2:11" ht="12.75"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</row>
    <row r="166" spans="2:11" ht="12.75"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</row>
    <row r="167" spans="2:11" ht="12.75"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</row>
    <row r="168" spans="2:11" ht="12.75"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</row>
    <row r="169" spans="2:11" ht="12.75"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</row>
    <row r="170" spans="2:11" ht="12.75"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</row>
    <row r="171" spans="2:11" ht="12.75"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</row>
    <row r="172" spans="2:11" ht="12.75"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</row>
    <row r="173" spans="2:11" ht="12.75"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</row>
    <row r="174" spans="2:11" ht="12.75"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</row>
    <row r="175" spans="2:11" ht="12.75"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</row>
    <row r="176" spans="2:11" ht="12.75"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</row>
    <row r="177" spans="2:11" ht="12.75"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</row>
    <row r="178" spans="2:11" ht="12.75"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</row>
    <row r="179" spans="2:11" ht="12.75"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</row>
    <row r="180" spans="2:11" ht="12.75"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</row>
    <row r="181" spans="2:11" ht="12.75"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</row>
    <row r="182" spans="2:11" ht="12.75"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</row>
    <row r="183" spans="2:11" ht="12.75"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</row>
    <row r="184" spans="2:11" ht="12.75"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</row>
    <row r="185" spans="2:11" ht="12.75"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</row>
    <row r="186" spans="2:11" ht="12.75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</row>
    <row r="187" spans="2:11" ht="12.75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</row>
    <row r="188" spans="2:11" ht="12.75"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</row>
    <row r="189" spans="2:11" ht="12.75"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</row>
    <row r="190" spans="2:11" ht="12.75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</row>
    <row r="191" spans="2:11" ht="12.75"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</row>
    <row r="192" spans="2:11" ht="12.75"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</row>
    <row r="193" spans="2:11" ht="12.75"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</row>
    <row r="194" spans="2:11" ht="12.75"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</row>
    <row r="195" spans="2:11" ht="12.75"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</row>
    <row r="196" spans="2:11" ht="12.75"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</row>
    <row r="197" spans="2:11" ht="12.75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</row>
    <row r="198" spans="2:11" ht="12.75"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</row>
    <row r="199" spans="2:11" ht="12.75"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</row>
    <row r="200" spans="2:11" ht="12.75"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</row>
    <row r="201" spans="2:11" ht="12.75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</row>
    <row r="202" spans="2:11" ht="12.75"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</row>
    <row r="203" spans="2:11" ht="12.75"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</row>
    <row r="204" spans="2:11" ht="12.75"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</row>
    <row r="205" spans="2:11" ht="12.75"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</row>
    <row r="206" spans="2:11" ht="12.75"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</row>
    <row r="207" spans="2:11" ht="12.75"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</row>
    <row r="208" spans="2:11" ht="12.75"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</row>
    <row r="209" spans="2:11" ht="12.75"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</row>
    <row r="210" spans="2:11" ht="12.75"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</row>
    <row r="211" spans="2:11" ht="12.75"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</row>
    <row r="212" spans="2:11" ht="12.75"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</row>
    <row r="213" spans="2:11" ht="12.75"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</row>
    <row r="214" spans="2:11" ht="12.75"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</row>
    <row r="215" spans="2:11" ht="12.75"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</row>
    <row r="216" spans="2:11" ht="12.75"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</row>
    <row r="217" spans="2:11" ht="12.75"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</row>
    <row r="218" spans="2:11" ht="12.75"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</row>
    <row r="219" spans="2:11" ht="12.75"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</row>
    <row r="220" spans="2:11" ht="12.75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</row>
    <row r="221" spans="2:11" ht="12.75"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</row>
    <row r="222" spans="2:11" ht="12.75"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</row>
    <row r="223" spans="2:11" ht="12.75"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</row>
    <row r="224" spans="2:11" ht="12.75"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</row>
    <row r="225" spans="2:11" ht="12.75"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</row>
    <row r="226" spans="2:11" ht="12.75"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</row>
    <row r="227" spans="2:11" ht="12.75"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</row>
    <row r="228" spans="2:11" ht="12.75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</row>
    <row r="229" spans="2:11" ht="12.75"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</row>
    <row r="230" spans="2:11" ht="12.75"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</row>
    <row r="231" spans="2:11" ht="12.75"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</row>
    <row r="232" spans="2:11" ht="12.75"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</row>
    <row r="233" spans="2:11" ht="12.75"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</row>
    <row r="234" spans="2:11" ht="12.75"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</row>
    <row r="235" spans="2:11" ht="12.75"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</row>
    <row r="236" spans="2:11" ht="12.75"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</row>
    <row r="237" spans="2:11" ht="12.75"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</row>
    <row r="238" spans="2:11" ht="12.75"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</row>
    <row r="239" spans="2:11" ht="12.75"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</row>
    <row r="240" spans="2:11" ht="12.75"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</row>
    <row r="241" spans="2:11" ht="12.75"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</row>
    <row r="242" spans="2:11" ht="12.75"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</row>
    <row r="243" spans="2:11" ht="12.75"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</row>
    <row r="244" spans="2:11" ht="12.75"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</row>
    <row r="245" spans="2:11" ht="12.75"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</row>
    <row r="246" spans="2:11" ht="12.75"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</row>
    <row r="247" spans="2:11" ht="12.75"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</row>
  </sheetData>
  <sheetProtection/>
  <mergeCells count="1">
    <mergeCell ref="A2:F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7"/>
  <sheetViews>
    <sheetView workbookViewId="0" topLeftCell="A1">
      <selection activeCell="A2" sqref="A2:D2"/>
    </sheetView>
  </sheetViews>
  <sheetFormatPr defaultColWidth="9.00390625" defaultRowHeight="12.75"/>
  <cols>
    <col min="1" max="1" width="77.25390625" style="225" bestFit="1" customWidth="1"/>
    <col min="2" max="2" width="20.00390625" style="225" customWidth="1"/>
    <col min="3" max="3" width="20.875" style="225" customWidth="1"/>
    <col min="4" max="4" width="11.375" style="225" bestFit="1" customWidth="1"/>
    <col min="5" max="16384" width="9.125" style="225" customWidth="1"/>
  </cols>
  <sheetData>
    <row r="2" spans="1:19" ht="54.75" customHeight="1">
      <c r="A2" s="255" t="e">
        <f>"Державний та гарантований державою борг України
за станом на "&amp;STRPRESENTDATE&amp;" 
(за видами відсоткових ставок)"</f>
        <v>#REF!</v>
      </c>
      <c r="B2" s="256"/>
      <c r="C2" s="256"/>
      <c r="D2" s="256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4" ht="12.75">
      <c r="A3" s="257"/>
      <c r="B3" s="257"/>
      <c r="C3" s="257"/>
      <c r="D3" s="257"/>
    </row>
    <row r="4" s="204" customFormat="1" ht="12.75">
      <c r="D4" s="204" t="e">
        <f>VALVAL</f>
        <v>#REF!</v>
      </c>
    </row>
    <row r="5" spans="1:4" s="101" customFormat="1" ht="12.75">
      <c r="A5" s="166"/>
      <c r="B5" s="50" t="s">
        <v>161</v>
      </c>
      <c r="C5" s="50" t="s">
        <v>164</v>
      </c>
      <c r="D5" s="50" t="s">
        <v>185</v>
      </c>
    </row>
    <row r="6" spans="1:4" s="244" customFormat="1" ht="15.75">
      <c r="A6" s="22" t="s">
        <v>147</v>
      </c>
      <c r="B6" s="77">
        <f>SUM(B$7+B$8)</f>
        <v>151.51510283671</v>
      </c>
      <c r="C6" s="77">
        <f>SUM(C$7+C$8)</f>
        <v>6010.42231140949</v>
      </c>
      <c r="D6" s="159">
        <f>SUM(D$7+D$8)</f>
        <v>1</v>
      </c>
    </row>
    <row r="7" spans="1:4" s="221" customFormat="1" ht="14.25">
      <c r="A7" s="69" t="s">
        <v>44</v>
      </c>
      <c r="B7" s="164">
        <v>47.11123148428</v>
      </c>
      <c r="C7" s="164">
        <v>1868.84601950288</v>
      </c>
      <c r="D7" s="232">
        <v>0.310934</v>
      </c>
    </row>
    <row r="8" spans="1:4" s="221" customFormat="1" ht="14.25">
      <c r="A8" s="69" t="s">
        <v>104</v>
      </c>
      <c r="B8" s="164">
        <v>104.40387135243</v>
      </c>
      <c r="C8" s="164">
        <v>4141.57629190661</v>
      </c>
      <c r="D8" s="232">
        <v>0.689066</v>
      </c>
    </row>
    <row r="9" spans="2:17" ht="12.75">
      <c r="B9" s="12"/>
      <c r="C9" s="12"/>
      <c r="D9" s="12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2:17" ht="12.75">
      <c r="B10" s="12"/>
      <c r="C10" s="12"/>
      <c r="D10" s="12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2:17" ht="12.75">
      <c r="B11" s="12"/>
      <c r="C11" s="12"/>
      <c r="D11" s="12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2:17" ht="12.75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2:17" ht="12.75"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</row>
    <row r="14" spans="2:17" ht="12.75"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</row>
    <row r="15" spans="2:17" ht="12.75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</row>
    <row r="16" spans="2:17" ht="12.75"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</row>
    <row r="17" spans="2:17" ht="12.75"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</row>
    <row r="18" spans="2:17" ht="12.75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17" ht="12.7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</row>
    <row r="20" spans="2:17" ht="12.75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</row>
    <row r="21" spans="2:17" ht="12.75"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2:17" ht="12.75"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2:17" ht="12.75"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  <row r="246" spans="2:17" ht="12.75"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</row>
    <row r="247" spans="2:17" ht="12.75"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8"/>
  <sheetViews>
    <sheetView workbookViewId="0" topLeftCell="A1">
      <selection activeCell="A2" sqref="A2:D2"/>
    </sheetView>
  </sheetViews>
  <sheetFormatPr defaultColWidth="9.00390625" defaultRowHeight="12.75" outlineLevelRow="1"/>
  <cols>
    <col min="1" max="1" width="75.625" style="225" bestFit="1" customWidth="1"/>
    <col min="2" max="2" width="18.00390625" style="225" customWidth="1"/>
    <col min="3" max="3" width="19.875" style="225" customWidth="1"/>
    <col min="4" max="4" width="11.375" style="225" bestFit="1" customWidth="1"/>
    <col min="5" max="16384" width="9.125" style="225" customWidth="1"/>
  </cols>
  <sheetData>
    <row r="2" spans="1:19" ht="18.75" customHeight="1">
      <c r="A2" s="255" t="e">
        <f>"Державний та гарантований державою борг України за станом на "&amp;STRPRESENTDATE</f>
        <v>#REF!</v>
      </c>
      <c r="B2" s="256"/>
      <c r="C2" s="256"/>
      <c r="D2" s="25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4" ht="18.75">
      <c r="A3" s="258" t="s">
        <v>84</v>
      </c>
      <c r="B3" s="258"/>
      <c r="C3" s="258"/>
      <c r="D3" s="258"/>
    </row>
    <row r="4" spans="2:17" ht="12.75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="204" customFormat="1" ht="12.75">
      <c r="D5" s="204" t="e">
        <f>VALVAL</f>
        <v>#REF!</v>
      </c>
    </row>
    <row r="6" spans="1:4" s="101" customFormat="1" ht="12.75">
      <c r="A6" s="187"/>
      <c r="B6" s="50" t="s">
        <v>161</v>
      </c>
      <c r="C6" s="50" t="s">
        <v>164</v>
      </c>
      <c r="D6" s="50" t="s">
        <v>185</v>
      </c>
    </row>
    <row r="7" spans="1:4" s="244" customFormat="1" ht="15.75">
      <c r="A7" s="22" t="s">
        <v>147</v>
      </c>
      <c r="B7" s="217">
        <f>SUM(B$8+B$9)</f>
        <v>151.51510283671</v>
      </c>
      <c r="C7" s="217">
        <f>SUM(C$8+C$9)</f>
        <v>6010.42231140949</v>
      </c>
      <c r="D7" s="123">
        <f>SUM(D$8+D$9)</f>
        <v>1</v>
      </c>
    </row>
    <row r="8" spans="1:4" s="221" customFormat="1" ht="14.25">
      <c r="A8" s="94" t="str">
        <f>SRATE_M!A7</f>
        <v>Борг, по якому сплата відсотків здійснюється за плаваючими процентними ставками</v>
      </c>
      <c r="B8" s="164">
        <f>SRATE_M!B7</f>
        <v>47.11123148428</v>
      </c>
      <c r="C8" s="164">
        <f>SRATE_M!C7</f>
        <v>1868.84601950288</v>
      </c>
      <c r="D8" s="232">
        <f>SRATE_M!D7</f>
        <v>0.310934</v>
      </c>
    </row>
    <row r="9" spans="1:4" s="221" customFormat="1" ht="14.25">
      <c r="A9" s="94" t="str">
        <f>SRATE_M!A8</f>
        <v>Борг, по якому сплата відсотків здійснюється за фіксованими процентними ставками</v>
      </c>
      <c r="B9" s="164">
        <f>SRATE_M!B8</f>
        <v>104.40387135243</v>
      </c>
      <c r="C9" s="164">
        <f>SRATE_M!C8</f>
        <v>4141.57629190661</v>
      </c>
      <c r="D9" s="232">
        <f>SRATE_M!D8</f>
        <v>0.689066</v>
      </c>
    </row>
    <row r="10" spans="2:17" ht="12.75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7" ht="12.75">
      <c r="A11" s="10" t="s">
        <v>157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2:17" ht="12.75">
      <c r="B12" s="197"/>
      <c r="C12" s="197"/>
      <c r="D12" s="204" t="e">
        <f>VALVAL</f>
        <v>#REF!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9" s="207" customFormat="1" ht="12.75">
      <c r="A13" s="166"/>
      <c r="B13" s="50" t="s">
        <v>161</v>
      </c>
      <c r="C13" s="50" t="s">
        <v>164</v>
      </c>
      <c r="D13" s="50" t="s">
        <v>185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17" s="118" customFormat="1" ht="15">
      <c r="A14" s="82" t="s">
        <v>147</v>
      </c>
      <c r="B14" s="31">
        <f>B$15+B$18</f>
        <v>151.51510283670999</v>
      </c>
      <c r="C14" s="31">
        <f>C$15+C$18</f>
        <v>6010.42231140949</v>
      </c>
      <c r="D14" s="191">
        <f>D$15+D$18</f>
        <v>1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180" customFormat="1" ht="15">
      <c r="A15" s="195" t="s">
        <v>64</v>
      </c>
      <c r="B15" s="172">
        <f>SUM(B$16:B$17)</f>
        <v>143.67824651477</v>
      </c>
      <c r="C15" s="172">
        <f>SUM(C$16:C$17)</f>
        <v>5699.54362534547</v>
      </c>
      <c r="D15" s="111">
        <f>SUM(D$16:D$17)</f>
        <v>0.948277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</row>
    <row r="16" spans="1:17" s="90" customFormat="1" ht="12.75" outlineLevel="1">
      <c r="A16" s="114" t="s">
        <v>44</v>
      </c>
      <c r="B16" s="228">
        <v>42.41922419455</v>
      </c>
      <c r="C16" s="228">
        <v>1682.71972072892</v>
      </c>
      <c r="D16" s="75">
        <v>0.279967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s="90" customFormat="1" ht="12.75" outlineLevel="1">
      <c r="A17" s="114" t="s">
        <v>104</v>
      </c>
      <c r="B17" s="228">
        <v>101.25902232022</v>
      </c>
      <c r="C17" s="228">
        <v>4016.82390461655</v>
      </c>
      <c r="D17" s="75">
        <v>0.66831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s="180" customFormat="1" ht="15">
      <c r="A18" s="195" t="s">
        <v>12</v>
      </c>
      <c r="B18" s="172">
        <f>SUM(B$19:B$20)</f>
        <v>7.83685632194</v>
      </c>
      <c r="C18" s="172">
        <f>SUM(C$19:C$20)</f>
        <v>310.87868606402003</v>
      </c>
      <c r="D18" s="111">
        <f>SUM(D$19:D$20)</f>
        <v>0.051723000000000005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s="90" customFormat="1" ht="12.75" outlineLevel="1">
      <c r="A19" s="114" t="s">
        <v>44</v>
      </c>
      <c r="B19" s="228">
        <v>4.69200728973</v>
      </c>
      <c r="C19" s="228">
        <v>186.12629877396</v>
      </c>
      <c r="D19" s="75">
        <v>0.030967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s="90" customFormat="1" ht="12.75" outlineLevel="1">
      <c r="A20" s="114" t="s">
        <v>104</v>
      </c>
      <c r="B20" s="228">
        <v>3.14484903221</v>
      </c>
      <c r="C20" s="228">
        <v>124.75238729006</v>
      </c>
      <c r="D20" s="75">
        <v>0.020756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2:17" ht="12.75">
      <c r="B21" s="12"/>
      <c r="C21" s="12"/>
      <c r="D21" s="88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</row>
    <row r="22" spans="2:17" ht="12.75">
      <c r="B22" s="12"/>
      <c r="C22" s="12"/>
      <c r="D22" s="88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2:17" ht="12.75">
      <c r="B23" s="12"/>
      <c r="C23" s="12"/>
      <c r="D23" s="88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</row>
    <row r="24" spans="2:17" ht="12.75">
      <c r="B24" s="12"/>
      <c r="C24" s="12"/>
      <c r="D24" s="88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</row>
    <row r="25" spans="2:17" ht="12.75">
      <c r="B25" s="12"/>
      <c r="C25" s="12"/>
      <c r="D25" s="88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</row>
    <row r="26" spans="2:17" ht="12.75">
      <c r="B26" s="12"/>
      <c r="C26" s="12"/>
      <c r="D26" s="88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2:17" ht="12.75">
      <c r="B27" s="12"/>
      <c r="C27" s="12"/>
      <c r="D27" s="88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</row>
    <row r="28" spans="2:17" ht="12.75">
      <c r="B28" s="12"/>
      <c r="C28" s="12"/>
      <c r="D28" s="88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</row>
    <row r="29" spans="2:17" ht="12.75">
      <c r="B29" s="12"/>
      <c r="C29" s="12"/>
      <c r="D29" s="88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</row>
    <row r="30" spans="2:17" ht="12.75">
      <c r="B30" s="12"/>
      <c r="C30" s="12"/>
      <c r="D30" s="88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</row>
    <row r="31" spans="2:17" ht="12.75">
      <c r="B31" s="12"/>
      <c r="C31" s="12"/>
      <c r="D31" s="88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</row>
    <row r="32" spans="2:17" ht="12.75">
      <c r="B32" s="12"/>
      <c r="C32" s="12"/>
      <c r="D32" s="88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7" ht="12.75">
      <c r="B33" s="12"/>
      <c r="C33" s="12"/>
      <c r="D33" s="88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2:17" ht="12.75">
      <c r="B34" s="12"/>
      <c r="C34" s="12"/>
      <c r="D34" s="88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</row>
    <row r="35" spans="2:17" ht="12.75">
      <c r="B35" s="12"/>
      <c r="C35" s="12"/>
      <c r="D35" s="88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</row>
    <row r="36" spans="2:17" ht="12.75">
      <c r="B36" s="12"/>
      <c r="C36" s="12"/>
      <c r="D36" s="88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2:17" ht="12.75">
      <c r="B37" s="12"/>
      <c r="C37" s="12"/>
      <c r="D37" s="88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2:17" ht="12.75">
      <c r="B38" s="12"/>
      <c r="C38" s="12"/>
      <c r="D38" s="88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ht="12.75">
      <c r="B39" s="12"/>
      <c r="C39" s="12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ht="12.75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2:17" ht="12.7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2:17" ht="12.75"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2:17" ht="12.7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2:17" ht="12.75"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2:17" ht="12.7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2:17" ht="12.75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2:17" ht="12.75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2:17" ht="12.75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</row>
    <row r="49" spans="2:17" ht="12.75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</row>
    <row r="50" spans="2:17" ht="12.75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2:17" ht="12.75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2:17" ht="12.7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2:17" ht="12.75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</row>
    <row r="54" spans="2:17" ht="12.7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</row>
    <row r="55" spans="2:17" ht="12.7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</row>
    <row r="56" spans="2:17" ht="12.7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</row>
    <row r="57" spans="2:17" ht="12.7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2:17" ht="12.75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7" ht="12.75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</row>
    <row r="60" spans="2:17" ht="12.7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17" ht="12.75"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</row>
    <row r="62" spans="2:17" ht="12.75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</row>
    <row r="63" spans="2:17" ht="12.75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</row>
    <row r="64" spans="2:17" ht="12.75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</row>
    <row r="65" spans="2:17" ht="12.75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</row>
    <row r="66" spans="2:17" ht="12.75"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</row>
    <row r="67" spans="2:17" ht="12.75"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</row>
    <row r="68" spans="2:17" ht="12.75"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</row>
    <row r="69" spans="2:17" ht="12.75"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</row>
    <row r="70" spans="2:17" ht="12.75"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</row>
    <row r="71" spans="2:17" ht="12.75"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</row>
    <row r="72" spans="2:17" ht="12.75"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</row>
    <row r="73" spans="2:17" ht="12.75"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</row>
    <row r="74" spans="2:17" ht="12.75"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</row>
    <row r="75" spans="2:17" ht="12.75"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</row>
    <row r="76" spans="2:17" ht="12.75"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</row>
    <row r="77" spans="2:17" ht="12.75"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</row>
    <row r="78" spans="2:17" ht="12.75"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</row>
    <row r="79" spans="2:17" ht="12.75"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</row>
    <row r="80" spans="2:17" ht="12.75"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</row>
    <row r="81" spans="2:17" ht="12.75"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</row>
    <row r="82" spans="2:17" ht="12.75"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</row>
    <row r="83" spans="2:17" ht="12.75"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</row>
    <row r="84" spans="2:17" ht="12.75">
      <c r="B84" s="197"/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</row>
    <row r="85" spans="2:17" ht="12.75"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</row>
    <row r="86" spans="2:17" ht="12.75"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</row>
    <row r="87" spans="2:17" ht="12.75"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</row>
    <row r="88" spans="2:17" ht="12.75"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</row>
    <row r="89" spans="2:17" ht="12.75"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2:17" ht="12.75"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</row>
    <row r="91" spans="2:17" ht="12.75"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</row>
    <row r="92" spans="2:17" ht="12.75"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</row>
    <row r="93" spans="2:17" ht="12.75"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2:17" ht="12.75"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</row>
    <row r="95" spans="2:17" ht="12.75"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2:17" ht="12.75"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</row>
    <row r="97" spans="2:17" ht="12.75"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</row>
    <row r="98" spans="2:17" ht="12.75"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</row>
    <row r="99" spans="2:17" ht="12.75"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</row>
    <row r="100" spans="2:17" ht="12.75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</row>
    <row r="101" spans="2:17" ht="12.75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</row>
    <row r="102" spans="2:17" ht="12.75"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</row>
    <row r="103" spans="2:17" ht="12.75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</row>
    <row r="104" spans="2:17" ht="12.75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</row>
    <row r="105" spans="2:17" ht="12.75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</row>
    <row r="106" spans="2:17" ht="12.75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</row>
    <row r="107" spans="2:17" ht="12.75"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</row>
    <row r="108" spans="2:17" ht="12.75"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2:17" ht="12.75"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</row>
    <row r="110" spans="2:17" ht="12.75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</row>
    <row r="111" spans="2:17" ht="12.75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</row>
    <row r="112" spans="2:17" ht="12.75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</row>
    <row r="113" spans="2:17" ht="12.75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</row>
    <row r="114" spans="2:17" ht="12.75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</row>
    <row r="115" spans="2:17" ht="12.75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</row>
    <row r="116" spans="2:17" ht="12.75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</row>
    <row r="117" spans="2:17" ht="12.75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</row>
    <row r="118" spans="2:17" ht="12.75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</row>
    <row r="119" spans="2:17" ht="12.75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</row>
    <row r="120" spans="2:17" ht="12.75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</row>
    <row r="121" spans="2:17" ht="12.75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</row>
    <row r="122" spans="2:17" ht="12.75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</row>
    <row r="123" spans="2:17" ht="12.75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</row>
    <row r="124" spans="2:17" ht="12.75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</row>
    <row r="125" spans="2:17" ht="12.75"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</row>
    <row r="126" spans="2:17" ht="12.75">
      <c r="B126" s="197"/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2:17" ht="12.75"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</row>
    <row r="128" spans="2:17" ht="12.75"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</row>
    <row r="129" spans="2:17" ht="12.75">
      <c r="B129" s="197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</row>
    <row r="130" spans="2:17" ht="12.75"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</row>
    <row r="131" spans="2:17" ht="12.75"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</row>
    <row r="132" spans="2:17" ht="12.75"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</row>
    <row r="133" spans="2:17" ht="12.75">
      <c r="B133" s="197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</row>
    <row r="134" spans="2:17" ht="12.75">
      <c r="B134" s="197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</row>
    <row r="135" spans="2:17" ht="12.75"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</row>
    <row r="136" spans="2:17" ht="12.75"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</row>
    <row r="137" spans="2:17" ht="12.75"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</row>
    <row r="138" spans="2:17" ht="12.75"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</row>
    <row r="139" spans="2:17" ht="12.75">
      <c r="B139" s="197"/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</row>
    <row r="140" spans="2:17" ht="12.75">
      <c r="B140" s="197"/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</row>
    <row r="141" spans="2:17" ht="12.75"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</row>
    <row r="142" spans="2:17" ht="12.75">
      <c r="B142" s="197"/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</row>
    <row r="143" spans="2:17" ht="12.75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</row>
    <row r="144" spans="2:17" ht="12.75"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</row>
    <row r="145" spans="2:17" ht="12.75"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</row>
    <row r="146" spans="2:17" ht="12.75"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</row>
    <row r="147" spans="2:17" ht="12.75"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</row>
    <row r="148" spans="2:17" ht="12.75"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</row>
    <row r="149" spans="2:17" ht="12.75"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</row>
    <row r="150" spans="2:17" ht="12.75"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</row>
    <row r="151" spans="2:17" ht="12.75"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</row>
    <row r="152" spans="2:17" ht="12.75"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</row>
    <row r="153" spans="2:17" ht="12.75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</row>
    <row r="154" spans="2:17" ht="12.75"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</row>
    <row r="155" spans="2:17" ht="12.75">
      <c r="B155" s="197"/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</row>
    <row r="156" spans="2:17" ht="12.75">
      <c r="B156" s="197"/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</row>
    <row r="157" spans="2:17" ht="12.75">
      <c r="B157" s="197"/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</row>
    <row r="158" spans="2:17" ht="12.75">
      <c r="B158" s="197"/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</row>
    <row r="159" spans="2:17" ht="12.75">
      <c r="B159" s="197"/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</row>
    <row r="160" spans="2:17" ht="12.75"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</row>
    <row r="161" spans="2:17" ht="12.75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</row>
    <row r="162" spans="2:17" ht="12.75">
      <c r="B162" s="197"/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</row>
    <row r="163" spans="2:17" ht="12.75"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</row>
    <row r="164" spans="2:17" ht="12.75"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</row>
    <row r="165" spans="2:17" ht="12.75">
      <c r="B165" s="197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</row>
    <row r="166" spans="2:17" ht="12.75"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</row>
    <row r="167" spans="2:17" ht="12.75">
      <c r="B167" s="197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</row>
    <row r="168" spans="2:17" ht="12.75"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</row>
    <row r="169" spans="2:17" ht="12.75">
      <c r="B169" s="197"/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</row>
    <row r="170" spans="2:17" ht="12.75">
      <c r="B170" s="197"/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</row>
    <row r="171" spans="2:17" ht="12.75">
      <c r="B171" s="197"/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</row>
    <row r="172" spans="2:17" ht="12.75"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</row>
    <row r="173" spans="2:17" ht="12.75">
      <c r="B173" s="197"/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</row>
    <row r="174" spans="2:17" ht="12.75"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</row>
    <row r="175" spans="2:17" ht="12.75"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</row>
    <row r="176" spans="2:17" ht="12.75">
      <c r="B176" s="197"/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</row>
    <row r="177" spans="2:17" ht="12.75">
      <c r="B177" s="197"/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</row>
    <row r="178" spans="2:17" ht="12.75">
      <c r="B178" s="197"/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</row>
    <row r="179" spans="2:17" ht="12.75"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</row>
    <row r="180" spans="2:17" ht="12.75">
      <c r="B180" s="197"/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</row>
    <row r="181" spans="2:17" ht="12.75"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</row>
    <row r="182" spans="2:17" ht="12.75">
      <c r="B182" s="197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</row>
    <row r="183" spans="2:17" ht="12.75"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</row>
    <row r="184" spans="2:17" ht="12.75"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</row>
    <row r="185" spans="2:17" ht="12.75"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</row>
    <row r="186" spans="2:17" ht="12.75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</row>
    <row r="187" spans="2:17" ht="12.75">
      <c r="B187" s="197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</row>
    <row r="188" spans="2:17" ht="12.75">
      <c r="B188" s="197"/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</row>
    <row r="189" spans="2:17" ht="12.75">
      <c r="B189" s="197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</row>
    <row r="190" spans="2:17" ht="12.75"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</row>
    <row r="191" spans="2:17" ht="12.75"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</row>
    <row r="192" spans="2:17" ht="12.75">
      <c r="B192" s="197"/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</row>
    <row r="193" spans="2:17" ht="12.75"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</row>
    <row r="194" spans="2:17" ht="12.75">
      <c r="B194" s="197"/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</row>
    <row r="195" spans="2:17" ht="12.75"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</row>
    <row r="196" spans="2:17" ht="12.75"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</row>
    <row r="197" spans="2:17" ht="12.75"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</row>
    <row r="198" spans="2:17" ht="12.75"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</row>
    <row r="199" spans="2:17" ht="12.75">
      <c r="B199" s="197"/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</row>
    <row r="200" spans="2:17" ht="12.75"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</row>
    <row r="201" spans="2:17" ht="12.75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</row>
    <row r="202" spans="2:17" ht="12.75">
      <c r="B202" s="197"/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</row>
    <row r="203" spans="2:17" ht="12.75"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</row>
    <row r="204" spans="2:17" ht="12.75">
      <c r="B204" s="197"/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</row>
    <row r="205" spans="2:17" ht="12.75">
      <c r="B205" s="197"/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</row>
    <row r="206" spans="2:17" ht="12.75"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</row>
    <row r="207" spans="2:17" ht="12.75"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</row>
    <row r="208" spans="2:17" ht="12.75"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</row>
    <row r="209" spans="2:17" ht="12.75"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</row>
    <row r="210" spans="2:17" ht="12.75">
      <c r="B210" s="197"/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</row>
    <row r="211" spans="2:17" ht="12.75"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</row>
    <row r="212" spans="2:17" ht="12.75"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</row>
    <row r="213" spans="2:17" ht="12.75">
      <c r="B213" s="197"/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</row>
    <row r="214" spans="2:17" ht="12.75">
      <c r="B214" s="197"/>
      <c r="C214" s="197"/>
      <c r="D214" s="197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</row>
    <row r="215" spans="2:17" ht="12.75"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</row>
    <row r="216" spans="2:17" ht="12.75"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</row>
    <row r="217" spans="2:17" ht="12.75"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</row>
    <row r="218" spans="2:17" ht="12.75"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</row>
    <row r="219" spans="2:17" ht="12.75"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</row>
    <row r="220" spans="2:17" ht="12.75"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</row>
    <row r="221" spans="2:17" ht="12.75"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</row>
    <row r="222" spans="2:17" ht="12.75">
      <c r="B222" s="197"/>
      <c r="C222" s="197"/>
      <c r="D222" s="197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</row>
    <row r="223" spans="2:17" ht="12.75"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</row>
    <row r="224" spans="2:17" ht="12.75"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</row>
    <row r="225" spans="2:17" ht="12.75">
      <c r="B225" s="197"/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</row>
    <row r="226" spans="2:17" ht="12.75"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</row>
    <row r="227" spans="2:17" ht="12.75"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</row>
    <row r="228" spans="2:17" ht="12.75"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</row>
    <row r="229" spans="2:17" ht="12.75"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</row>
    <row r="230" spans="2:17" ht="12.75">
      <c r="B230" s="197"/>
      <c r="C230" s="197"/>
      <c r="D230" s="197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</row>
    <row r="231" spans="2:17" ht="12.75">
      <c r="B231" s="197"/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</row>
    <row r="232" spans="2:17" ht="12.75"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</row>
    <row r="233" spans="2:17" ht="12.75">
      <c r="B233" s="197"/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</row>
    <row r="234" spans="2:17" ht="12.75"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</row>
    <row r="235" spans="2:17" ht="12.75"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</row>
    <row r="236" spans="2:17" ht="12.75">
      <c r="B236" s="197"/>
      <c r="C236" s="197"/>
      <c r="D236" s="197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</row>
    <row r="237" spans="2:17" ht="12.75">
      <c r="B237" s="197"/>
      <c r="C237" s="197"/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</row>
    <row r="238" spans="2:17" ht="12.75">
      <c r="B238" s="197"/>
      <c r="C238" s="197"/>
      <c r="D238" s="197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</row>
    <row r="239" spans="2:17" ht="12.75">
      <c r="B239" s="197"/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</row>
    <row r="240" spans="2:17" ht="12.75">
      <c r="B240" s="197"/>
      <c r="C240" s="197"/>
      <c r="D240" s="197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</row>
    <row r="241" spans="2:17" ht="12.75">
      <c r="B241" s="197"/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</row>
    <row r="242" spans="2:17" ht="12.75"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</row>
    <row r="243" spans="2:17" ht="12.75">
      <c r="B243" s="197"/>
      <c r="C243" s="197"/>
      <c r="D243" s="197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</row>
    <row r="244" spans="2:17" ht="12.75"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</row>
    <row r="245" spans="2:17" ht="12.75"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</row>
    <row r="246" spans="2:17" ht="12.75"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</row>
    <row r="247" spans="2:17" ht="12.75">
      <c r="B247" s="197"/>
      <c r="C247" s="197"/>
      <c r="D247" s="197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</row>
    <row r="248" spans="2:17" ht="12.75"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ЛЕСИК Лариса Петрівна</dc:creator>
  <cp:keywords/>
  <dc:description/>
  <cp:lastModifiedBy>Лесик Лариса Петрівна</cp:lastModifiedBy>
  <cp:lastPrinted>2024-05-23T12:44:50Z</cp:lastPrinted>
  <dcterms:created xsi:type="dcterms:W3CDTF">2024-05-23T11:55:39Z</dcterms:created>
  <dcterms:modified xsi:type="dcterms:W3CDTF">2024-05-23T12:44:58Z</dcterms:modified>
  <cp:category/>
  <cp:version/>
  <cp:contentType/>
  <cp:contentStatus/>
</cp:coreProperties>
</file>