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of.local\netdisks\N\55000\PIM\МРГ розподіл\"/>
    </mc:Choice>
  </mc:AlternateContent>
  <bookViews>
    <workbookView xWindow="0" yWindow="0" windowWidth="28800" windowHeight="11505"/>
  </bookViews>
  <sheets>
    <sheet name="Консол_перелік_2027-2029" sheetId="1" r:id="rId1"/>
  </sheets>
  <definedNames>
    <definedName name="_xlnm._FilterDatabase" localSheetId="0" hidden="1">'Консол_перелік_2027-2029'!$A$6:$K$129</definedName>
    <definedName name="_xlnm.Print_Titles" localSheetId="0">'Консол_перелік_2027-2029'!$5:$6</definedName>
    <definedName name="_xlnm.Print_Area" localSheetId="0">'Консол_перелік_2027-2029'!$A$1:$K$130</definedName>
  </definedNames>
  <calcPr calcId="162913"/>
</workbook>
</file>

<file path=xl/calcChain.xml><?xml version="1.0" encoding="utf-8"?>
<calcChain xmlns="http://schemas.openxmlformats.org/spreadsheetml/2006/main">
  <c r="I122" i="1" l="1"/>
  <c r="H122" i="1"/>
  <c r="G122" i="1"/>
  <c r="F122" i="1"/>
  <c r="I114" i="1" l="1"/>
  <c r="A91" i="1" l="1"/>
  <c r="A94" i="1" s="1"/>
  <c r="F67" i="1" l="1"/>
  <c r="G67" i="1"/>
  <c r="H67" i="1"/>
  <c r="G92" i="1"/>
  <c r="H92" i="1"/>
  <c r="I91" i="1"/>
  <c r="F99" i="1" l="1"/>
  <c r="F7" i="1"/>
  <c r="I105" i="1" l="1"/>
  <c r="A97" i="1" l="1"/>
  <c r="A101" i="1" s="1"/>
  <c r="I90" i="1" l="1"/>
  <c r="I89" i="1"/>
  <c r="I87" i="1"/>
  <c r="I97" i="1"/>
  <c r="I98" i="1"/>
  <c r="I95" i="1" l="1"/>
  <c r="I58" i="1"/>
  <c r="I121" i="1" l="1"/>
  <c r="I16" i="1" l="1"/>
  <c r="I15" i="1"/>
  <c r="F23" i="1" l="1"/>
  <c r="G13" i="1"/>
  <c r="H13" i="1"/>
  <c r="F13" i="1"/>
  <c r="G34" i="1" l="1"/>
  <c r="H34" i="1"/>
  <c r="F34" i="1"/>
  <c r="G50" i="1"/>
  <c r="H50" i="1"/>
  <c r="G118" i="1"/>
  <c r="F118" i="1"/>
  <c r="I33" i="1" l="1"/>
  <c r="I32" i="1"/>
  <c r="I31" i="1"/>
  <c r="I46" i="1"/>
  <c r="I45" i="1"/>
  <c r="I117" i="1"/>
  <c r="I116" i="1"/>
  <c r="I115" i="1"/>
  <c r="I113" i="1"/>
  <c r="I112" i="1"/>
  <c r="I111" i="1"/>
  <c r="I110" i="1"/>
  <c r="I109" i="1"/>
  <c r="I108" i="1"/>
  <c r="I107" i="1"/>
  <c r="I106" i="1"/>
  <c r="I104" i="1"/>
  <c r="I103" i="1"/>
  <c r="A102" i="1"/>
  <c r="I88" i="1"/>
  <c r="I86" i="1"/>
  <c r="I85" i="1"/>
  <c r="I84" i="1"/>
  <c r="I83" i="1"/>
  <c r="I82" i="1"/>
  <c r="I81" i="1"/>
  <c r="I80" i="1"/>
  <c r="I79" i="1"/>
  <c r="I78" i="1"/>
  <c r="I77" i="1"/>
  <c r="I76" i="1"/>
  <c r="I74" i="1"/>
  <c r="I73" i="1"/>
  <c r="I94" i="1"/>
  <c r="F96" i="1"/>
  <c r="F92" i="1" s="1"/>
  <c r="I57" i="1"/>
  <c r="I59" i="1"/>
  <c r="I66" i="1"/>
  <c r="I65" i="1"/>
  <c r="I64" i="1"/>
  <c r="I63" i="1"/>
  <c r="I62" i="1"/>
  <c r="I61" i="1"/>
  <c r="I60" i="1"/>
  <c r="I96" i="1" l="1"/>
  <c r="I92" i="1" s="1"/>
  <c r="I125" i="1"/>
  <c r="I128" i="1"/>
  <c r="I127" i="1"/>
  <c r="I124" i="1"/>
  <c r="I56" i="1"/>
  <c r="G99" i="1"/>
  <c r="H99" i="1"/>
  <c r="I120" i="1"/>
  <c r="I118" i="1" s="1"/>
  <c r="I101" i="1"/>
  <c r="I99" i="1" s="1"/>
  <c r="I70" i="1"/>
  <c r="I69" i="1"/>
  <c r="F55" i="1"/>
  <c r="I55" i="1" s="1"/>
  <c r="F54" i="1"/>
  <c r="I54" i="1" s="1"/>
  <c r="F53" i="1"/>
  <c r="I53" i="1" s="1"/>
  <c r="F52" i="1"/>
  <c r="I49" i="1"/>
  <c r="I47" i="1"/>
  <c r="F17" i="1"/>
  <c r="I19" i="1"/>
  <c r="I17" i="1" s="1"/>
  <c r="F50" i="1" l="1"/>
  <c r="I67" i="1"/>
  <c r="I52" i="1"/>
  <c r="I50" i="1" s="1"/>
  <c r="A25" i="1" l="1"/>
  <c r="A26" i="1" s="1"/>
  <c r="A27" i="1" s="1"/>
  <c r="A28" i="1" s="1"/>
  <c r="A29" i="1" s="1"/>
  <c r="A30" i="1" s="1"/>
  <c r="A31" i="1" l="1"/>
  <c r="A32" i="1" s="1"/>
  <c r="A33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I30" i="1"/>
  <c r="I29" i="1"/>
  <c r="I28" i="1"/>
  <c r="G27" i="1"/>
  <c r="I27" i="1" s="1"/>
  <c r="I26" i="1"/>
  <c r="G25" i="1"/>
  <c r="I25" i="1" s="1"/>
  <c r="A47" i="1" l="1"/>
  <c r="A49" i="1" s="1"/>
  <c r="A52" i="1" s="1"/>
  <c r="A53" i="1" s="1"/>
  <c r="A54" i="1" s="1"/>
  <c r="A55" i="1" s="1"/>
  <c r="A56" i="1" s="1"/>
  <c r="A57" i="1" s="1"/>
  <c r="A60" i="1" s="1"/>
  <c r="A61" i="1" s="1"/>
  <c r="A62" i="1" s="1"/>
  <c r="A66" i="1" s="1"/>
  <c r="A70" i="1"/>
  <c r="A71" i="1" s="1"/>
  <c r="I44" i="1"/>
  <c r="I43" i="1"/>
  <c r="I42" i="1"/>
  <c r="I41" i="1"/>
  <c r="I40" i="1"/>
  <c r="I39" i="1"/>
  <c r="I38" i="1"/>
  <c r="I37" i="1"/>
  <c r="I36" i="1"/>
  <c r="I34" i="1" l="1"/>
  <c r="A103" i="1"/>
  <c r="A104" i="1" s="1"/>
  <c r="A105" i="1" s="1"/>
  <c r="A106" i="1" s="1"/>
  <c r="A72" i="1"/>
  <c r="G20" i="1"/>
  <c r="H20" i="1"/>
  <c r="F20" i="1"/>
  <c r="I22" i="1"/>
  <c r="I20" i="1" s="1"/>
  <c r="F129" i="1" l="1"/>
  <c r="A107" i="1"/>
  <c r="A108" i="1" s="1"/>
  <c r="A109" i="1" s="1"/>
  <c r="A110" i="1" s="1"/>
  <c r="A111" i="1" s="1"/>
  <c r="A112" i="1" s="1"/>
  <c r="A113" i="1" s="1"/>
  <c r="A115" i="1" s="1"/>
  <c r="A117" i="1" s="1"/>
  <c r="A120" i="1" s="1"/>
  <c r="H23" i="1"/>
  <c r="A121" i="1" l="1"/>
  <c r="A124" i="1" s="1"/>
  <c r="A128" i="1" s="1"/>
  <c r="I23" i="1"/>
  <c r="G23" i="1"/>
  <c r="I13" i="1" l="1"/>
  <c r="G7" i="1" l="1"/>
  <c r="H7" i="1"/>
  <c r="I9" i="1"/>
  <c r="I10" i="1"/>
  <c r="I11" i="1"/>
  <c r="I12" i="1"/>
  <c r="H129" i="1" l="1"/>
  <c r="G129" i="1"/>
  <c r="I7" i="1"/>
  <c r="I129" i="1" l="1"/>
</calcChain>
</file>

<file path=xl/sharedStrings.xml><?xml version="1.0" encoding="utf-8"?>
<sst xmlns="http://schemas.openxmlformats.org/spreadsheetml/2006/main" count="460" uniqueCount="249">
  <si>
    <t>тис грн</t>
  </si>
  <si>
    <t>№ п/п</t>
  </si>
  <si>
    <t>Ідентифікаційний номер</t>
  </si>
  <si>
    <t>Назва публічного інвестиційного проекту/програми публічних інвестицій</t>
  </si>
  <si>
    <t>Сектор / галузь</t>
  </si>
  <si>
    <t>Бал за пріоритезацією в Єдиному проектному портфелі публічних інвестицій держави (для нових проектів, програм)</t>
  </si>
  <si>
    <t>Джерела та механізм фінансового забезпечення</t>
  </si>
  <si>
    <t>ГРК</t>
  </si>
  <si>
    <t>2027 рік</t>
  </si>
  <si>
    <t>2028 рік</t>
  </si>
  <si>
    <t>2029 рік</t>
  </si>
  <si>
    <t xml:space="preserve">Соціальна сфера </t>
  </si>
  <si>
    <t xml:space="preserve">Розпочаті публічні інвестиційні проекти (програми публічних інвестицій):  </t>
  </si>
  <si>
    <t>Публічні фінанси</t>
  </si>
  <si>
    <t>040825-30FC5B9E</t>
  </si>
  <si>
    <t>Охорона здоров’я</t>
  </si>
  <si>
    <t xml:space="preserve">спеціальний фонд державного бюджету, кредит, Міжнародний банк реконструкції та розвитку/Банк розвитку Ради Європи 
</t>
  </si>
  <si>
    <t>Міністерство охорони здоров'я України</t>
  </si>
  <si>
    <t>спеціальний фонд державного бюджету, грант, Міжнародний банк реконструкції та розвитку</t>
  </si>
  <si>
    <t>Охорона здоров'я</t>
  </si>
  <si>
    <t xml:space="preserve">Нові публічні інвестиційні проекти (програми публічних інвестицій):  </t>
  </si>
  <si>
    <t>080825-0F5D1D82</t>
  </si>
  <si>
    <t>Освіта і наука</t>
  </si>
  <si>
    <t>спеціальний фонд державного бюджету, кредит, Міжнародний банк реконструкції та розвитку</t>
  </si>
  <si>
    <t>Міністерство освіти і науки України</t>
  </si>
  <si>
    <t>060825-DE070ABC</t>
  </si>
  <si>
    <t xml:space="preserve">Створення Центрів професійної досконалості </t>
  </si>
  <si>
    <t>спеціальний фонд державного бюджету, кредит, Європейський інвестиційний банк</t>
  </si>
  <si>
    <t>060825-FEE36AB8</t>
  </si>
  <si>
    <t>Програма публічних інвестицій у сталу, енергоефективну та інклюзивну модернізацію інфраструктури закладів вищої освіти "Uni4All Energy" ("University for All Energy")</t>
  </si>
  <si>
    <t>Довкілля</t>
  </si>
  <si>
    <t>Енергетика</t>
  </si>
  <si>
    <t>110825-44801377</t>
  </si>
  <si>
    <t>Міністерство енергетики України</t>
  </si>
  <si>
    <t>110825-C8D5F273</t>
  </si>
  <si>
    <t>Проект підвищення ефективності передачі електроенергії (модернізація підстанцій)</t>
  </si>
  <si>
    <t>спеціальний фонд державного бюджету, кредит, Кредитна установа для відбудови (KfW)</t>
  </si>
  <si>
    <t>050825-DA660C46</t>
  </si>
  <si>
    <t>Реабілітація гідроелектростанцій</t>
  </si>
  <si>
    <t>060825-2D2373E0</t>
  </si>
  <si>
    <t>державні гарантії, кредит, Європейський банк реконструкції та розвитку</t>
  </si>
  <si>
    <t>110825-BBD35E00</t>
  </si>
  <si>
    <t>Відновлення енергозабезпечення у зимовий період та постачання енергетичних ресурсів (Re-PoWER)</t>
  </si>
  <si>
    <t>011025-310438B9</t>
  </si>
  <si>
    <t>Будівництво повітряної лінії 750 кВ Запорізька АЕС – Каховська</t>
  </si>
  <si>
    <t xml:space="preserve">Енергетика </t>
  </si>
  <si>
    <t>120825-7B64F117</t>
  </si>
  <si>
    <t>Будівництво високовольтної повітряної лінії 750 кВ Рівненська АЕС – Київська</t>
  </si>
  <si>
    <t>Житло</t>
  </si>
  <si>
    <t>080825-CD4123A0</t>
  </si>
  <si>
    <t>Муніципальна інфраструктура та послуги</t>
  </si>
  <si>
    <t>120825-A6E5C203</t>
  </si>
  <si>
    <t>Програма розвитку муніципальної інфраструктури України</t>
  </si>
  <si>
    <t>110825-B8DE2FAA</t>
  </si>
  <si>
    <t>спеціальний фонд державного бюджету, кредит, субвенція, Європейський інвестиційний банк</t>
  </si>
  <si>
    <t>110825-0BE610AE</t>
  </si>
  <si>
    <t>050825-526B870F</t>
  </si>
  <si>
    <t>Програма відновлення України ІІІ</t>
  </si>
  <si>
    <t>060825-D641F54E</t>
  </si>
  <si>
    <t>Енергоефективність громадських будівель в Україні</t>
  </si>
  <si>
    <t>спеціальний фонд державного бюджету, грант, Європейський інвестиційний банк</t>
  </si>
  <si>
    <t>070825-2D31BBDB</t>
  </si>
  <si>
    <t>Енергоефективність у громадах</t>
  </si>
  <si>
    <t>070825-18E7D715</t>
  </si>
  <si>
    <t>спеціальний фонд державного бюджету, кредит (Стадія 1), Кредитна установа для відбудови (KfW)</t>
  </si>
  <si>
    <t>спеціальний фонд державного бюджету, кредит (Стадія 2), Кредитна установа для відбудови (KfW)</t>
  </si>
  <si>
    <t>спеціальний фонд державного бюджету, грант, Кредитна установа для відбудови (KfW)</t>
  </si>
  <si>
    <t>040825-30D6A93F</t>
  </si>
  <si>
    <t>Розвиток системи водопостачання та водовідведення в місті Миколаїв</t>
  </si>
  <si>
    <t>060825-71845A23</t>
  </si>
  <si>
    <t>Відновлення інфраструктури централізованого водопостачання та водовідведення України</t>
  </si>
  <si>
    <t>020925-9C3A741E</t>
  </si>
  <si>
    <t>Рішення для відновлюваної енергетики (RES)</t>
  </si>
  <si>
    <t>Транспорт</t>
  </si>
  <si>
    <t>040825-49ACBF24</t>
  </si>
  <si>
    <t>спеціальний фонд державного бюджету, кредит, Європейський банк реконструкції та розвитку</t>
  </si>
  <si>
    <t>060825-1C79CBCC</t>
  </si>
  <si>
    <t>Модернізація української залізниці</t>
  </si>
  <si>
    <t>080825-6395C750</t>
  </si>
  <si>
    <t>Розширення критично важливих Дунайських логістичних ланцюгів (RELINC)</t>
  </si>
  <si>
    <t>спеціальний фонд державного бюджету, грант/кредит, Міжнародний банк реконструкції та розвитку
Кредитні кошти під Гарантію Єврокомісії</t>
  </si>
  <si>
    <t>080825-F3D176DF</t>
  </si>
  <si>
    <t>Відновлення критично важливої логістичної інфраструктури та мережевого сполучення (RELINC 3)</t>
  </si>
  <si>
    <t xml:space="preserve">Відновлення критично важливої логістичної інфраструктури та мережевого сполучення («RELINC») </t>
  </si>
  <si>
    <t>070825-07BFF93A</t>
  </si>
  <si>
    <t>Державне агентство відновлення та розвитку інфраструктури України</t>
  </si>
  <si>
    <t>100825-45ACD12D</t>
  </si>
  <si>
    <t>050825-46E1CE35</t>
  </si>
  <si>
    <t>Міський громадський транспорт України</t>
  </si>
  <si>
    <t>060825-B659673C</t>
  </si>
  <si>
    <t>Міський громадський транспорт України ІІ</t>
  </si>
  <si>
    <t>120825-9538C18E</t>
  </si>
  <si>
    <t>Підвищення безпеки автомобільних доріг в містах України</t>
  </si>
  <si>
    <t>070825-6B904C92</t>
  </si>
  <si>
    <t>Транспортний зв’язок в Україні (Фаза 1)</t>
  </si>
  <si>
    <t>060825-9735B7BD</t>
  </si>
  <si>
    <t>Створення стійкої інфраструктури у вразливих середовищах в Україні (DRIVE)</t>
  </si>
  <si>
    <t>090825-9D7D569B</t>
  </si>
  <si>
    <t>Громадська безпека</t>
  </si>
  <si>
    <t>РАЗОМ за секторами (галузями)</t>
  </si>
  <si>
    <t xml:space="preserve">Розподіл публічних інвестицій на підготовку та реалізацію публічних інвестиційних проектів та програм публічних інвестицій
</t>
  </si>
  <si>
    <t>Створення мережі державних ветеранських просторів</t>
  </si>
  <si>
    <t>Соціальна сфера</t>
  </si>
  <si>
    <t xml:space="preserve">субвенція з загального фонду державного бюджету </t>
  </si>
  <si>
    <t xml:space="preserve">Міністерство у справах ветеранів України </t>
  </si>
  <si>
    <t>загальний фонд державного бюджету</t>
  </si>
  <si>
    <t>Міністерство соціальної політики, сім'ї та єдності України</t>
  </si>
  <si>
    <t>Забезпечення житлом багатодітних прийомних сімей (дитячих будинків сімейного типу)</t>
  </si>
  <si>
    <t>субвенція з загального фонду  державного бюджету</t>
  </si>
  <si>
    <t>070825-A82B97D8</t>
  </si>
  <si>
    <t>070825-F6B3C9AD</t>
  </si>
  <si>
    <t>070825-B913B1AA</t>
  </si>
  <si>
    <t>Правова діяльність та судочинство</t>
  </si>
  <si>
    <t>060825-D32EABAE</t>
  </si>
  <si>
    <t>Реконструкція комплексу будинків, будівель і споруд для створення слідчого ізолятора в с. Мартусівка Бориспільського району Київської області</t>
  </si>
  <si>
    <t>Правова діяльність  та судочинство</t>
  </si>
  <si>
    <t>Міністерство юстиції України</t>
  </si>
  <si>
    <t>090825-3BD00049</t>
  </si>
  <si>
    <t>Модернізація інфраструктури закладів професійної та фахової передвищої освіти</t>
  </si>
  <si>
    <t>050825-E954DEB8</t>
  </si>
  <si>
    <t>090226-EFB67D8A</t>
  </si>
  <si>
    <t>Облаштування захисних споруд цивільного захисту (укриттів) у закладах дошкільної освіти та закладах, що надають повну загальну середню освіту</t>
  </si>
  <si>
    <t>090825-16FD70ED</t>
  </si>
  <si>
    <t>Безперешкодний доступ до якісної освіти - шкільні автобуси</t>
  </si>
  <si>
    <t>090825-2060E04A</t>
  </si>
  <si>
    <t>Облаштування безпечних умов у закладах, що надають загальну середню освіту (протипожежний захист)</t>
  </si>
  <si>
    <t>170226-276852D3</t>
  </si>
  <si>
    <t>Модернізація освітніх просторів у закладах, що забезпечують здобуття загальної середньої освіти, у межах реалізації реформи «Нова українська школа»</t>
  </si>
  <si>
    <t>субвенція з загального фонду державного бюджету</t>
  </si>
  <si>
    <t>080825-547045A1</t>
  </si>
  <si>
    <t>100825-77F9D31F</t>
  </si>
  <si>
    <t>Реалізація Національної програми інформатизації</t>
  </si>
  <si>
    <t>Публічні послуги і повʼязана з ними цифровізація</t>
  </si>
  <si>
    <t>Міністерство цифрової трансформації України</t>
  </si>
  <si>
    <t>110825-38E65737</t>
  </si>
  <si>
    <t>Реконструкція будівлі Українського науково-практичного центру ендокринної хірургії, трансплантації ендокринних органів і тканин Міністерства охорони здоров’я України на Кловському узвозі, 13-А, у Печерському районі м. Києва</t>
  </si>
  <si>
    <t>Міністерство охорони здоров`я України</t>
  </si>
  <si>
    <t>050825-7050E3C4</t>
  </si>
  <si>
    <t>Підтримка материнства та дитинства в Україні</t>
  </si>
  <si>
    <t>загальний фонд державного бюджету/субвенція з загального фонду державного бюджету</t>
  </si>
  <si>
    <t>060825-E48F8B55</t>
  </si>
  <si>
    <t>Розвиток реабілітації в сфері охорони здоров'я</t>
  </si>
  <si>
    <t>070825-BDD949F9</t>
  </si>
  <si>
    <t>Покращення якості та доступності психіатричної допомоги</t>
  </si>
  <si>
    <t>080825-8AE3339B</t>
  </si>
  <si>
    <t>Розбудова мережі закладів, що надають медичну допомогу пацієнтам з онкологічними захворюваннями</t>
  </si>
  <si>
    <t>080825-D814F31E</t>
  </si>
  <si>
    <t>Розвиток медичної освіти та науки</t>
  </si>
  <si>
    <t>080825-FC21C45E</t>
  </si>
  <si>
    <t>Забезпечення закладів охорони здоров'я сучасним обладнанням та медичними виробами</t>
  </si>
  <si>
    <t>070825-6B900699</t>
  </si>
  <si>
    <t>Розбудова, відновлення та модернізація об’єктів медичної інфраструктури</t>
  </si>
  <si>
    <t>090825-8B773888</t>
  </si>
  <si>
    <t>субвенція з загального фонду державного бюджету,</t>
  </si>
  <si>
    <t>060825-74489038</t>
  </si>
  <si>
    <t>Проект із розбудови прикордонної дорожньої інфраструктури та облаштування пунктів пропуску українсько-польського кордону</t>
  </si>
  <si>
    <t>спеціальний фонд державного бюджету, кредит, Уряд Республіки Польща</t>
  </si>
  <si>
    <t>Міністерство фінансів України</t>
  </si>
  <si>
    <t>230226-9EF78BC7</t>
  </si>
  <si>
    <t>Влаштування модульних лікарень в рамках співпраці Україна-Франція</t>
  </si>
  <si>
    <t>спеціальний фонд державного бюджету, кредит, Уряд Французької Республіки</t>
  </si>
  <si>
    <t>080825-806587FD</t>
  </si>
  <si>
    <t>Реконструкція будівель та споруд Державного некомерційного підприємства ''Інститут серця Міністерства охорони здоров'я України'' з будівництвом корпусів трансплантології та патологоанатомічного відділення з патогістологічною лабораторією за адресою 02166, м. Київ, вул. Братиславська, буд. 5-А</t>
  </si>
  <si>
    <t xml:space="preserve">спеціальний фонд державного бюджету, кредит, Експортно-інвестиційний фонд Данії (EIFO) </t>
  </si>
  <si>
    <t>спеціальний фонд державного бюджету, кредит, фінансування за програмою Фінсько-українського інвестиційного фонду (FUIF)</t>
  </si>
  <si>
    <t>080825-B2AA27AC</t>
  </si>
  <si>
    <t>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</t>
  </si>
  <si>
    <t>спеціальний фонд державного бюджету, кредит, Японське агенство міжнародного співробітництва</t>
  </si>
  <si>
    <t>050825-50C9ADC1</t>
  </si>
  <si>
    <t>060825-6E2A58AC</t>
  </si>
  <si>
    <t>Постачання рейок акціонерному товариству «Українська залізниця»</t>
  </si>
  <si>
    <t>070825-A683E98A</t>
  </si>
  <si>
    <t>«Розвиток метеорологічної інфраструктури та потенціалу» (MICD) / Покращення можливостей національної гідрометеорологічної служби (УкрГМЦ) для підтримки цивільного захисту та рятувальних робіт (ДСНС), а також допомога в адаптації до зміни клімату</t>
  </si>
  <si>
    <t xml:space="preserve">Міністерство внутрішніх справ України </t>
  </si>
  <si>
    <t>050326-D51EE8D3</t>
  </si>
  <si>
    <t>060326-F3757C29</t>
  </si>
  <si>
    <t>070326-28D13F1F</t>
  </si>
  <si>
    <t>070326-D581E625</t>
  </si>
  <si>
    <t>080825-F6012025</t>
  </si>
  <si>
    <t>Муніципальна
інфраструктура
та послуги</t>
  </si>
  <si>
    <t>071025-D72423FB</t>
  </si>
  <si>
    <t>080825-8C8578F3</t>
  </si>
  <si>
    <t>080825-CAA5E2F6</t>
  </si>
  <si>
    <t>спеціальний фонд державного бюджету, Державний фонд поводження з радіоактивними відходами</t>
  </si>
  <si>
    <t xml:space="preserve"> </t>
  </si>
  <si>
    <t>010326-7E53EB12</t>
  </si>
  <si>
    <t>Еко-рейка</t>
  </si>
  <si>
    <t>Міністерство економіки та довкілля</t>
  </si>
  <si>
    <t>160226-FF0490D9</t>
  </si>
  <si>
    <t>160226-81A8C3FD</t>
  </si>
  <si>
    <t>070825-9EB4B579</t>
  </si>
  <si>
    <t xml:space="preserve">спеціальний фонд державного бюджету, Державний фонд розвитку водного господарства </t>
  </si>
  <si>
    <t>Виготовлення проекту "Реконструкція судноплавних шлюзів з влаштуванням фізичного захисту елементів критичної інфраструктури"</t>
  </si>
  <si>
    <t>Відновлення ВП «Середньодніпровський судноплавний шлюз» ДП «УКРВОДШЛЯХ» після ракетної атаки рф</t>
  </si>
  <si>
    <t>спеціальний фонд державного бюджету, кредит/  Міжнародний банк реконструкції та розвитку</t>
  </si>
  <si>
    <t xml:space="preserve">Міністерство енергетики України </t>
  </si>
  <si>
    <t>120825-FCD667D0</t>
  </si>
  <si>
    <t>120825-06E69EF1</t>
  </si>
  <si>
    <t>грантові кошти Швейцаріїї (фінансується SECO (реалізується FSD)</t>
  </si>
  <si>
    <t>Міністерство внутрішніх справ України</t>
  </si>
  <si>
    <t>050825-FBCEE2B4</t>
  </si>
  <si>
    <t xml:space="preserve"> «Зміцнення системи охорони здоров'я та збереження життя» (HEAL Ukraine)</t>
  </si>
  <si>
    <t>спеціальний фонд державного бюджету, грант ДП "УКРВОДШЛЯХ" залучений у ЄС</t>
  </si>
  <si>
    <t>Проект з покращення водопостачання у місті Києві</t>
  </si>
  <si>
    <t xml:space="preserve"> спеціальний фонд державного бюджету, Державний фонд внутрішніх водних шляхів</t>
  </si>
  <si>
    <t>Разом 
2027-2029 рр.</t>
  </si>
  <si>
    <t>Проект "Ремонт житла для відновлення прав і можливостей людей (HOPE)", Компонент 2: Проектування і капітальний ремонт частково пошкоджених багатоквартирних будинків (БКБ)</t>
  </si>
  <si>
    <t>Проект муніципального водного господарства м. Чернівці</t>
  </si>
  <si>
    <t>Надзвичайна кредитна програма для відновлення України</t>
  </si>
  <si>
    <t>Завершення будівництва метрополітену у м. Дніпропетровську</t>
  </si>
  <si>
    <t>Розвиток транс’європейської транспортної мережі</t>
  </si>
  <si>
    <t>Подовження третьої лінії метрополітену у м . Харкові</t>
  </si>
  <si>
    <t>Міністерство з відновлення, інфраструктури та транспорту України</t>
  </si>
  <si>
    <t>Міністерство з відновлення, інфраструктури та транспорту України /
Державне агентство відновлення та розвитку інфраструктури України</t>
  </si>
  <si>
    <t xml:space="preserve">Забезпечення захисту від шкідливої дії вод населених пунктів, виробничих об’єктів та сільськогосподарських угідь, створення безпечних умов життєдіяльності населення </t>
  </si>
  <si>
    <t xml:space="preserve">Розвиток інфраструктури поводження з радіоактивними відходами </t>
  </si>
  <si>
    <t xml:space="preserve">Проєкт розширення Північного регіону </t>
  </si>
  <si>
    <t xml:space="preserve">Другий проект з передачі електроенергії </t>
  </si>
  <si>
    <t>Встановлення газопоршневої електростанції до 20 МВт у Львівській області: Проєкт ФIV</t>
  </si>
  <si>
    <t>Встановлення газопоршневої електростанції до 10 МВт в Івано-Франківській області: Проєкт ФI</t>
  </si>
  <si>
    <t>Встановлення газопоршневої електростанції до 10 МВт в Івано-Франківській області: Проєкт ФII</t>
  </si>
  <si>
    <t>Встановлення газопоршневої електростанції до 20 МВт в Івано-Франківській області: Проєкт ФІІІ</t>
  </si>
  <si>
    <t xml:space="preserve">Програма з відновлення України </t>
  </si>
  <si>
    <t xml:space="preserve">«Удосконалення вищої освіти в Україні заради результатів» (UIHERP) </t>
  </si>
  <si>
    <t>Модернізація інфраструктури та матеріально-технічної бази судово-медичних установ України</t>
  </si>
  <si>
    <t>Завершення будівництва реабілітаційного комплексу по вул. Спортивній, 4 в смт Великий Любінь Городоцького р-ну Львівської обл. ("Галичина")</t>
  </si>
  <si>
    <t>Створення та функціонування Національного військового меморіального кладовища</t>
  </si>
  <si>
    <t xml:space="preserve">Річкова інформаційна служба на українській ділянці Дунаю в рамках програми ЄС “Connecting Europe Facility” (CEF) </t>
  </si>
  <si>
    <t>Покращення дорожньої мережі шляхи солідарності FL</t>
  </si>
  <si>
    <t>Капітальний ремонт транспортуючих каналів та 4 шлюзів: "Громадський", "105 км", "Желявський", "Скунда"</t>
  </si>
  <si>
    <t>Капітальний ремонт приканальних дамб Скунда та Кугурлуй</t>
  </si>
  <si>
    <t>Посилення технічного обслуговування операційних можливостей ДСНС у сфері розмінування. Полтава</t>
  </si>
  <si>
    <t>Міністерство з відновлення, інфраструктури та транспорту України (Міністерство у справах громад, територій та внутрішньо переміщених осіб України)</t>
  </si>
  <si>
    <t>Створення соціального житла</t>
  </si>
  <si>
    <t>спеціальний фонд державного бюджету, кредит Європейського інвестиційного банку</t>
  </si>
  <si>
    <t>спеціальний фонд державного бюджету, грант Європейського інвестиційного банку</t>
  </si>
  <si>
    <t>спеціальний фонд державного бюджету, грант, Європейський інвестиційний банк (співфінансування)</t>
  </si>
  <si>
    <t xml:space="preserve">спеціальний фонд державного бюджету, грант на технічну підтримку, Європейський інвестиційний банк
</t>
  </si>
  <si>
    <t>080825-5FBA0295</t>
  </si>
  <si>
    <t>Відновлення енергозабезпечення у зимовий період та постачання енергетичних ресурсів</t>
  </si>
  <si>
    <t>110825-071F067C</t>
  </si>
  <si>
    <t>Державний фонд регіонального розвитку</t>
  </si>
  <si>
    <t>Загальний фонд державного бюджету</t>
  </si>
  <si>
    <t>Міністерство у справах громад, територій та внутрішньо переміщених осіб України</t>
  </si>
  <si>
    <t>050825-8155C6E9</t>
  </si>
  <si>
    <t xml:space="preserve">
Придбання обладнання, створення та модернізація (проведення реконструкції та капітального ремонту) їдалень (харчоблоків) закладів освіти
</t>
  </si>
  <si>
    <t>Капітальний ремонт, модернізація інфраструктури приміщень бази зберігання страхового фонду документації України  та введення її векексплуатацію.</t>
  </si>
  <si>
    <t>спеціальний фонд державного бюджету, грант  Міжнародний банк реконструкції та розвитку</t>
  </si>
  <si>
    <r>
      <t xml:space="preserve">Консолідований перелік
публічних інвестиційних проектів та програм публічних інвестицій єдиного проектного портфеля публічних інвестицій держави і розподіл публічних інвестицій на їх підготовку та реалізацію 
на 2027-2029 роки у розрізі джерел і механізмів фінансового забезпечення 
</t>
    </r>
    <r>
      <rPr>
        <sz val="16"/>
        <color theme="1"/>
        <rFont val="Times New Roman"/>
        <family val="1"/>
        <charset val="204"/>
      </rPr>
      <t>(станом на 27.08.2026)</t>
    </r>
    <r>
      <rPr>
        <b/>
        <sz val="16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</si>
</sst>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3" fillId="0" borderId="1"/>
    <xf numFmtId="0" fontId="14" fillId="0" borderId="1"/>
    <xf numFmtId="0" fontId="13" fillId="0" borderId="1"/>
    <xf numFmtId="0" fontId="15" fillId="0" borderId="1"/>
    <xf numFmtId="0" fontId="16" fillId="0" borderId="1"/>
  </cellStyleXfs>
  <cellXfs count="135">
    <xf numFmtId="0" fontId="0" fillId="0" borderId="0" xfId="0" applyFont="1" applyAlignment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2" borderId="0" xfId="0" applyFont="1" applyFill="1" applyAlignment="1"/>
    <xf numFmtId="0" fontId="4" fillId="2" borderId="0" xfId="0" applyFont="1" applyFill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0" xfId="0" applyFont="1" applyAlignment="1"/>
    <xf numFmtId="0" fontId="7" fillId="2" borderId="2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164" fontId="11" fillId="4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164" fontId="7" fillId="0" borderId="2" xfId="3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0" fillId="0" borderId="0" xfId="0" applyFont="1" applyAlignment="1"/>
    <xf numFmtId="0" fontId="7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164" fontId="7" fillId="5" borderId="2" xfId="0" applyNumberFormat="1" applyFont="1" applyFill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center" vertical="center"/>
    </xf>
    <xf numFmtId="164" fontId="7" fillId="5" borderId="2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164" fontId="5" fillId="6" borderId="2" xfId="0" applyNumberFormat="1" applyFont="1" applyFill="1" applyBorder="1" applyAlignment="1">
      <alignment horizontal="center" vertical="center"/>
    </xf>
    <xf numFmtId="164" fontId="7" fillId="6" borderId="2" xfId="0" applyNumberFormat="1" applyFont="1" applyFill="1" applyBorder="1" applyAlignment="1">
      <alignment horizontal="center" vertical="center"/>
    </xf>
    <xf numFmtId="4" fontId="5" fillId="6" borderId="2" xfId="0" applyNumberFormat="1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vertical="center"/>
    </xf>
    <xf numFmtId="4" fontId="7" fillId="5" borderId="2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Font="1" applyAlignment="1"/>
    <xf numFmtId="164" fontId="5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164" fontId="5" fillId="0" borderId="2" xfId="3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1" fillId="0" borderId="3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0" fillId="0" borderId="0" xfId="0" applyFont="1" applyAlignment="1"/>
    <xf numFmtId="0" fontId="7" fillId="5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vertical="center"/>
    </xf>
    <xf numFmtId="164" fontId="5" fillId="0" borderId="5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7" borderId="2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wrapText="1"/>
    </xf>
    <xf numFmtId="164" fontId="5" fillId="7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4" fontId="8" fillId="7" borderId="10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5" fillId="3" borderId="2" xfId="3" applyNumberFormat="1" applyFont="1" applyFill="1" applyBorder="1" applyAlignment="1">
      <alignment horizontal="center" vertical="center"/>
    </xf>
    <xf numFmtId="164" fontId="7" fillId="7" borderId="2" xfId="0" applyNumberFormat="1" applyFont="1" applyFill="1" applyBorder="1" applyAlignment="1">
      <alignment horizontal="center" vertical="center" wrapText="1"/>
    </xf>
    <xf numFmtId="0" fontId="12" fillId="3" borderId="2" xfId="3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6" fillId="0" borderId="2" xfId="0" applyFont="1" applyBorder="1"/>
    <xf numFmtId="0" fontId="7" fillId="5" borderId="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0" fontId="11" fillId="4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/>
    </xf>
    <xf numFmtId="0" fontId="11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0" fontId="11" fillId="0" borderId="9" xfId="0" applyFont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2" xfId="0" applyFont="1" applyBorder="1"/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6">
    <cellStyle name="Звичайний" xfId="0" builtinId="0"/>
    <cellStyle name="Звичайний 2" xfId="2"/>
    <cellStyle name="Звичайний 3" xfId="3"/>
    <cellStyle name="Звичайний 4" xfId="1"/>
    <cellStyle name="Звичайний 5" xfId="4"/>
    <cellStyle name="Звичайни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1"/>
  <sheetViews>
    <sheetView tabSelected="1" zoomScale="87" zoomScaleNormal="87" zoomScaleSheetLayoutView="40" workbookViewId="0">
      <pane ySplit="6" topLeftCell="A7" activePane="bottomLeft" state="frozen"/>
      <selection pane="bottomLeft" activeCell="I123" sqref="I123"/>
    </sheetView>
  </sheetViews>
  <sheetFormatPr defaultColWidth="14.42578125" defaultRowHeight="15" customHeight="1" x14ac:dyDescent="0.25"/>
  <cols>
    <col min="1" max="1" width="7.42578125" style="7" customWidth="1"/>
    <col min="2" max="2" width="23.5703125" style="7" customWidth="1"/>
    <col min="3" max="3" width="59" style="33" customWidth="1"/>
    <col min="4" max="4" width="21.7109375" style="7" customWidth="1"/>
    <col min="5" max="5" width="24.28515625" style="7" customWidth="1"/>
    <col min="6" max="9" width="19.85546875" style="7" customWidth="1"/>
    <col min="10" max="10" width="31.7109375" style="12" customWidth="1"/>
    <col min="11" max="11" width="30.28515625" style="12" customWidth="1"/>
  </cols>
  <sheetData>
    <row r="1" spans="1:11" s="52" customFormat="1" ht="15" customHeight="1" x14ac:dyDescent="0.25">
      <c r="A1" s="7"/>
      <c r="B1" s="7"/>
      <c r="C1" s="33"/>
      <c r="D1" s="7"/>
      <c r="E1" s="7"/>
      <c r="F1" s="7"/>
      <c r="G1" s="7"/>
      <c r="H1" s="7"/>
      <c r="I1" s="7"/>
      <c r="J1" s="12"/>
      <c r="K1" s="12"/>
    </row>
    <row r="2" spans="1:11" ht="20.25" customHeight="1" x14ac:dyDescent="0.25">
      <c r="A2" s="1"/>
      <c r="B2" s="2"/>
      <c r="C2" s="2"/>
      <c r="D2" s="3"/>
      <c r="E2" s="2"/>
      <c r="F2" s="3"/>
      <c r="G2" s="3"/>
      <c r="H2" s="3"/>
      <c r="I2" s="3"/>
      <c r="J2" s="3"/>
      <c r="K2" s="2"/>
    </row>
    <row r="3" spans="1:11" ht="105" customHeight="1" x14ac:dyDescent="0.25">
      <c r="A3" s="108" t="s">
        <v>248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4" spans="1:11" ht="18.75" x14ac:dyDescent="0.3">
      <c r="A4" s="4"/>
      <c r="B4" s="5"/>
      <c r="C4" s="5"/>
      <c r="D4" s="6"/>
      <c r="E4" s="5"/>
      <c r="F4" s="6"/>
      <c r="G4" s="6"/>
      <c r="H4" s="6"/>
      <c r="I4" s="6"/>
      <c r="J4" s="6"/>
      <c r="K4" s="8" t="s">
        <v>0</v>
      </c>
    </row>
    <row r="5" spans="1:11" ht="48.6" customHeight="1" x14ac:dyDescent="0.25">
      <c r="A5" s="117" t="s">
        <v>1</v>
      </c>
      <c r="B5" s="117" t="s">
        <v>2</v>
      </c>
      <c r="C5" s="117" t="s">
        <v>3</v>
      </c>
      <c r="D5" s="117" t="s">
        <v>4</v>
      </c>
      <c r="E5" s="117" t="s">
        <v>5</v>
      </c>
      <c r="F5" s="111" t="s">
        <v>100</v>
      </c>
      <c r="G5" s="112"/>
      <c r="H5" s="112"/>
      <c r="I5" s="112"/>
      <c r="J5" s="117" t="s">
        <v>6</v>
      </c>
      <c r="K5" s="117" t="s">
        <v>7</v>
      </c>
    </row>
    <row r="6" spans="1:11" ht="64.5" customHeight="1" x14ac:dyDescent="0.25">
      <c r="A6" s="117"/>
      <c r="B6" s="117"/>
      <c r="C6" s="117"/>
      <c r="D6" s="117"/>
      <c r="E6" s="117"/>
      <c r="F6" s="11" t="s">
        <v>8</v>
      </c>
      <c r="G6" s="11" t="s">
        <v>9</v>
      </c>
      <c r="H6" s="11" t="s">
        <v>10</v>
      </c>
      <c r="I6" s="11" t="s">
        <v>205</v>
      </c>
      <c r="J6" s="117"/>
      <c r="K6" s="117"/>
    </row>
    <row r="7" spans="1:11" s="10" customFormat="1" ht="15.75" x14ac:dyDescent="0.25">
      <c r="A7" s="18"/>
      <c r="B7" s="113" t="s">
        <v>11</v>
      </c>
      <c r="C7" s="113"/>
      <c r="D7" s="113"/>
      <c r="E7" s="20"/>
      <c r="F7" s="20">
        <f>F9+F10+F11+F12</f>
        <v>3169781.5</v>
      </c>
      <c r="G7" s="20">
        <f t="shared" ref="G7:I7" si="0">G9+G10+G11+G12</f>
        <v>936939.1</v>
      </c>
      <c r="H7" s="20">
        <f t="shared" si="0"/>
        <v>833000</v>
      </c>
      <c r="I7" s="20">
        <f t="shared" si="0"/>
        <v>4939720.5999999996</v>
      </c>
      <c r="J7" s="19"/>
      <c r="K7" s="19"/>
    </row>
    <row r="8" spans="1:11" ht="15.75" x14ac:dyDescent="0.25">
      <c r="A8" s="114" t="s">
        <v>12</v>
      </c>
      <c r="B8" s="115"/>
      <c r="C8" s="115"/>
      <c r="D8" s="115"/>
      <c r="E8" s="9"/>
      <c r="F8" s="24"/>
      <c r="G8" s="24"/>
      <c r="H8" s="24"/>
      <c r="I8" s="24"/>
      <c r="J8" s="25"/>
      <c r="K8" s="9"/>
    </row>
    <row r="9" spans="1:11" s="10" customFormat="1" ht="35.25" customHeight="1" x14ac:dyDescent="0.25">
      <c r="A9" s="22">
        <v>1</v>
      </c>
      <c r="B9" s="16" t="s">
        <v>109</v>
      </c>
      <c r="C9" s="26" t="s">
        <v>101</v>
      </c>
      <c r="D9" s="26" t="s">
        <v>102</v>
      </c>
      <c r="E9" s="15"/>
      <c r="F9" s="16">
        <v>1077828.1000000001</v>
      </c>
      <c r="G9" s="16">
        <v>14388.4</v>
      </c>
      <c r="H9" s="16"/>
      <c r="I9" s="53">
        <f>H9+G9+F9</f>
        <v>1092216.5</v>
      </c>
      <c r="J9" s="13" t="s">
        <v>103</v>
      </c>
      <c r="K9" s="17" t="s">
        <v>104</v>
      </c>
    </row>
    <row r="10" spans="1:11" s="10" customFormat="1" ht="41.25" customHeight="1" x14ac:dyDescent="0.25">
      <c r="A10" s="22">
        <v>2</v>
      </c>
      <c r="B10" s="16" t="s">
        <v>110</v>
      </c>
      <c r="C10" s="26" t="s">
        <v>226</v>
      </c>
      <c r="D10" s="26" t="s">
        <v>102</v>
      </c>
      <c r="E10" s="15"/>
      <c r="F10" s="16">
        <v>1100000</v>
      </c>
      <c r="G10" s="16">
        <v>14388.4</v>
      </c>
      <c r="H10" s="16"/>
      <c r="I10" s="53">
        <f t="shared" ref="I10:I12" si="1">F10+G10+H10</f>
        <v>1114388.3999999999</v>
      </c>
      <c r="J10" s="13" t="s">
        <v>105</v>
      </c>
      <c r="K10" s="17" t="s">
        <v>104</v>
      </c>
    </row>
    <row r="11" spans="1:11" s="10" customFormat="1" ht="54" customHeight="1" x14ac:dyDescent="0.25">
      <c r="A11" s="22">
        <v>3</v>
      </c>
      <c r="B11" s="16" t="s">
        <v>111</v>
      </c>
      <c r="C11" s="26" t="s">
        <v>225</v>
      </c>
      <c r="D11" s="26" t="s">
        <v>102</v>
      </c>
      <c r="E11" s="15"/>
      <c r="F11" s="16">
        <v>158953.4</v>
      </c>
      <c r="G11" s="16">
        <v>75162.3</v>
      </c>
      <c r="H11" s="16"/>
      <c r="I11" s="53">
        <f t="shared" si="1"/>
        <v>234115.7</v>
      </c>
      <c r="J11" s="13" t="s">
        <v>105</v>
      </c>
      <c r="K11" s="17" t="s">
        <v>106</v>
      </c>
    </row>
    <row r="12" spans="1:11" s="10" customFormat="1" ht="47.25" x14ac:dyDescent="0.25">
      <c r="A12" s="22">
        <v>4</v>
      </c>
      <c r="B12" s="16" t="s">
        <v>129</v>
      </c>
      <c r="C12" s="26" t="s">
        <v>107</v>
      </c>
      <c r="D12" s="26" t="s">
        <v>102</v>
      </c>
      <c r="E12" s="15"/>
      <c r="F12" s="74">
        <v>833000</v>
      </c>
      <c r="G12" s="74">
        <v>833000</v>
      </c>
      <c r="H12" s="74">
        <v>833000</v>
      </c>
      <c r="I12" s="75">
        <f t="shared" si="1"/>
        <v>2499000</v>
      </c>
      <c r="J12" s="13" t="s">
        <v>108</v>
      </c>
      <c r="K12" s="13" t="s">
        <v>106</v>
      </c>
    </row>
    <row r="13" spans="1:11" s="10" customFormat="1" ht="15.75" x14ac:dyDescent="0.25">
      <c r="A13" s="18"/>
      <c r="B13" s="113" t="s">
        <v>112</v>
      </c>
      <c r="C13" s="113"/>
      <c r="D13" s="113"/>
      <c r="E13" s="19"/>
      <c r="F13" s="20">
        <f>F15+F16</f>
        <v>522702.3</v>
      </c>
      <c r="G13" s="20">
        <f>G15+G16</f>
        <v>463740.5</v>
      </c>
      <c r="H13" s="20">
        <f>H15+H16</f>
        <v>127526.7</v>
      </c>
      <c r="I13" s="20">
        <f>I15+I16</f>
        <v>1113969.5</v>
      </c>
      <c r="J13" s="19"/>
      <c r="K13" s="19"/>
    </row>
    <row r="14" spans="1:11" s="10" customFormat="1" ht="15.75" x14ac:dyDescent="0.25">
      <c r="A14" s="116" t="s">
        <v>12</v>
      </c>
      <c r="B14" s="116"/>
      <c r="C14" s="116"/>
      <c r="D14" s="116"/>
      <c r="E14" s="21"/>
      <c r="F14" s="14"/>
      <c r="G14" s="14"/>
      <c r="H14" s="14"/>
      <c r="I14" s="14"/>
      <c r="J14" s="21"/>
      <c r="K14" s="21"/>
    </row>
    <row r="15" spans="1:11" s="10" customFormat="1" ht="47.25" x14ac:dyDescent="0.25">
      <c r="A15" s="22">
        <v>5</v>
      </c>
      <c r="B15" s="16" t="s">
        <v>113</v>
      </c>
      <c r="C15" s="26" t="s">
        <v>114</v>
      </c>
      <c r="D15" s="26" t="s">
        <v>115</v>
      </c>
      <c r="E15" s="15"/>
      <c r="F15" s="16">
        <v>511813.5</v>
      </c>
      <c r="G15" s="16">
        <v>461018.3</v>
      </c>
      <c r="H15" s="16">
        <v>127526.7</v>
      </c>
      <c r="I15" s="53">
        <f>SUM(F15:H15)</f>
        <v>1100358.5</v>
      </c>
      <c r="J15" s="13" t="s">
        <v>105</v>
      </c>
      <c r="K15" s="17" t="s">
        <v>116</v>
      </c>
    </row>
    <row r="16" spans="1:11" s="35" customFormat="1" ht="48.75" customHeight="1" x14ac:dyDescent="0.25">
      <c r="A16" s="34">
        <v>6</v>
      </c>
      <c r="B16" s="16" t="s">
        <v>200</v>
      </c>
      <c r="C16" s="26" t="s">
        <v>246</v>
      </c>
      <c r="D16" s="26" t="s">
        <v>112</v>
      </c>
      <c r="E16" s="44">
        <v>74</v>
      </c>
      <c r="F16" s="16">
        <v>10888.8</v>
      </c>
      <c r="G16" s="16">
        <v>2722.2</v>
      </c>
      <c r="H16" s="16"/>
      <c r="I16" s="53">
        <f>SUM(F16:H16)</f>
        <v>13611</v>
      </c>
      <c r="J16" s="13" t="s">
        <v>105</v>
      </c>
      <c r="K16" s="17" t="s">
        <v>116</v>
      </c>
    </row>
    <row r="17" spans="1:11" s="10" customFormat="1" ht="15.75" x14ac:dyDescent="0.25">
      <c r="A17" s="18"/>
      <c r="B17" s="113" t="s">
        <v>13</v>
      </c>
      <c r="C17" s="113"/>
      <c r="D17" s="113"/>
      <c r="E17" s="19"/>
      <c r="F17" s="20">
        <f>F19</f>
        <v>1580324.4</v>
      </c>
      <c r="G17" s="20"/>
      <c r="H17" s="20"/>
      <c r="I17" s="20">
        <f t="shared" ref="I17" si="2">I19</f>
        <v>1580324.4</v>
      </c>
      <c r="J17" s="19"/>
      <c r="K17" s="19"/>
    </row>
    <row r="18" spans="1:11" s="10" customFormat="1" ht="15.75" x14ac:dyDescent="0.25">
      <c r="A18" s="116" t="s">
        <v>12</v>
      </c>
      <c r="B18" s="116"/>
      <c r="C18" s="116"/>
      <c r="D18" s="116"/>
      <c r="E18" s="21"/>
      <c r="F18" s="14"/>
      <c r="G18" s="14"/>
      <c r="H18" s="14"/>
      <c r="I18" s="14"/>
      <c r="J18" s="21"/>
      <c r="K18" s="21"/>
    </row>
    <row r="19" spans="1:11" s="10" customFormat="1" ht="47.25" x14ac:dyDescent="0.25">
      <c r="A19" s="22">
        <v>7</v>
      </c>
      <c r="B19" s="28" t="s">
        <v>154</v>
      </c>
      <c r="C19" s="23" t="s">
        <v>155</v>
      </c>
      <c r="D19" s="17" t="s">
        <v>13</v>
      </c>
      <c r="E19" s="21"/>
      <c r="F19" s="14">
        <v>1580324.4</v>
      </c>
      <c r="G19" s="14"/>
      <c r="H19" s="14"/>
      <c r="I19" s="53">
        <f>H19+G19+F19</f>
        <v>1580324.4</v>
      </c>
      <c r="J19" s="29" t="s">
        <v>156</v>
      </c>
      <c r="K19" s="17" t="s">
        <v>157</v>
      </c>
    </row>
    <row r="20" spans="1:11" s="10" customFormat="1" ht="15.75" x14ac:dyDescent="0.25">
      <c r="A20" s="18"/>
      <c r="B20" s="113" t="s">
        <v>132</v>
      </c>
      <c r="C20" s="113"/>
      <c r="D20" s="113"/>
      <c r="E20" s="19"/>
      <c r="F20" s="20">
        <f>F22</f>
        <v>640000</v>
      </c>
      <c r="G20" s="20">
        <f t="shared" ref="G20:I20" si="3">G22</f>
        <v>1200000</v>
      </c>
      <c r="H20" s="20">
        <f t="shared" si="3"/>
        <v>160000</v>
      </c>
      <c r="I20" s="20">
        <f t="shared" si="3"/>
        <v>2000000</v>
      </c>
      <c r="J20" s="19"/>
      <c r="K20" s="19"/>
    </row>
    <row r="21" spans="1:11" s="10" customFormat="1" ht="15.75" x14ac:dyDescent="0.25">
      <c r="A21" s="116" t="s">
        <v>12</v>
      </c>
      <c r="B21" s="116"/>
      <c r="C21" s="116"/>
      <c r="D21" s="116"/>
      <c r="E21" s="21"/>
      <c r="F21" s="14"/>
      <c r="G21" s="14"/>
      <c r="H21" s="14"/>
      <c r="I21" s="14"/>
      <c r="J21" s="21"/>
      <c r="K21" s="21"/>
    </row>
    <row r="22" spans="1:11" s="10" customFormat="1" ht="47.25" x14ac:dyDescent="0.25">
      <c r="A22" s="22">
        <v>8</v>
      </c>
      <c r="B22" s="16" t="s">
        <v>130</v>
      </c>
      <c r="C22" s="26" t="s">
        <v>131</v>
      </c>
      <c r="D22" s="26" t="s">
        <v>132</v>
      </c>
      <c r="E22" s="15">
        <v>70</v>
      </c>
      <c r="F22" s="16">
        <v>640000</v>
      </c>
      <c r="G22" s="16">
        <v>1200000</v>
      </c>
      <c r="H22" s="16">
        <v>160000</v>
      </c>
      <c r="I22" s="53">
        <f>H22+G22+F22</f>
        <v>2000000</v>
      </c>
      <c r="J22" s="13" t="s">
        <v>105</v>
      </c>
      <c r="K22" s="17" t="s">
        <v>133</v>
      </c>
    </row>
    <row r="23" spans="1:11" s="10" customFormat="1" ht="15.75" x14ac:dyDescent="0.25">
      <c r="A23" s="18"/>
      <c r="B23" s="113" t="s">
        <v>22</v>
      </c>
      <c r="C23" s="113"/>
      <c r="D23" s="113"/>
      <c r="E23" s="19"/>
      <c r="F23" s="20">
        <f>SUM(F25:F33)</f>
        <v>13540392.5</v>
      </c>
      <c r="G23" s="20">
        <f>SUM(G25:G33)</f>
        <v>27501373.099999998</v>
      </c>
      <c r="H23" s="20">
        <f>SUM(H25:H33)</f>
        <v>27315200</v>
      </c>
      <c r="I23" s="20">
        <f>SUM(I25:I33)</f>
        <v>68356965.599999994</v>
      </c>
      <c r="J23" s="19"/>
      <c r="K23" s="19"/>
    </row>
    <row r="24" spans="1:11" s="10" customFormat="1" ht="15.75" x14ac:dyDescent="0.25">
      <c r="A24" s="116" t="s">
        <v>12</v>
      </c>
      <c r="B24" s="116"/>
      <c r="C24" s="116"/>
      <c r="D24" s="116"/>
      <c r="E24" s="21"/>
      <c r="F24" s="14"/>
      <c r="G24" s="14"/>
      <c r="H24" s="14"/>
      <c r="I24" s="14"/>
      <c r="J24" s="21"/>
      <c r="K24" s="21"/>
    </row>
    <row r="25" spans="1:11" s="10" customFormat="1" ht="35.25" customHeight="1" x14ac:dyDescent="0.25">
      <c r="A25" s="22">
        <f>A22+1</f>
        <v>9</v>
      </c>
      <c r="B25" s="16" t="s">
        <v>117</v>
      </c>
      <c r="C25" s="26" t="s">
        <v>118</v>
      </c>
      <c r="D25" s="26" t="s">
        <v>22</v>
      </c>
      <c r="E25" s="15"/>
      <c r="F25" s="16">
        <v>700000</v>
      </c>
      <c r="G25" s="16">
        <f>1760000</f>
        <v>1760000</v>
      </c>
      <c r="H25" s="16">
        <v>2000000</v>
      </c>
      <c r="I25" s="53">
        <f>F25+G25+H25</f>
        <v>4460000</v>
      </c>
      <c r="J25" s="13" t="s">
        <v>128</v>
      </c>
      <c r="K25" s="17" t="s">
        <v>24</v>
      </c>
    </row>
    <row r="26" spans="1:11" s="10" customFormat="1" ht="60" customHeight="1" x14ac:dyDescent="0.25">
      <c r="A26" s="22">
        <f>A25+1</f>
        <v>10</v>
      </c>
      <c r="B26" s="16" t="s">
        <v>119</v>
      </c>
      <c r="C26" s="26" t="s">
        <v>245</v>
      </c>
      <c r="D26" s="26" t="s">
        <v>22</v>
      </c>
      <c r="E26" s="15"/>
      <c r="F26" s="16">
        <v>1000000</v>
      </c>
      <c r="G26" s="16">
        <v>2500000</v>
      </c>
      <c r="H26" s="16">
        <v>3000000</v>
      </c>
      <c r="I26" s="53">
        <f t="shared" ref="I26:I33" si="4">F26+G26+H26</f>
        <v>6500000</v>
      </c>
      <c r="J26" s="13" t="s">
        <v>128</v>
      </c>
      <c r="K26" s="17" t="s">
        <v>24</v>
      </c>
    </row>
    <row r="27" spans="1:11" s="10" customFormat="1" ht="47.25" x14ac:dyDescent="0.25">
      <c r="A27" s="22">
        <f t="shared" ref="A27:A33" si="5">A26+1</f>
        <v>11</v>
      </c>
      <c r="B27" s="16" t="s">
        <v>120</v>
      </c>
      <c r="C27" s="26" t="s">
        <v>121</v>
      </c>
      <c r="D27" s="26" t="s">
        <v>22</v>
      </c>
      <c r="E27" s="15"/>
      <c r="F27" s="16">
        <v>3700000</v>
      </c>
      <c r="G27" s="16">
        <f>11000000</f>
        <v>11000000</v>
      </c>
      <c r="H27" s="16">
        <v>11000000</v>
      </c>
      <c r="I27" s="53">
        <f t="shared" si="4"/>
        <v>25700000</v>
      </c>
      <c r="J27" s="13" t="s">
        <v>128</v>
      </c>
      <c r="K27" s="17" t="s">
        <v>24</v>
      </c>
    </row>
    <row r="28" spans="1:11" s="10" customFormat="1" ht="31.5" x14ac:dyDescent="0.25">
      <c r="A28" s="22">
        <f t="shared" si="5"/>
        <v>12</v>
      </c>
      <c r="B28" s="16" t="s">
        <v>122</v>
      </c>
      <c r="C28" s="26" t="s">
        <v>123</v>
      </c>
      <c r="D28" s="26" t="s">
        <v>22</v>
      </c>
      <c r="E28" s="15"/>
      <c r="F28" s="16">
        <v>2000000</v>
      </c>
      <c r="G28" s="16">
        <v>61018.400000000001</v>
      </c>
      <c r="H28" s="16"/>
      <c r="I28" s="53">
        <f t="shared" si="4"/>
        <v>2061018.4</v>
      </c>
      <c r="J28" s="13" t="s">
        <v>128</v>
      </c>
      <c r="K28" s="17" t="s">
        <v>24</v>
      </c>
    </row>
    <row r="29" spans="1:11" s="10" customFormat="1" ht="31.5" x14ac:dyDescent="0.25">
      <c r="A29" s="22">
        <f t="shared" si="5"/>
        <v>13</v>
      </c>
      <c r="B29" s="16" t="s">
        <v>124</v>
      </c>
      <c r="C29" s="26" t="s">
        <v>125</v>
      </c>
      <c r="D29" s="26" t="s">
        <v>22</v>
      </c>
      <c r="E29" s="15"/>
      <c r="F29" s="16"/>
      <c r="G29" s="16">
        <v>2000000</v>
      </c>
      <c r="H29" s="16">
        <v>2000000</v>
      </c>
      <c r="I29" s="53">
        <f t="shared" si="4"/>
        <v>4000000</v>
      </c>
      <c r="J29" s="13" t="s">
        <v>128</v>
      </c>
      <c r="K29" s="17" t="s">
        <v>24</v>
      </c>
    </row>
    <row r="30" spans="1:11" s="10" customFormat="1" ht="47.25" x14ac:dyDescent="0.25">
      <c r="A30" s="22">
        <f t="shared" si="5"/>
        <v>14</v>
      </c>
      <c r="B30" s="16" t="s">
        <v>126</v>
      </c>
      <c r="C30" s="26" t="s">
        <v>127</v>
      </c>
      <c r="D30" s="26" t="s">
        <v>22</v>
      </c>
      <c r="E30" s="15"/>
      <c r="F30" s="16">
        <v>3000000</v>
      </c>
      <c r="G30" s="16">
        <v>7138154.7000000002</v>
      </c>
      <c r="H30" s="16">
        <v>6500000</v>
      </c>
      <c r="I30" s="53">
        <f t="shared" si="4"/>
        <v>16638154.699999999</v>
      </c>
      <c r="J30" s="13" t="s">
        <v>153</v>
      </c>
      <c r="K30" s="17" t="s">
        <v>24</v>
      </c>
    </row>
    <row r="31" spans="1:11" s="10" customFormat="1" ht="63" x14ac:dyDescent="0.25">
      <c r="A31" s="22">
        <f>A30+1</f>
        <v>15</v>
      </c>
      <c r="B31" s="36" t="s">
        <v>21</v>
      </c>
      <c r="C31" s="36" t="s">
        <v>223</v>
      </c>
      <c r="D31" s="37" t="s">
        <v>22</v>
      </c>
      <c r="E31" s="36"/>
      <c r="F31" s="38">
        <v>1309192.5</v>
      </c>
      <c r="G31" s="38"/>
      <c r="H31" s="38"/>
      <c r="I31" s="39">
        <f t="shared" si="4"/>
        <v>1309192.5</v>
      </c>
      <c r="J31" s="37" t="s">
        <v>23</v>
      </c>
      <c r="K31" s="37" t="s">
        <v>24</v>
      </c>
    </row>
    <row r="32" spans="1:11" s="10" customFormat="1" ht="63" x14ac:dyDescent="0.25">
      <c r="A32" s="22">
        <f t="shared" si="5"/>
        <v>16</v>
      </c>
      <c r="B32" s="36" t="s">
        <v>25</v>
      </c>
      <c r="C32" s="36" t="s">
        <v>26</v>
      </c>
      <c r="D32" s="37" t="s">
        <v>22</v>
      </c>
      <c r="E32" s="36"/>
      <c r="F32" s="38">
        <v>398000</v>
      </c>
      <c r="G32" s="38">
        <v>1609000</v>
      </c>
      <c r="H32" s="38">
        <v>1001000</v>
      </c>
      <c r="I32" s="39">
        <f t="shared" si="4"/>
        <v>3008000</v>
      </c>
      <c r="J32" s="37" t="s">
        <v>27</v>
      </c>
      <c r="K32" s="37" t="s">
        <v>24</v>
      </c>
    </row>
    <row r="33" spans="1:11" s="10" customFormat="1" ht="63" x14ac:dyDescent="0.25">
      <c r="A33" s="22">
        <f t="shared" si="5"/>
        <v>17</v>
      </c>
      <c r="B33" s="36" t="s">
        <v>28</v>
      </c>
      <c r="C33" s="36" t="s">
        <v>29</v>
      </c>
      <c r="D33" s="37" t="s">
        <v>22</v>
      </c>
      <c r="E33" s="36"/>
      <c r="F33" s="40">
        <v>1433200</v>
      </c>
      <c r="G33" s="40">
        <v>1433200</v>
      </c>
      <c r="H33" s="40">
        <v>1814200</v>
      </c>
      <c r="I33" s="39">
        <f t="shared" si="4"/>
        <v>4680600</v>
      </c>
      <c r="J33" s="37" t="s">
        <v>27</v>
      </c>
      <c r="K33" s="37" t="s">
        <v>24</v>
      </c>
    </row>
    <row r="34" spans="1:11" s="10" customFormat="1" ht="15.75" x14ac:dyDescent="0.25">
      <c r="A34" s="18"/>
      <c r="B34" s="113" t="s">
        <v>19</v>
      </c>
      <c r="C34" s="113"/>
      <c r="D34" s="113"/>
      <c r="E34" s="19"/>
      <c r="F34" s="20">
        <f>SUM(F36:F49)</f>
        <v>13260030.799999999</v>
      </c>
      <c r="G34" s="20">
        <f>SUM(G36:G49)</f>
        <v>8317072.8000000007</v>
      </c>
      <c r="H34" s="20">
        <f>SUM(H36:H49)</f>
        <v>3009185.4</v>
      </c>
      <c r="I34" s="20">
        <f>SUM(I36:I49)</f>
        <v>24586289</v>
      </c>
      <c r="J34" s="19"/>
      <c r="K34" s="19"/>
    </row>
    <row r="35" spans="1:11" s="10" customFormat="1" ht="15.75" x14ac:dyDescent="0.25">
      <c r="A35" s="116" t="s">
        <v>12</v>
      </c>
      <c r="B35" s="116"/>
      <c r="C35" s="116"/>
      <c r="D35" s="116"/>
      <c r="E35" s="21"/>
      <c r="F35" s="14"/>
      <c r="G35" s="14"/>
      <c r="H35" s="14"/>
      <c r="I35" s="14"/>
      <c r="J35" s="21"/>
      <c r="K35" s="21"/>
    </row>
    <row r="36" spans="1:11" s="10" customFormat="1" ht="78.75" x14ac:dyDescent="0.25">
      <c r="A36" s="22">
        <f>A33+1</f>
        <v>18</v>
      </c>
      <c r="B36" s="16" t="s">
        <v>134</v>
      </c>
      <c r="C36" s="26" t="s">
        <v>135</v>
      </c>
      <c r="D36" s="26" t="s">
        <v>19</v>
      </c>
      <c r="E36" s="15"/>
      <c r="F36" s="16">
        <v>300000</v>
      </c>
      <c r="G36" s="16">
        <v>600000</v>
      </c>
      <c r="H36" s="16">
        <v>300000</v>
      </c>
      <c r="I36" s="53">
        <f t="shared" ref="I36:I46" si="6">F36+G36+H36</f>
        <v>1200000</v>
      </c>
      <c r="J36" s="13" t="s">
        <v>105</v>
      </c>
      <c r="K36" s="17" t="s">
        <v>136</v>
      </c>
    </row>
    <row r="37" spans="1:11" s="10" customFormat="1" ht="63" x14ac:dyDescent="0.25">
      <c r="A37" s="22">
        <f>A36+1</f>
        <v>19</v>
      </c>
      <c r="B37" s="16" t="s">
        <v>137</v>
      </c>
      <c r="C37" s="26" t="s">
        <v>138</v>
      </c>
      <c r="D37" s="26" t="s">
        <v>19</v>
      </c>
      <c r="E37" s="15"/>
      <c r="F37" s="16">
        <v>1136408.1000000001</v>
      </c>
      <c r="G37" s="16">
        <v>489955.7</v>
      </c>
      <c r="H37" s="16"/>
      <c r="I37" s="53">
        <f t="shared" si="6"/>
        <v>1626363.8</v>
      </c>
      <c r="J37" s="13" t="s">
        <v>139</v>
      </c>
      <c r="K37" s="17" t="s">
        <v>136</v>
      </c>
    </row>
    <row r="38" spans="1:11" s="10" customFormat="1" ht="31.5" x14ac:dyDescent="0.25">
      <c r="A38" s="22">
        <f t="shared" ref="A38:A44" si="7">A37+1</f>
        <v>20</v>
      </c>
      <c r="B38" s="16" t="s">
        <v>140</v>
      </c>
      <c r="C38" s="26" t="s">
        <v>141</v>
      </c>
      <c r="D38" s="26" t="s">
        <v>19</v>
      </c>
      <c r="E38" s="15"/>
      <c r="F38" s="16">
        <v>395333.9</v>
      </c>
      <c r="G38" s="16">
        <v>350000</v>
      </c>
      <c r="H38" s="16">
        <v>97092.6</v>
      </c>
      <c r="I38" s="53">
        <f t="shared" si="6"/>
        <v>842426.5</v>
      </c>
      <c r="J38" s="13" t="s">
        <v>128</v>
      </c>
      <c r="K38" s="17" t="s">
        <v>136</v>
      </c>
    </row>
    <row r="39" spans="1:11" s="10" customFormat="1" ht="31.5" x14ac:dyDescent="0.25">
      <c r="A39" s="22">
        <f t="shared" si="7"/>
        <v>21</v>
      </c>
      <c r="B39" s="16" t="s">
        <v>142</v>
      </c>
      <c r="C39" s="26" t="s">
        <v>143</v>
      </c>
      <c r="D39" s="26" t="s">
        <v>19</v>
      </c>
      <c r="E39" s="15"/>
      <c r="F39" s="16">
        <v>300000</v>
      </c>
      <c r="G39" s="16">
        <v>324508.40000000002</v>
      </c>
      <c r="H39" s="16"/>
      <c r="I39" s="53">
        <f t="shared" si="6"/>
        <v>624508.4</v>
      </c>
      <c r="J39" s="13" t="s">
        <v>128</v>
      </c>
      <c r="K39" s="17" t="s">
        <v>136</v>
      </c>
    </row>
    <row r="40" spans="1:11" s="10" customFormat="1" ht="63" x14ac:dyDescent="0.25">
      <c r="A40" s="22">
        <f t="shared" si="7"/>
        <v>22</v>
      </c>
      <c r="B40" s="16" t="s">
        <v>144</v>
      </c>
      <c r="C40" s="26" t="s">
        <v>145</v>
      </c>
      <c r="D40" s="26" t="s">
        <v>19</v>
      </c>
      <c r="E40" s="15"/>
      <c r="F40" s="16">
        <v>1200000</v>
      </c>
      <c r="G40" s="16">
        <v>950000</v>
      </c>
      <c r="H40" s="16">
        <v>500000</v>
      </c>
      <c r="I40" s="53">
        <f t="shared" si="6"/>
        <v>2650000</v>
      </c>
      <c r="J40" s="13" t="s">
        <v>139</v>
      </c>
      <c r="K40" s="17" t="s">
        <v>136</v>
      </c>
    </row>
    <row r="41" spans="1:11" s="10" customFormat="1" ht="31.5" x14ac:dyDescent="0.25">
      <c r="A41" s="22">
        <f t="shared" si="7"/>
        <v>23</v>
      </c>
      <c r="B41" s="16" t="s">
        <v>146</v>
      </c>
      <c r="C41" s="26" t="s">
        <v>147</v>
      </c>
      <c r="D41" s="26" t="s">
        <v>19</v>
      </c>
      <c r="E41" s="15"/>
      <c r="F41" s="16">
        <v>779606.8</v>
      </c>
      <c r="G41" s="16">
        <v>700000</v>
      </c>
      <c r="H41" s="16">
        <v>356894.5</v>
      </c>
      <c r="I41" s="53">
        <f t="shared" si="6"/>
        <v>1836501.3</v>
      </c>
      <c r="J41" s="13" t="s">
        <v>105</v>
      </c>
      <c r="K41" s="17" t="s">
        <v>136</v>
      </c>
    </row>
    <row r="42" spans="1:11" s="10" customFormat="1" ht="31.5" x14ac:dyDescent="0.25">
      <c r="A42" s="22">
        <f t="shared" si="7"/>
        <v>24</v>
      </c>
      <c r="B42" s="16" t="s">
        <v>148</v>
      </c>
      <c r="C42" s="26" t="s">
        <v>149</v>
      </c>
      <c r="D42" s="26" t="s">
        <v>19</v>
      </c>
      <c r="E42" s="15"/>
      <c r="F42" s="16">
        <v>1000000</v>
      </c>
      <c r="G42" s="16">
        <v>641756.19999999995</v>
      </c>
      <c r="H42" s="16"/>
      <c r="I42" s="53">
        <f t="shared" si="6"/>
        <v>1641756.2</v>
      </c>
      <c r="J42" s="13" t="s">
        <v>105</v>
      </c>
      <c r="K42" s="17" t="s">
        <v>136</v>
      </c>
    </row>
    <row r="43" spans="1:11" s="10" customFormat="1" ht="63" x14ac:dyDescent="0.25">
      <c r="A43" s="22">
        <f t="shared" si="7"/>
        <v>25</v>
      </c>
      <c r="B43" s="16" t="s">
        <v>150</v>
      </c>
      <c r="C43" s="26" t="s">
        <v>151</v>
      </c>
      <c r="D43" s="26" t="s">
        <v>19</v>
      </c>
      <c r="E43" s="15">
        <v>55</v>
      </c>
      <c r="F43" s="16">
        <v>2598931.2999999998</v>
      </c>
      <c r="G43" s="16">
        <v>2331258.1</v>
      </c>
      <c r="H43" s="16">
        <v>958110.9</v>
      </c>
      <c r="I43" s="53">
        <f t="shared" si="6"/>
        <v>5888300.3000000007</v>
      </c>
      <c r="J43" s="13" t="s">
        <v>139</v>
      </c>
      <c r="K43" s="17" t="s">
        <v>136</v>
      </c>
    </row>
    <row r="44" spans="1:11" s="10" customFormat="1" ht="46.5" customHeight="1" x14ac:dyDescent="0.25">
      <c r="A44" s="22">
        <f t="shared" si="7"/>
        <v>26</v>
      </c>
      <c r="B44" s="16" t="s">
        <v>152</v>
      </c>
      <c r="C44" s="26" t="s">
        <v>224</v>
      </c>
      <c r="D44" s="26" t="s">
        <v>19</v>
      </c>
      <c r="E44" s="15">
        <v>55</v>
      </c>
      <c r="F44" s="16">
        <v>663152.30000000005</v>
      </c>
      <c r="G44" s="16"/>
      <c r="H44" s="16"/>
      <c r="I44" s="53">
        <f t="shared" si="6"/>
        <v>663152.30000000005</v>
      </c>
      <c r="J44" s="13" t="s">
        <v>105</v>
      </c>
      <c r="K44" s="17" t="s">
        <v>136</v>
      </c>
    </row>
    <row r="45" spans="1:11" s="27" customFormat="1" ht="102.75" customHeight="1" x14ac:dyDescent="0.25">
      <c r="A45" s="101">
        <f>A44+1</f>
        <v>27</v>
      </c>
      <c r="B45" s="100" t="s">
        <v>14</v>
      </c>
      <c r="C45" s="100" t="s">
        <v>201</v>
      </c>
      <c r="D45" s="118" t="s">
        <v>15</v>
      </c>
      <c r="E45" s="100"/>
      <c r="F45" s="38">
        <v>2826145.4</v>
      </c>
      <c r="G45" s="38">
        <v>665194.19999999995</v>
      </c>
      <c r="H45" s="38">
        <v>358323.9</v>
      </c>
      <c r="I45" s="39">
        <f t="shared" si="6"/>
        <v>3849663.4999999995</v>
      </c>
      <c r="J45" s="37" t="s">
        <v>16</v>
      </c>
      <c r="K45" s="118" t="s">
        <v>17</v>
      </c>
    </row>
    <row r="46" spans="1:11" s="27" customFormat="1" ht="47.25" x14ac:dyDescent="0.25">
      <c r="A46" s="101"/>
      <c r="B46" s="96"/>
      <c r="C46" s="96"/>
      <c r="D46" s="96"/>
      <c r="E46" s="96"/>
      <c r="F46" s="38">
        <v>929453</v>
      </c>
      <c r="G46" s="38">
        <v>438400.2</v>
      </c>
      <c r="H46" s="38">
        <v>138763.5</v>
      </c>
      <c r="I46" s="39">
        <f t="shared" si="6"/>
        <v>1506616.7</v>
      </c>
      <c r="J46" s="37" t="s">
        <v>18</v>
      </c>
      <c r="K46" s="96"/>
    </row>
    <row r="47" spans="1:11" s="10" customFormat="1" ht="47.25" x14ac:dyDescent="0.25">
      <c r="A47" s="22">
        <f>A45+1</f>
        <v>28</v>
      </c>
      <c r="B47" s="16" t="s">
        <v>158</v>
      </c>
      <c r="C47" s="26" t="s">
        <v>159</v>
      </c>
      <c r="D47" s="26" t="s">
        <v>19</v>
      </c>
      <c r="E47" s="15"/>
      <c r="F47" s="16">
        <v>818000</v>
      </c>
      <c r="G47" s="16">
        <v>526000</v>
      </c>
      <c r="H47" s="16"/>
      <c r="I47" s="53">
        <f>H47+G47+F47</f>
        <v>1344000</v>
      </c>
      <c r="J47" s="13" t="s">
        <v>160</v>
      </c>
      <c r="K47" s="17" t="s">
        <v>17</v>
      </c>
    </row>
    <row r="48" spans="1:11" s="10" customFormat="1" ht="15.75" x14ac:dyDescent="0.25">
      <c r="A48" s="116" t="s">
        <v>20</v>
      </c>
      <c r="B48" s="116"/>
      <c r="C48" s="116"/>
      <c r="D48" s="116"/>
      <c r="E48" s="21"/>
      <c r="F48" s="14"/>
      <c r="G48" s="14"/>
      <c r="H48" s="14"/>
      <c r="I48" s="54"/>
      <c r="J48" s="21"/>
      <c r="K48" s="21"/>
    </row>
    <row r="49" spans="1:11" s="10" customFormat="1" ht="114.75" customHeight="1" x14ac:dyDescent="0.25">
      <c r="A49" s="22">
        <f>A47+1</f>
        <v>29</v>
      </c>
      <c r="B49" s="16" t="s">
        <v>161</v>
      </c>
      <c r="C49" s="26" t="s">
        <v>162</v>
      </c>
      <c r="D49" s="26" t="s">
        <v>19</v>
      </c>
      <c r="E49" s="15"/>
      <c r="F49" s="16">
        <v>313000</v>
      </c>
      <c r="G49" s="16">
        <v>300000</v>
      </c>
      <c r="H49" s="16">
        <v>300000</v>
      </c>
      <c r="I49" s="53">
        <f>H49+G49+F49</f>
        <v>913000</v>
      </c>
      <c r="J49" s="13" t="s">
        <v>163</v>
      </c>
      <c r="K49" s="17" t="s">
        <v>17</v>
      </c>
    </row>
    <row r="50" spans="1:11" s="10" customFormat="1" ht="22.5" customHeight="1" x14ac:dyDescent="0.25">
      <c r="A50" s="18"/>
      <c r="B50" s="113" t="s">
        <v>31</v>
      </c>
      <c r="C50" s="113"/>
      <c r="D50" s="113"/>
      <c r="E50" s="19"/>
      <c r="F50" s="20">
        <f>SUM(F52:F66)</f>
        <v>13892168.862</v>
      </c>
      <c r="G50" s="20">
        <f>SUM(G52:G66)</f>
        <v>2225744.77</v>
      </c>
      <c r="H50" s="20">
        <f>SUM(H52:H66)</f>
        <v>160507.20000000001</v>
      </c>
      <c r="I50" s="20">
        <f>SUM(I52:I66)</f>
        <v>16278420.832</v>
      </c>
      <c r="J50" s="19"/>
      <c r="K50" s="19"/>
    </row>
    <row r="51" spans="1:11" s="10" customFormat="1" ht="15.75" x14ac:dyDescent="0.25">
      <c r="A51" s="116" t="s">
        <v>12</v>
      </c>
      <c r="B51" s="116"/>
      <c r="C51" s="116"/>
      <c r="D51" s="116"/>
      <c r="E51" s="21"/>
      <c r="F51" s="14"/>
      <c r="G51" s="14"/>
      <c r="H51" s="14"/>
      <c r="I51" s="14"/>
      <c r="J51" s="21"/>
      <c r="K51" s="21"/>
    </row>
    <row r="52" spans="1:11" s="10" customFormat="1" ht="78.75" x14ac:dyDescent="0.25">
      <c r="A52" s="22">
        <f>A49+1</f>
        <v>30</v>
      </c>
      <c r="B52" s="16" t="s">
        <v>174</v>
      </c>
      <c r="C52" s="26" t="s">
        <v>219</v>
      </c>
      <c r="D52" s="26" t="s">
        <v>31</v>
      </c>
      <c r="E52" s="15"/>
      <c r="F52" s="16">
        <f>4597*47.1*1.16</f>
        <v>251161.69200000001</v>
      </c>
      <c r="G52" s="16"/>
      <c r="H52" s="16"/>
      <c r="I52" s="53">
        <f>H52+G52+F52</f>
        <v>251161.69200000001</v>
      </c>
      <c r="J52" s="13" t="s">
        <v>164</v>
      </c>
      <c r="K52" s="17" t="s">
        <v>33</v>
      </c>
    </row>
    <row r="53" spans="1:11" s="10" customFormat="1" ht="78.75" x14ac:dyDescent="0.25">
      <c r="A53" s="22">
        <f t="shared" ref="A53:A56" si="8">A52+1</f>
        <v>31</v>
      </c>
      <c r="B53" s="16" t="s">
        <v>175</v>
      </c>
      <c r="C53" s="26" t="s">
        <v>220</v>
      </c>
      <c r="D53" s="26" t="s">
        <v>31</v>
      </c>
      <c r="E53" s="15"/>
      <c r="F53" s="16">
        <f>4597*47.1*1.16</f>
        <v>251161.69200000001</v>
      </c>
      <c r="G53" s="16"/>
      <c r="H53" s="16"/>
      <c r="I53" s="53">
        <f>H53+G53+F53</f>
        <v>251161.69200000001</v>
      </c>
      <c r="J53" s="13" t="s">
        <v>164</v>
      </c>
      <c r="K53" s="17" t="s">
        <v>33</v>
      </c>
    </row>
    <row r="54" spans="1:11" s="10" customFormat="1" ht="78.75" x14ac:dyDescent="0.25">
      <c r="A54" s="22">
        <f t="shared" si="8"/>
        <v>32</v>
      </c>
      <c r="B54" s="16" t="s">
        <v>176</v>
      </c>
      <c r="C54" s="26" t="s">
        <v>221</v>
      </c>
      <c r="D54" s="26" t="s">
        <v>31</v>
      </c>
      <c r="E54" s="15"/>
      <c r="F54" s="16">
        <f>6984*47.1*1.16</f>
        <v>381577.82400000002</v>
      </c>
      <c r="G54" s="16"/>
      <c r="H54" s="16"/>
      <c r="I54" s="53">
        <f>H54+G54+F54</f>
        <v>381577.82400000002</v>
      </c>
      <c r="J54" s="13" t="s">
        <v>164</v>
      </c>
      <c r="K54" s="17" t="s">
        <v>33</v>
      </c>
    </row>
    <row r="55" spans="1:11" s="10" customFormat="1" ht="78.75" x14ac:dyDescent="0.25">
      <c r="A55" s="22">
        <f t="shared" si="8"/>
        <v>33</v>
      </c>
      <c r="B55" s="16" t="s">
        <v>177</v>
      </c>
      <c r="C55" s="26" t="s">
        <v>218</v>
      </c>
      <c r="D55" s="26" t="s">
        <v>31</v>
      </c>
      <c r="E55" s="15"/>
      <c r="F55" s="16">
        <f>6984*47.1*1.16</f>
        <v>381577.82400000002</v>
      </c>
      <c r="G55" s="16"/>
      <c r="H55" s="16"/>
      <c r="I55" s="53">
        <f>H55+G55+F55</f>
        <v>381577.82400000002</v>
      </c>
      <c r="J55" s="13" t="s">
        <v>164</v>
      </c>
      <c r="K55" s="17" t="s">
        <v>33</v>
      </c>
    </row>
    <row r="56" spans="1:11" s="10" customFormat="1" ht="63" x14ac:dyDescent="0.25">
      <c r="A56" s="22">
        <f t="shared" si="8"/>
        <v>34</v>
      </c>
      <c r="B56" s="15" t="s">
        <v>182</v>
      </c>
      <c r="C56" s="15" t="s">
        <v>215</v>
      </c>
      <c r="D56" s="26" t="s">
        <v>31</v>
      </c>
      <c r="E56" s="15">
        <v>40</v>
      </c>
      <c r="F56" s="16">
        <v>150000</v>
      </c>
      <c r="G56" s="16">
        <v>160507</v>
      </c>
      <c r="H56" s="16">
        <v>160507.20000000001</v>
      </c>
      <c r="I56" s="53">
        <f>H56+G56+F56</f>
        <v>471014.2</v>
      </c>
      <c r="J56" s="17" t="s">
        <v>183</v>
      </c>
      <c r="K56" s="17" t="s">
        <v>33</v>
      </c>
    </row>
    <row r="57" spans="1:11" s="10" customFormat="1" ht="63" x14ac:dyDescent="0.25">
      <c r="A57" s="101">
        <f>A56+1</f>
        <v>35</v>
      </c>
      <c r="B57" s="100" t="s">
        <v>32</v>
      </c>
      <c r="C57" s="100" t="s">
        <v>217</v>
      </c>
      <c r="D57" s="100" t="s">
        <v>31</v>
      </c>
      <c r="E57" s="119"/>
      <c r="F57" s="62">
        <v>1246925.3999999999</v>
      </c>
      <c r="G57" s="38"/>
      <c r="H57" s="38"/>
      <c r="I57" s="53">
        <f t="shared" ref="I57:I59" si="9">H57+G57+F57</f>
        <v>1246925.3999999999</v>
      </c>
      <c r="J57" s="43" t="s">
        <v>194</v>
      </c>
      <c r="K57" s="36" t="s">
        <v>33</v>
      </c>
    </row>
    <row r="58" spans="1:11" s="60" customFormat="1" ht="47.25" x14ac:dyDescent="0.25">
      <c r="A58" s="101"/>
      <c r="B58" s="100"/>
      <c r="C58" s="100"/>
      <c r="D58" s="100"/>
      <c r="E58" s="120"/>
      <c r="F58" s="76">
        <v>1082424</v>
      </c>
      <c r="G58" s="77"/>
      <c r="H58" s="77"/>
      <c r="I58" s="75">
        <f t="shared" si="9"/>
        <v>1082424</v>
      </c>
      <c r="J58" s="78" t="s">
        <v>247</v>
      </c>
      <c r="K58" s="67" t="s">
        <v>33</v>
      </c>
    </row>
    <row r="59" spans="1:11" s="10" customFormat="1" ht="63" x14ac:dyDescent="0.25">
      <c r="A59" s="101"/>
      <c r="B59" s="96"/>
      <c r="C59" s="96"/>
      <c r="D59" s="96"/>
      <c r="E59" s="121"/>
      <c r="F59" s="77">
        <v>1015.7</v>
      </c>
      <c r="G59" s="77"/>
      <c r="H59" s="77"/>
      <c r="I59" s="75">
        <f t="shared" si="9"/>
        <v>1015.7</v>
      </c>
      <c r="J59" s="23" t="s">
        <v>23</v>
      </c>
      <c r="K59" s="67" t="s">
        <v>33</v>
      </c>
    </row>
    <row r="60" spans="1:11" s="10" customFormat="1" ht="47.25" x14ac:dyDescent="0.25">
      <c r="A60" s="22">
        <f>A57+1</f>
        <v>36</v>
      </c>
      <c r="B60" s="15" t="s">
        <v>34</v>
      </c>
      <c r="C60" s="15" t="s">
        <v>35</v>
      </c>
      <c r="D60" s="17" t="s">
        <v>31</v>
      </c>
      <c r="E60" s="15"/>
      <c r="F60" s="74">
        <v>287000</v>
      </c>
      <c r="G60" s="74"/>
      <c r="H60" s="74"/>
      <c r="I60" s="75">
        <f t="shared" ref="I60:I66" si="10">F60+G60+H60</f>
        <v>287000</v>
      </c>
      <c r="J60" s="13" t="s">
        <v>36</v>
      </c>
      <c r="K60" s="13" t="s">
        <v>33</v>
      </c>
    </row>
    <row r="61" spans="1:11" s="10" customFormat="1" ht="63" x14ac:dyDescent="0.25">
      <c r="A61" s="22">
        <f>A60+1</f>
        <v>37</v>
      </c>
      <c r="B61" s="15" t="s">
        <v>37</v>
      </c>
      <c r="C61" s="15" t="s">
        <v>38</v>
      </c>
      <c r="D61" s="17" t="s">
        <v>31</v>
      </c>
      <c r="E61" s="15"/>
      <c r="F61" s="74">
        <v>3170150.29</v>
      </c>
      <c r="G61" s="74">
        <v>2065237.77</v>
      </c>
      <c r="H61" s="74"/>
      <c r="I61" s="75">
        <f t="shared" si="10"/>
        <v>5235388.0600000005</v>
      </c>
      <c r="J61" s="13" t="s">
        <v>27</v>
      </c>
      <c r="K61" s="13" t="s">
        <v>33</v>
      </c>
    </row>
    <row r="62" spans="1:11" s="10" customFormat="1" ht="47.25" x14ac:dyDescent="0.25">
      <c r="A62" s="22">
        <f t="shared" ref="A62:A66" si="11">A61+1</f>
        <v>38</v>
      </c>
      <c r="B62" s="15" t="s">
        <v>39</v>
      </c>
      <c r="C62" s="15" t="s">
        <v>216</v>
      </c>
      <c r="D62" s="17" t="s">
        <v>31</v>
      </c>
      <c r="E62" s="15"/>
      <c r="F62" s="74">
        <v>4916878.5</v>
      </c>
      <c r="G62" s="74"/>
      <c r="H62" s="74"/>
      <c r="I62" s="75">
        <f t="shared" si="10"/>
        <v>4916878.5</v>
      </c>
      <c r="J62" s="13" t="s">
        <v>40</v>
      </c>
      <c r="K62" s="13" t="s">
        <v>33</v>
      </c>
    </row>
    <row r="63" spans="1:11" s="10" customFormat="1" ht="47.25" x14ac:dyDescent="0.25">
      <c r="A63" s="102">
        <v>39</v>
      </c>
      <c r="B63" s="110" t="s">
        <v>41</v>
      </c>
      <c r="C63" s="110" t="s">
        <v>42</v>
      </c>
      <c r="D63" s="17" t="s">
        <v>31</v>
      </c>
      <c r="E63" s="15"/>
      <c r="F63" s="74">
        <v>1763951.5</v>
      </c>
      <c r="G63" s="74"/>
      <c r="H63" s="74"/>
      <c r="I63" s="75">
        <f t="shared" si="10"/>
        <v>1763951.5</v>
      </c>
      <c r="J63" s="13" t="s">
        <v>18</v>
      </c>
      <c r="K63" s="13" t="s">
        <v>195</v>
      </c>
    </row>
    <row r="64" spans="1:11" s="10" customFormat="1" ht="47.25" x14ac:dyDescent="0.25">
      <c r="A64" s="103"/>
      <c r="B64" s="110"/>
      <c r="C64" s="110"/>
      <c r="D64" s="17" t="s">
        <v>31</v>
      </c>
      <c r="E64" s="15"/>
      <c r="F64" s="74">
        <v>0</v>
      </c>
      <c r="G64" s="74"/>
      <c r="H64" s="74"/>
      <c r="I64" s="75">
        <f t="shared" si="10"/>
        <v>0</v>
      </c>
      <c r="J64" s="13" t="s">
        <v>18</v>
      </c>
      <c r="K64" s="13" t="s">
        <v>212</v>
      </c>
    </row>
    <row r="65" spans="1:11" s="10" customFormat="1" ht="63" x14ac:dyDescent="0.25">
      <c r="A65" s="22">
        <v>40</v>
      </c>
      <c r="B65" s="15" t="s">
        <v>43</v>
      </c>
      <c r="C65" s="15" t="s">
        <v>44</v>
      </c>
      <c r="D65" s="17" t="s">
        <v>45</v>
      </c>
      <c r="E65" s="15">
        <v>62</v>
      </c>
      <c r="F65" s="16">
        <v>6488.04</v>
      </c>
      <c r="G65" s="16"/>
      <c r="H65" s="16"/>
      <c r="I65" s="53">
        <f t="shared" si="10"/>
        <v>6488.04</v>
      </c>
      <c r="J65" s="17" t="s">
        <v>27</v>
      </c>
      <c r="K65" s="17" t="s">
        <v>195</v>
      </c>
    </row>
    <row r="66" spans="1:11" s="10" customFormat="1" ht="63" x14ac:dyDescent="0.25">
      <c r="A66" s="22">
        <f t="shared" si="11"/>
        <v>41</v>
      </c>
      <c r="B66" s="36" t="s">
        <v>46</v>
      </c>
      <c r="C66" s="36" t="s">
        <v>47</v>
      </c>
      <c r="D66" s="36" t="s">
        <v>45</v>
      </c>
      <c r="E66" s="42">
        <v>56</v>
      </c>
      <c r="F66" s="16">
        <v>1856.4</v>
      </c>
      <c r="G66" s="38"/>
      <c r="H66" s="38"/>
      <c r="I66" s="39">
        <f t="shared" si="10"/>
        <v>1856.4</v>
      </c>
      <c r="J66" s="37" t="s">
        <v>27</v>
      </c>
      <c r="K66" s="36" t="s">
        <v>195</v>
      </c>
    </row>
    <row r="67" spans="1:11" s="10" customFormat="1" ht="30" customHeight="1" x14ac:dyDescent="0.25">
      <c r="A67" s="18"/>
      <c r="B67" s="113" t="s">
        <v>50</v>
      </c>
      <c r="C67" s="113"/>
      <c r="D67" s="113"/>
      <c r="E67" s="19"/>
      <c r="F67" s="20">
        <f>SUM(F69:F91)</f>
        <v>34652083</v>
      </c>
      <c r="G67" s="20">
        <f>SUM(G69:G91)</f>
        <v>10109446.300000001</v>
      </c>
      <c r="H67" s="20">
        <f>SUM(H69:H91)</f>
        <v>6074142.5999999996</v>
      </c>
      <c r="I67" s="20">
        <f>SUM(I69:I91)</f>
        <v>50835671.899999999</v>
      </c>
      <c r="J67" s="19"/>
      <c r="K67" s="19"/>
    </row>
    <row r="68" spans="1:11" s="10" customFormat="1" ht="15.75" x14ac:dyDescent="0.25">
      <c r="A68" s="116" t="s">
        <v>12</v>
      </c>
      <c r="B68" s="116"/>
      <c r="C68" s="116"/>
      <c r="D68" s="116"/>
      <c r="E68" s="21"/>
      <c r="F68" s="14"/>
      <c r="G68" s="14"/>
      <c r="H68" s="14"/>
      <c r="I68" s="14"/>
      <c r="J68" s="21"/>
      <c r="K68" s="21"/>
    </row>
    <row r="69" spans="1:11" s="10" customFormat="1" ht="63" x14ac:dyDescent="0.25">
      <c r="A69" s="22">
        <v>42</v>
      </c>
      <c r="B69" s="16" t="s">
        <v>165</v>
      </c>
      <c r="C69" s="26" t="s">
        <v>166</v>
      </c>
      <c r="D69" s="26" t="s">
        <v>50</v>
      </c>
      <c r="E69" s="15"/>
      <c r="F69" s="16">
        <v>590056.69999999995</v>
      </c>
      <c r="G69" s="16">
        <v>1473112.3</v>
      </c>
      <c r="H69" s="16">
        <v>1724727.8</v>
      </c>
      <c r="I69" s="53">
        <f>H69+G69+F69</f>
        <v>3787896.8</v>
      </c>
      <c r="J69" s="13" t="s">
        <v>167</v>
      </c>
      <c r="K69" s="17" t="s">
        <v>212</v>
      </c>
    </row>
    <row r="70" spans="1:11" s="10" customFormat="1" ht="62.25" customHeight="1" x14ac:dyDescent="0.25">
      <c r="A70" s="22">
        <f t="shared" ref="A70:A72" si="12">A69+1</f>
        <v>43</v>
      </c>
      <c r="B70" s="16" t="s">
        <v>168</v>
      </c>
      <c r="C70" s="26" t="s">
        <v>203</v>
      </c>
      <c r="D70" s="26" t="s">
        <v>50</v>
      </c>
      <c r="E70" s="15"/>
      <c r="F70" s="16">
        <v>1668850.4</v>
      </c>
      <c r="G70" s="16"/>
      <c r="H70" s="16"/>
      <c r="I70" s="53">
        <f>H70+G70+F70</f>
        <v>1668850.4</v>
      </c>
      <c r="J70" s="13" t="s">
        <v>160</v>
      </c>
      <c r="K70" s="17" t="s">
        <v>212</v>
      </c>
    </row>
    <row r="71" spans="1:11" s="10" customFormat="1" ht="47.25" x14ac:dyDescent="0.25">
      <c r="A71" s="22">
        <f>A70+1</f>
        <v>44</v>
      </c>
      <c r="B71" s="30" t="s">
        <v>180</v>
      </c>
      <c r="C71" s="30" t="s">
        <v>192</v>
      </c>
      <c r="D71" s="31" t="s">
        <v>179</v>
      </c>
      <c r="E71" s="30">
        <v>79</v>
      </c>
      <c r="F71" s="32">
        <v>3205.5</v>
      </c>
      <c r="G71" s="32"/>
      <c r="H71" s="32"/>
      <c r="I71" s="56">
        <v>3205.5</v>
      </c>
      <c r="J71" s="31" t="s">
        <v>204</v>
      </c>
      <c r="K71" s="17" t="s">
        <v>212</v>
      </c>
    </row>
    <row r="72" spans="1:11" s="10" customFormat="1" ht="47.25" x14ac:dyDescent="0.25">
      <c r="A72" s="22">
        <f t="shared" si="12"/>
        <v>45</v>
      </c>
      <c r="B72" s="30" t="s">
        <v>181</v>
      </c>
      <c r="C72" s="30" t="s">
        <v>193</v>
      </c>
      <c r="D72" s="31" t="s">
        <v>179</v>
      </c>
      <c r="E72" s="30">
        <v>76</v>
      </c>
      <c r="F72" s="32">
        <v>41694.6</v>
      </c>
      <c r="G72" s="32"/>
      <c r="H72" s="32"/>
      <c r="I72" s="56">
        <v>41694.6</v>
      </c>
      <c r="J72" s="31" t="s">
        <v>204</v>
      </c>
      <c r="K72" s="17" t="s">
        <v>212</v>
      </c>
    </row>
    <row r="73" spans="1:11" s="10" customFormat="1" ht="63" x14ac:dyDescent="0.25">
      <c r="A73" s="101">
        <v>46</v>
      </c>
      <c r="B73" s="100" t="s">
        <v>51</v>
      </c>
      <c r="C73" s="100" t="s">
        <v>52</v>
      </c>
      <c r="D73" s="100" t="s">
        <v>50</v>
      </c>
      <c r="E73" s="95"/>
      <c r="F73" s="38">
        <v>7930306.0999999996</v>
      </c>
      <c r="G73" s="38"/>
      <c r="H73" s="38"/>
      <c r="I73" s="39">
        <f t="shared" ref="I73:I74" si="13">F73+G73+H73</f>
        <v>7930306.0999999996</v>
      </c>
      <c r="J73" s="36" t="s">
        <v>27</v>
      </c>
      <c r="K73" s="100" t="s">
        <v>212</v>
      </c>
    </row>
    <row r="74" spans="1:11" s="10" customFormat="1" ht="63" x14ac:dyDescent="0.25">
      <c r="A74" s="101"/>
      <c r="B74" s="96"/>
      <c r="C74" s="96"/>
      <c r="D74" s="96"/>
      <c r="E74" s="96"/>
      <c r="F74" s="38">
        <v>13298.4</v>
      </c>
      <c r="G74" s="38"/>
      <c r="H74" s="38"/>
      <c r="I74" s="39">
        <f t="shared" si="13"/>
        <v>13298.4</v>
      </c>
      <c r="J74" s="36" t="s">
        <v>27</v>
      </c>
      <c r="K74" s="96"/>
    </row>
    <row r="75" spans="1:11" s="10" customFormat="1" ht="63" x14ac:dyDescent="0.25">
      <c r="A75" s="51">
        <v>47</v>
      </c>
      <c r="B75" s="55" t="s">
        <v>53</v>
      </c>
      <c r="C75" s="55" t="s">
        <v>208</v>
      </c>
      <c r="D75" s="55" t="s">
        <v>50</v>
      </c>
      <c r="E75" s="42"/>
      <c r="F75" s="47">
        <v>1950000</v>
      </c>
      <c r="G75" s="47"/>
      <c r="H75" s="47"/>
      <c r="I75" s="46">
        <v>1950000</v>
      </c>
      <c r="J75" s="36" t="s">
        <v>54</v>
      </c>
      <c r="K75" s="17" t="s">
        <v>212</v>
      </c>
    </row>
    <row r="76" spans="1:11" s="10" customFormat="1" ht="63" x14ac:dyDescent="0.25">
      <c r="A76" s="22">
        <v>48</v>
      </c>
      <c r="B76" s="36" t="s">
        <v>55</v>
      </c>
      <c r="C76" s="36" t="s">
        <v>222</v>
      </c>
      <c r="D76" s="36" t="s">
        <v>50</v>
      </c>
      <c r="E76" s="42"/>
      <c r="F76" s="38">
        <v>6829500</v>
      </c>
      <c r="G76" s="38"/>
      <c r="H76" s="38"/>
      <c r="I76" s="39">
        <f t="shared" ref="I76:I90" si="14">F76+G76+H76</f>
        <v>6829500</v>
      </c>
      <c r="J76" s="36" t="s">
        <v>27</v>
      </c>
      <c r="K76" s="17" t="s">
        <v>212</v>
      </c>
    </row>
    <row r="77" spans="1:11" s="10" customFormat="1" ht="63" x14ac:dyDescent="0.25">
      <c r="A77" s="22">
        <v>49</v>
      </c>
      <c r="B77" s="36" t="s">
        <v>56</v>
      </c>
      <c r="C77" s="36" t="s">
        <v>57</v>
      </c>
      <c r="D77" s="36" t="s">
        <v>50</v>
      </c>
      <c r="E77" s="42"/>
      <c r="F77" s="47">
        <v>5736780</v>
      </c>
      <c r="G77" s="47">
        <v>3482832.6</v>
      </c>
      <c r="H77" s="47"/>
      <c r="I77" s="48">
        <f t="shared" si="14"/>
        <v>9219612.5999999996</v>
      </c>
      <c r="J77" s="36" t="s">
        <v>27</v>
      </c>
      <c r="K77" s="17" t="s">
        <v>212</v>
      </c>
    </row>
    <row r="78" spans="1:11" s="10" customFormat="1" ht="63" x14ac:dyDescent="0.25">
      <c r="A78" s="101">
        <v>50</v>
      </c>
      <c r="B78" s="100" t="s">
        <v>58</v>
      </c>
      <c r="C78" s="100" t="s">
        <v>59</v>
      </c>
      <c r="D78" s="100" t="s">
        <v>50</v>
      </c>
      <c r="E78" s="95"/>
      <c r="F78" s="38">
        <v>3759630.2</v>
      </c>
      <c r="G78" s="38"/>
      <c r="H78" s="38"/>
      <c r="I78" s="39">
        <f t="shared" si="14"/>
        <v>3759630.2</v>
      </c>
      <c r="J78" s="36" t="s">
        <v>27</v>
      </c>
      <c r="K78" s="100" t="s">
        <v>212</v>
      </c>
    </row>
    <row r="79" spans="1:11" s="10" customFormat="1" ht="63" x14ac:dyDescent="0.25">
      <c r="A79" s="101"/>
      <c r="B79" s="96"/>
      <c r="C79" s="96"/>
      <c r="D79" s="96"/>
      <c r="E79" s="96"/>
      <c r="F79" s="38">
        <v>117470.39999999999</v>
      </c>
      <c r="G79" s="38"/>
      <c r="H79" s="38"/>
      <c r="I79" s="39">
        <f t="shared" si="14"/>
        <v>117470.39999999999</v>
      </c>
      <c r="J79" s="36" t="s">
        <v>60</v>
      </c>
      <c r="K79" s="96"/>
    </row>
    <row r="80" spans="1:11" s="10" customFormat="1" ht="47.25" x14ac:dyDescent="0.25">
      <c r="A80" s="22">
        <v>51</v>
      </c>
      <c r="B80" s="36" t="s">
        <v>61</v>
      </c>
      <c r="C80" s="36" t="s">
        <v>62</v>
      </c>
      <c r="D80" s="36" t="s">
        <v>50</v>
      </c>
      <c r="E80" s="42"/>
      <c r="F80" s="16">
        <v>357801</v>
      </c>
      <c r="G80" s="38"/>
      <c r="H80" s="38"/>
      <c r="I80" s="39">
        <f t="shared" si="14"/>
        <v>357801</v>
      </c>
      <c r="J80" s="36" t="s">
        <v>36</v>
      </c>
      <c r="K80" s="17" t="s">
        <v>212</v>
      </c>
    </row>
    <row r="81" spans="1:11" s="10" customFormat="1" ht="63" x14ac:dyDescent="0.25">
      <c r="A81" s="101">
        <v>52</v>
      </c>
      <c r="B81" s="100" t="s">
        <v>63</v>
      </c>
      <c r="C81" s="100" t="s">
        <v>207</v>
      </c>
      <c r="D81" s="100" t="s">
        <v>50</v>
      </c>
      <c r="E81" s="95"/>
      <c r="F81" s="16">
        <v>269977.8</v>
      </c>
      <c r="G81" s="38">
        <v>109881.8</v>
      </c>
      <c r="H81" s="38"/>
      <c r="I81" s="39">
        <f t="shared" si="14"/>
        <v>379859.6</v>
      </c>
      <c r="J81" s="36" t="s">
        <v>64</v>
      </c>
      <c r="K81" s="100" t="s">
        <v>212</v>
      </c>
    </row>
    <row r="82" spans="1:11" s="10" customFormat="1" ht="63" x14ac:dyDescent="0.25">
      <c r="A82" s="101"/>
      <c r="B82" s="96"/>
      <c r="C82" s="96"/>
      <c r="D82" s="96"/>
      <c r="E82" s="96"/>
      <c r="F82" s="16">
        <v>314348.2</v>
      </c>
      <c r="G82" s="38">
        <v>275957.59999999998</v>
      </c>
      <c r="H82" s="38">
        <v>174901</v>
      </c>
      <c r="I82" s="39">
        <f t="shared" si="14"/>
        <v>765206.8</v>
      </c>
      <c r="J82" s="36" t="s">
        <v>65</v>
      </c>
      <c r="K82" s="96"/>
    </row>
    <row r="83" spans="1:11" s="10" customFormat="1" ht="47.25" x14ac:dyDescent="0.25">
      <c r="A83" s="101"/>
      <c r="B83" s="96"/>
      <c r="C83" s="96"/>
      <c r="D83" s="96"/>
      <c r="E83" s="96"/>
      <c r="F83" s="16">
        <v>315381.59999999998</v>
      </c>
      <c r="G83" s="38">
        <v>150811.20000000001</v>
      </c>
      <c r="H83" s="38"/>
      <c r="I83" s="39">
        <f t="shared" si="14"/>
        <v>466192.8</v>
      </c>
      <c r="J83" s="36" t="s">
        <v>66</v>
      </c>
      <c r="K83" s="96"/>
    </row>
    <row r="84" spans="1:11" s="10" customFormat="1" ht="63" x14ac:dyDescent="0.25">
      <c r="A84" s="101">
        <v>53</v>
      </c>
      <c r="B84" s="100" t="s">
        <v>67</v>
      </c>
      <c r="C84" s="100" t="s">
        <v>68</v>
      </c>
      <c r="D84" s="100" t="s">
        <v>50</v>
      </c>
      <c r="E84" s="95"/>
      <c r="F84" s="38">
        <v>262387.59999999998</v>
      </c>
      <c r="G84" s="38"/>
      <c r="H84" s="38"/>
      <c r="I84" s="39">
        <f t="shared" si="14"/>
        <v>262387.59999999998</v>
      </c>
      <c r="J84" s="36" t="s">
        <v>27</v>
      </c>
      <c r="K84" s="100" t="s">
        <v>212</v>
      </c>
    </row>
    <row r="85" spans="1:11" s="10" customFormat="1" ht="63" x14ac:dyDescent="0.25">
      <c r="A85" s="101"/>
      <c r="B85" s="96"/>
      <c r="C85" s="96"/>
      <c r="D85" s="96"/>
      <c r="E85" s="96"/>
      <c r="F85" s="38">
        <v>81271.3</v>
      </c>
      <c r="G85" s="38"/>
      <c r="H85" s="38"/>
      <c r="I85" s="39">
        <f t="shared" si="14"/>
        <v>81271.3</v>
      </c>
      <c r="J85" s="36" t="s">
        <v>60</v>
      </c>
      <c r="K85" s="96"/>
    </row>
    <row r="86" spans="1:11" s="10" customFormat="1" ht="63" x14ac:dyDescent="0.25">
      <c r="A86" s="102">
        <v>54</v>
      </c>
      <c r="B86" s="97" t="s">
        <v>69</v>
      </c>
      <c r="C86" s="97" t="s">
        <v>70</v>
      </c>
      <c r="D86" s="97" t="s">
        <v>50</v>
      </c>
      <c r="E86" s="93">
        <v>90</v>
      </c>
      <c r="F86" s="77">
        <v>1912260</v>
      </c>
      <c r="G86" s="77">
        <v>1993460</v>
      </c>
      <c r="H86" s="77">
        <v>1530808.9</v>
      </c>
      <c r="I86" s="79">
        <f t="shared" si="14"/>
        <v>5436528.9000000004</v>
      </c>
      <c r="J86" s="67" t="s">
        <v>27</v>
      </c>
      <c r="K86" s="106" t="s">
        <v>212</v>
      </c>
    </row>
    <row r="87" spans="1:11" s="60" customFormat="1" ht="63" x14ac:dyDescent="0.25">
      <c r="A87" s="103"/>
      <c r="B87" s="99"/>
      <c r="C87" s="99"/>
      <c r="D87" s="99"/>
      <c r="E87" s="94"/>
      <c r="F87" s="77">
        <v>169903.9</v>
      </c>
      <c r="G87" s="77">
        <v>623390.80000000005</v>
      </c>
      <c r="H87" s="77">
        <v>643704.9</v>
      </c>
      <c r="I87" s="79">
        <f t="shared" si="14"/>
        <v>1436999.6</v>
      </c>
      <c r="J87" s="80" t="s">
        <v>236</v>
      </c>
      <c r="K87" s="107"/>
    </row>
    <row r="88" spans="1:11" s="10" customFormat="1" ht="63" x14ac:dyDescent="0.25">
      <c r="A88" s="102">
        <v>55</v>
      </c>
      <c r="B88" s="97" t="s">
        <v>71</v>
      </c>
      <c r="C88" s="104" t="s">
        <v>72</v>
      </c>
      <c r="D88" s="97" t="s">
        <v>50</v>
      </c>
      <c r="E88" s="93">
        <v>100</v>
      </c>
      <c r="F88" s="77">
        <v>293941.7</v>
      </c>
      <c r="G88" s="77"/>
      <c r="H88" s="77"/>
      <c r="I88" s="79">
        <f t="shared" si="14"/>
        <v>293941.7</v>
      </c>
      <c r="J88" s="67" t="s">
        <v>60</v>
      </c>
      <c r="K88" s="67" t="s">
        <v>212</v>
      </c>
    </row>
    <row r="89" spans="1:11" s="60" customFormat="1" ht="78.75" x14ac:dyDescent="0.25">
      <c r="A89" s="103"/>
      <c r="B89" s="99"/>
      <c r="C89" s="105"/>
      <c r="D89" s="99"/>
      <c r="E89" s="94"/>
      <c r="F89" s="76">
        <v>27320</v>
      </c>
      <c r="G89" s="76"/>
      <c r="H89" s="76"/>
      <c r="I89" s="81">
        <f t="shared" si="14"/>
        <v>27320</v>
      </c>
      <c r="J89" s="80" t="s">
        <v>237</v>
      </c>
      <c r="K89" s="67" t="s">
        <v>212</v>
      </c>
    </row>
    <row r="90" spans="1:11" s="60" customFormat="1" ht="47.25" x14ac:dyDescent="0.25">
      <c r="A90" s="61">
        <v>56</v>
      </c>
      <c r="B90" s="59" t="s">
        <v>238</v>
      </c>
      <c r="C90" s="29" t="s">
        <v>239</v>
      </c>
      <c r="D90" s="29" t="s">
        <v>50</v>
      </c>
      <c r="E90" s="63"/>
      <c r="F90" s="82">
        <v>6697.6</v>
      </c>
      <c r="G90" s="82"/>
      <c r="H90" s="82"/>
      <c r="I90" s="83">
        <f t="shared" si="14"/>
        <v>6697.6</v>
      </c>
      <c r="J90" s="84" t="s">
        <v>18</v>
      </c>
      <c r="K90" s="85" t="s">
        <v>212</v>
      </c>
    </row>
    <row r="91" spans="1:11" s="60" customFormat="1" ht="63" x14ac:dyDescent="0.25">
      <c r="A91" s="88">
        <f>A90+1</f>
        <v>57</v>
      </c>
      <c r="B91" s="86" t="s">
        <v>240</v>
      </c>
      <c r="C91" s="86" t="s">
        <v>241</v>
      </c>
      <c r="D91" s="87" t="s">
        <v>50</v>
      </c>
      <c r="E91" s="86">
        <v>50</v>
      </c>
      <c r="F91" s="74">
        <v>2000000</v>
      </c>
      <c r="G91" s="74">
        <v>2000000</v>
      </c>
      <c r="H91" s="74">
        <v>2000000</v>
      </c>
      <c r="I91" s="74">
        <f t="shared" ref="I91" si="15">F91+G91+H91</f>
        <v>6000000</v>
      </c>
      <c r="J91" s="13" t="s">
        <v>242</v>
      </c>
      <c r="K91" s="13" t="s">
        <v>243</v>
      </c>
    </row>
    <row r="92" spans="1:11" s="10" customFormat="1" ht="15.75" x14ac:dyDescent="0.25">
      <c r="A92" s="18"/>
      <c r="B92" s="113" t="s">
        <v>48</v>
      </c>
      <c r="C92" s="113"/>
      <c r="D92" s="113"/>
      <c r="E92" s="19"/>
      <c r="F92" s="20">
        <f>SUM(F94:F98)</f>
        <v>4006749.9</v>
      </c>
      <c r="G92" s="20">
        <f>SUM(G94:G98)</f>
        <v>2731800</v>
      </c>
      <c r="H92" s="20">
        <f>SUM(H94:H98)</f>
        <v>1639080</v>
      </c>
      <c r="I92" s="20">
        <f>SUM(I94:I98)</f>
        <v>8377629.9000000004</v>
      </c>
      <c r="J92" s="19"/>
      <c r="K92" s="19"/>
    </row>
    <row r="93" spans="1:11" s="10" customFormat="1" ht="15.75" x14ac:dyDescent="0.25">
      <c r="A93" s="116" t="s">
        <v>12</v>
      </c>
      <c r="B93" s="116"/>
      <c r="C93" s="116"/>
      <c r="D93" s="116"/>
      <c r="E93" s="21"/>
      <c r="F93" s="14"/>
      <c r="G93" s="14"/>
      <c r="H93" s="14"/>
      <c r="I93" s="14"/>
      <c r="J93" s="21"/>
      <c r="K93" s="21"/>
    </row>
    <row r="94" spans="1:11" s="10" customFormat="1" ht="78.75" customHeight="1" x14ac:dyDescent="0.25">
      <c r="A94" s="102">
        <f>A91+1</f>
        <v>58</v>
      </c>
      <c r="B94" s="97" t="s">
        <v>49</v>
      </c>
      <c r="C94" s="97" t="s">
        <v>206</v>
      </c>
      <c r="D94" s="97" t="s">
        <v>48</v>
      </c>
      <c r="E94" s="96"/>
      <c r="F94" s="89">
        <v>249630</v>
      </c>
      <c r="G94" s="77"/>
      <c r="H94" s="77"/>
      <c r="I94" s="90">
        <f t="shared" ref="I94:I98" si="16">F94+G94+H94</f>
        <v>249630</v>
      </c>
      <c r="J94" s="67" t="s">
        <v>18</v>
      </c>
      <c r="K94" s="122" t="s">
        <v>232</v>
      </c>
    </row>
    <row r="95" spans="1:11" s="60" customFormat="1" ht="78.75" customHeight="1" x14ac:dyDescent="0.25">
      <c r="A95" s="124"/>
      <c r="B95" s="98"/>
      <c r="C95" s="98"/>
      <c r="D95" s="98"/>
      <c r="E95" s="96"/>
      <c r="F95" s="89">
        <v>1277304.8999999999</v>
      </c>
      <c r="G95" s="77"/>
      <c r="H95" s="77"/>
      <c r="I95" s="75">
        <f>F95+G95+H95</f>
        <v>1277304.8999999999</v>
      </c>
      <c r="J95" s="67" t="s">
        <v>23</v>
      </c>
      <c r="K95" s="122"/>
    </row>
    <row r="96" spans="1:11" s="10" customFormat="1" ht="47.25" x14ac:dyDescent="0.25">
      <c r="A96" s="103"/>
      <c r="B96" s="99"/>
      <c r="C96" s="99"/>
      <c r="D96" s="99"/>
      <c r="E96" s="96"/>
      <c r="F96" s="89">
        <f>197820+1189275</f>
        <v>1387095</v>
      </c>
      <c r="G96" s="91"/>
      <c r="H96" s="91"/>
      <c r="I96" s="90">
        <f t="shared" si="16"/>
        <v>1387095</v>
      </c>
      <c r="J96" s="67" t="s">
        <v>18</v>
      </c>
      <c r="K96" s="123"/>
    </row>
    <row r="97" spans="1:11" s="60" customFormat="1" ht="63" x14ac:dyDescent="0.25">
      <c r="A97" s="102">
        <f>A94+1</f>
        <v>59</v>
      </c>
      <c r="B97" s="127" t="s">
        <v>244</v>
      </c>
      <c r="C97" s="127" t="s">
        <v>233</v>
      </c>
      <c r="D97" s="129" t="s">
        <v>48</v>
      </c>
      <c r="E97" s="131"/>
      <c r="F97" s="89">
        <v>546360</v>
      </c>
      <c r="G97" s="89">
        <v>1365900</v>
      </c>
      <c r="H97" s="89">
        <v>819540</v>
      </c>
      <c r="I97" s="90">
        <f t="shared" si="16"/>
        <v>2731800</v>
      </c>
      <c r="J97" s="23" t="s">
        <v>234</v>
      </c>
      <c r="K97" s="125" t="s">
        <v>232</v>
      </c>
    </row>
    <row r="98" spans="1:11" s="60" customFormat="1" ht="63" x14ac:dyDescent="0.25">
      <c r="A98" s="103"/>
      <c r="B98" s="128"/>
      <c r="C98" s="128"/>
      <c r="D98" s="130"/>
      <c r="E98" s="132"/>
      <c r="F98" s="89">
        <v>546360</v>
      </c>
      <c r="G98" s="89">
        <v>1365900</v>
      </c>
      <c r="H98" s="89">
        <v>819540</v>
      </c>
      <c r="I98" s="90">
        <f t="shared" si="16"/>
        <v>2731800</v>
      </c>
      <c r="J98" s="23" t="s">
        <v>235</v>
      </c>
      <c r="K98" s="126"/>
    </row>
    <row r="99" spans="1:11" s="10" customFormat="1" ht="15.75" x14ac:dyDescent="0.25">
      <c r="A99" s="18"/>
      <c r="B99" s="113" t="s">
        <v>73</v>
      </c>
      <c r="C99" s="113"/>
      <c r="D99" s="113"/>
      <c r="E99" s="19"/>
      <c r="F99" s="20">
        <f>SUM(F101:F117)</f>
        <v>21072045.582669996</v>
      </c>
      <c r="G99" s="20">
        <f>SUM(G101:G117)</f>
        <v>12876618.199999999</v>
      </c>
      <c r="H99" s="20">
        <f>SUM(H101:H117)</f>
        <v>10674150.4</v>
      </c>
      <c r="I99" s="20">
        <f>SUM(I101:I117)</f>
        <v>44622814.182669997</v>
      </c>
      <c r="J99" s="19"/>
      <c r="K99" s="19"/>
    </row>
    <row r="100" spans="1:11" s="10" customFormat="1" ht="15.75" x14ac:dyDescent="0.25">
      <c r="A100" s="116" t="s">
        <v>12</v>
      </c>
      <c r="B100" s="116"/>
      <c r="C100" s="116"/>
      <c r="D100" s="116"/>
      <c r="E100" s="21"/>
      <c r="F100" s="14"/>
      <c r="G100" s="14"/>
      <c r="H100" s="14"/>
      <c r="I100" s="14"/>
      <c r="J100" s="21"/>
      <c r="K100" s="21"/>
    </row>
    <row r="101" spans="1:11" s="10" customFormat="1" ht="47.25" x14ac:dyDescent="0.25">
      <c r="A101" s="22">
        <f>A97+1</f>
        <v>60</v>
      </c>
      <c r="B101" s="16" t="s">
        <v>169</v>
      </c>
      <c r="C101" s="26" t="s">
        <v>170</v>
      </c>
      <c r="D101" s="26" t="s">
        <v>73</v>
      </c>
      <c r="E101" s="15"/>
      <c r="F101" s="16">
        <v>1027156.8</v>
      </c>
      <c r="G101" s="16"/>
      <c r="H101" s="16"/>
      <c r="I101" s="53">
        <f>H101+G101+F101</f>
        <v>1027156.8</v>
      </c>
      <c r="J101" s="13" t="s">
        <v>160</v>
      </c>
      <c r="K101" s="17" t="s">
        <v>212</v>
      </c>
    </row>
    <row r="102" spans="1:11" s="10" customFormat="1" ht="63" x14ac:dyDescent="0.25">
      <c r="A102" s="22">
        <f>A101+1</f>
        <v>61</v>
      </c>
      <c r="B102" s="30" t="s">
        <v>178</v>
      </c>
      <c r="C102" s="30" t="s">
        <v>227</v>
      </c>
      <c r="D102" s="31" t="s">
        <v>73</v>
      </c>
      <c r="E102" s="30"/>
      <c r="F102" s="32">
        <v>103956.8</v>
      </c>
      <c r="G102" s="32">
        <v>68756.5</v>
      </c>
      <c r="H102" s="32"/>
      <c r="I102" s="56">
        <v>172713.3</v>
      </c>
      <c r="J102" s="31" t="s">
        <v>202</v>
      </c>
      <c r="K102" s="31" t="s">
        <v>212</v>
      </c>
    </row>
    <row r="103" spans="1:11" s="10" customFormat="1" ht="63" x14ac:dyDescent="0.25">
      <c r="A103" s="22">
        <f t="shared" ref="A103:A108" si="17">A102+1</f>
        <v>62</v>
      </c>
      <c r="B103" s="36" t="s">
        <v>74</v>
      </c>
      <c r="C103" s="36" t="s">
        <v>209</v>
      </c>
      <c r="D103" s="36" t="s">
        <v>73</v>
      </c>
      <c r="E103" s="42"/>
      <c r="F103" s="16">
        <v>371524.8</v>
      </c>
      <c r="G103" s="38">
        <v>1360583.7</v>
      </c>
      <c r="H103" s="38">
        <v>1404920.5</v>
      </c>
      <c r="I103" s="39">
        <f t="shared" ref="I103:I106" si="18">F103+G103+H103</f>
        <v>3137029</v>
      </c>
      <c r="J103" s="36" t="s">
        <v>75</v>
      </c>
      <c r="K103" s="36" t="s">
        <v>212</v>
      </c>
    </row>
    <row r="104" spans="1:11" s="10" customFormat="1" ht="63" x14ac:dyDescent="0.25">
      <c r="A104" s="22">
        <f t="shared" si="17"/>
        <v>63</v>
      </c>
      <c r="B104" s="36" t="s">
        <v>76</v>
      </c>
      <c r="C104" s="36" t="s">
        <v>77</v>
      </c>
      <c r="D104" s="36" t="s">
        <v>73</v>
      </c>
      <c r="E104" s="42"/>
      <c r="F104" s="38">
        <v>628738</v>
      </c>
      <c r="G104" s="38"/>
      <c r="H104" s="38"/>
      <c r="I104" s="39">
        <f t="shared" si="18"/>
        <v>628738</v>
      </c>
      <c r="J104" s="36" t="s">
        <v>27</v>
      </c>
      <c r="K104" s="36" t="s">
        <v>212</v>
      </c>
    </row>
    <row r="105" spans="1:11" s="10" customFormat="1" ht="53.25" customHeight="1" x14ac:dyDescent="0.25">
      <c r="A105" s="22">
        <f t="shared" si="17"/>
        <v>64</v>
      </c>
      <c r="B105" s="36" t="s">
        <v>78</v>
      </c>
      <c r="C105" s="36" t="s">
        <v>79</v>
      </c>
      <c r="D105" s="100" t="s">
        <v>73</v>
      </c>
      <c r="E105" s="95"/>
      <c r="F105" s="68">
        <v>995998.6</v>
      </c>
      <c r="G105" s="68">
        <v>423928.2</v>
      </c>
      <c r="H105" s="69"/>
      <c r="I105" s="70">
        <f t="shared" si="18"/>
        <v>1419926.8</v>
      </c>
      <c r="J105" s="71" t="s">
        <v>18</v>
      </c>
      <c r="K105" s="66" t="s">
        <v>212</v>
      </c>
    </row>
    <row r="106" spans="1:11" s="10" customFormat="1" ht="43.5" customHeight="1" x14ac:dyDescent="0.25">
      <c r="A106" s="22">
        <f t="shared" si="17"/>
        <v>65</v>
      </c>
      <c r="B106" s="36" t="s">
        <v>81</v>
      </c>
      <c r="C106" s="36" t="s">
        <v>82</v>
      </c>
      <c r="D106" s="96"/>
      <c r="E106" s="96"/>
      <c r="F106" s="47">
        <v>5623198.5826700004</v>
      </c>
      <c r="G106" s="72"/>
      <c r="H106" s="72"/>
      <c r="I106" s="73">
        <f t="shared" si="18"/>
        <v>5623198.5826700004</v>
      </c>
      <c r="J106" s="133" t="s">
        <v>80</v>
      </c>
      <c r="K106" s="133" t="s">
        <v>213</v>
      </c>
    </row>
    <row r="107" spans="1:11" s="10" customFormat="1" ht="52.5" customHeight="1" x14ac:dyDescent="0.25">
      <c r="A107" s="22">
        <f>A106+1</f>
        <v>66</v>
      </c>
      <c r="B107" s="36" t="s">
        <v>196</v>
      </c>
      <c r="C107" s="36" t="s">
        <v>83</v>
      </c>
      <c r="D107" s="96"/>
      <c r="E107" s="96"/>
      <c r="F107" s="38">
        <v>68507</v>
      </c>
      <c r="G107" s="72"/>
      <c r="H107" s="72"/>
      <c r="I107" s="73">
        <f t="shared" ref="I107:I117" si="19">F107+G107+H107</f>
        <v>68507</v>
      </c>
      <c r="J107" s="134"/>
      <c r="K107" s="134"/>
    </row>
    <row r="108" spans="1:11" s="10" customFormat="1" ht="63" x14ac:dyDescent="0.25">
      <c r="A108" s="22">
        <f t="shared" si="17"/>
        <v>67</v>
      </c>
      <c r="B108" s="36" t="s">
        <v>84</v>
      </c>
      <c r="C108" s="36" t="s">
        <v>210</v>
      </c>
      <c r="D108" s="36" t="s">
        <v>73</v>
      </c>
      <c r="E108" s="42"/>
      <c r="F108" s="16">
        <v>3338259.6</v>
      </c>
      <c r="G108" s="38">
        <v>2975951</v>
      </c>
      <c r="H108" s="38">
        <v>2940600</v>
      </c>
      <c r="I108" s="39">
        <f t="shared" si="19"/>
        <v>9254810.5999999996</v>
      </c>
      <c r="J108" s="36" t="s">
        <v>75</v>
      </c>
      <c r="K108" s="36" t="s">
        <v>85</v>
      </c>
    </row>
    <row r="109" spans="1:11" s="10" customFormat="1" ht="76.5" customHeight="1" x14ac:dyDescent="0.25">
      <c r="A109" s="51">
        <f>A108+1</f>
        <v>68</v>
      </c>
      <c r="B109" s="41" t="s">
        <v>86</v>
      </c>
      <c r="C109" s="41" t="s">
        <v>211</v>
      </c>
      <c r="D109" s="41" t="s">
        <v>73</v>
      </c>
      <c r="E109" s="45"/>
      <c r="F109" s="16">
        <v>803149.2</v>
      </c>
      <c r="G109" s="38">
        <v>2477586</v>
      </c>
      <c r="H109" s="38">
        <v>3793162.2</v>
      </c>
      <c r="I109" s="39">
        <f t="shared" si="19"/>
        <v>7073897.4000000004</v>
      </c>
      <c r="J109" s="41" t="s">
        <v>75</v>
      </c>
      <c r="K109" s="41" t="s">
        <v>212</v>
      </c>
    </row>
    <row r="110" spans="1:11" s="10" customFormat="1" ht="63" x14ac:dyDescent="0.25">
      <c r="A110" s="22">
        <f>A109+1</f>
        <v>69</v>
      </c>
      <c r="B110" s="36" t="s">
        <v>87</v>
      </c>
      <c r="C110" s="36" t="s">
        <v>88</v>
      </c>
      <c r="D110" s="36" t="s">
        <v>73</v>
      </c>
      <c r="E110" s="42"/>
      <c r="F110" s="38">
        <v>1794623.2</v>
      </c>
      <c r="G110" s="38">
        <v>1918420.4</v>
      </c>
      <c r="H110" s="38">
        <v>162015.29999999999</v>
      </c>
      <c r="I110" s="39">
        <f t="shared" si="19"/>
        <v>3875058.8999999994</v>
      </c>
      <c r="J110" s="36" t="s">
        <v>27</v>
      </c>
      <c r="K110" s="36" t="s">
        <v>212</v>
      </c>
    </row>
    <row r="111" spans="1:11" s="10" customFormat="1" ht="63" x14ac:dyDescent="0.25">
      <c r="A111" s="22">
        <f>A110+1</f>
        <v>70</v>
      </c>
      <c r="B111" s="36" t="s">
        <v>89</v>
      </c>
      <c r="C111" s="36" t="s">
        <v>90</v>
      </c>
      <c r="D111" s="36" t="s">
        <v>73</v>
      </c>
      <c r="E111" s="42"/>
      <c r="F111" s="38">
        <v>1808631.9</v>
      </c>
      <c r="G111" s="38">
        <v>822780.7</v>
      </c>
      <c r="H111" s="38">
        <v>138596.4</v>
      </c>
      <c r="I111" s="39">
        <f t="shared" si="19"/>
        <v>2770008.9999999995</v>
      </c>
      <c r="J111" s="36" t="s">
        <v>27</v>
      </c>
      <c r="K111" s="36" t="s">
        <v>212</v>
      </c>
    </row>
    <row r="112" spans="1:11" s="10" customFormat="1" ht="63" x14ac:dyDescent="0.25">
      <c r="A112" s="22">
        <f t="shared" ref="A112:A113" si="20">A111+1</f>
        <v>71</v>
      </c>
      <c r="B112" s="36" t="s">
        <v>91</v>
      </c>
      <c r="C112" s="36" t="s">
        <v>92</v>
      </c>
      <c r="D112" s="36" t="s">
        <v>73</v>
      </c>
      <c r="E112" s="42"/>
      <c r="F112" s="89">
        <v>224584.3</v>
      </c>
      <c r="G112" s="91"/>
      <c r="H112" s="91"/>
      <c r="I112" s="90">
        <f t="shared" si="19"/>
        <v>224584.3</v>
      </c>
      <c r="J112" s="23" t="s">
        <v>27</v>
      </c>
      <c r="K112" s="67" t="s">
        <v>212</v>
      </c>
    </row>
    <row r="113" spans="1:11" s="10" customFormat="1" ht="63" x14ac:dyDescent="0.25">
      <c r="A113" s="102">
        <f t="shared" si="20"/>
        <v>72</v>
      </c>
      <c r="B113" s="97" t="s">
        <v>93</v>
      </c>
      <c r="C113" s="97" t="s">
        <v>94</v>
      </c>
      <c r="D113" s="97" t="s">
        <v>73</v>
      </c>
      <c r="E113" s="42"/>
      <c r="F113" s="77">
        <v>600039.9</v>
      </c>
      <c r="G113" s="77"/>
      <c r="H113" s="77"/>
      <c r="I113" s="79">
        <f t="shared" si="19"/>
        <v>600039.9</v>
      </c>
      <c r="J113" s="92" t="s">
        <v>27</v>
      </c>
      <c r="K113" s="67" t="s">
        <v>85</v>
      </c>
    </row>
    <row r="114" spans="1:11" s="65" customFormat="1" ht="63" x14ac:dyDescent="0.25">
      <c r="A114" s="103"/>
      <c r="B114" s="99"/>
      <c r="C114" s="99"/>
      <c r="D114" s="99"/>
      <c r="E114" s="64"/>
      <c r="F114" s="77">
        <v>600039.9</v>
      </c>
      <c r="G114" s="77"/>
      <c r="H114" s="77"/>
      <c r="I114" s="79">
        <f t="shared" si="19"/>
        <v>600039.9</v>
      </c>
      <c r="J114" s="92" t="s">
        <v>60</v>
      </c>
      <c r="K114" s="67" t="s">
        <v>85</v>
      </c>
    </row>
    <row r="115" spans="1:11" s="10" customFormat="1" ht="63" x14ac:dyDescent="0.25">
      <c r="A115" s="102">
        <f>A113+1</f>
        <v>73</v>
      </c>
      <c r="B115" s="122" t="s">
        <v>95</v>
      </c>
      <c r="C115" s="100" t="s">
        <v>96</v>
      </c>
      <c r="D115" s="100" t="s">
        <v>73</v>
      </c>
      <c r="E115" s="95"/>
      <c r="F115" s="50">
        <v>751716</v>
      </c>
      <c r="G115" s="50">
        <v>517474.7</v>
      </c>
      <c r="H115" s="49"/>
      <c r="I115" s="39">
        <f t="shared" si="19"/>
        <v>1269190.7</v>
      </c>
      <c r="J115" s="36" t="s">
        <v>23</v>
      </c>
      <c r="K115" s="100" t="s">
        <v>85</v>
      </c>
    </row>
    <row r="116" spans="1:11" s="10" customFormat="1" ht="47.25" x14ac:dyDescent="0.25">
      <c r="A116" s="103"/>
      <c r="B116" s="123"/>
      <c r="C116" s="96"/>
      <c r="D116" s="96"/>
      <c r="E116" s="96"/>
      <c r="F116" s="50">
        <v>146481</v>
      </c>
      <c r="G116" s="50">
        <v>61375</v>
      </c>
      <c r="H116" s="38"/>
      <c r="I116" s="39">
        <f t="shared" si="19"/>
        <v>207856</v>
      </c>
      <c r="J116" s="36" t="s">
        <v>18</v>
      </c>
      <c r="K116" s="96"/>
    </row>
    <row r="117" spans="1:11" s="10" customFormat="1" ht="63" x14ac:dyDescent="0.25">
      <c r="A117" s="22">
        <f>A115+1</f>
        <v>74</v>
      </c>
      <c r="B117" s="36" t="s">
        <v>97</v>
      </c>
      <c r="C117" s="36" t="s">
        <v>228</v>
      </c>
      <c r="D117" s="36" t="s">
        <v>73</v>
      </c>
      <c r="E117" s="42">
        <v>73</v>
      </c>
      <c r="F117" s="38">
        <v>2185440</v>
      </c>
      <c r="G117" s="38">
        <v>2249762</v>
      </c>
      <c r="H117" s="38">
        <v>2234856</v>
      </c>
      <c r="I117" s="39">
        <f t="shared" si="19"/>
        <v>6670058</v>
      </c>
      <c r="J117" s="36" t="s">
        <v>27</v>
      </c>
      <c r="K117" s="36" t="s">
        <v>85</v>
      </c>
    </row>
    <row r="118" spans="1:11" s="10" customFormat="1" ht="15.75" x14ac:dyDescent="0.25">
      <c r="A118" s="18"/>
      <c r="B118" s="113" t="s">
        <v>98</v>
      </c>
      <c r="C118" s="113"/>
      <c r="D118" s="113"/>
      <c r="E118" s="19"/>
      <c r="F118" s="20">
        <f>F120+F121</f>
        <v>345142.1</v>
      </c>
      <c r="G118" s="20">
        <f t="shared" ref="G118:I118" si="21">G120+G121</f>
        <v>107647</v>
      </c>
      <c r="H118" s="20"/>
      <c r="I118" s="20">
        <f t="shared" si="21"/>
        <v>452789.1</v>
      </c>
      <c r="J118" s="19"/>
      <c r="K118" s="19"/>
    </row>
    <row r="119" spans="1:11" s="10" customFormat="1" ht="15.75" x14ac:dyDescent="0.25">
      <c r="A119" s="101" t="s">
        <v>12</v>
      </c>
      <c r="B119" s="101"/>
      <c r="C119" s="101"/>
      <c r="D119" s="101"/>
      <c r="E119" s="21"/>
      <c r="F119" s="14"/>
      <c r="G119" s="14"/>
      <c r="H119" s="14"/>
      <c r="I119" s="14"/>
      <c r="J119" s="21"/>
      <c r="K119" s="21"/>
    </row>
    <row r="120" spans="1:11" s="10" customFormat="1" ht="88.5" customHeight="1" x14ac:dyDescent="0.25">
      <c r="A120" s="22">
        <f>A117+1</f>
        <v>75</v>
      </c>
      <c r="B120" s="16" t="s">
        <v>171</v>
      </c>
      <c r="C120" s="26" t="s">
        <v>172</v>
      </c>
      <c r="D120" s="26" t="s">
        <v>98</v>
      </c>
      <c r="E120" s="15">
        <v>83</v>
      </c>
      <c r="F120" s="16">
        <v>263454.8</v>
      </c>
      <c r="G120" s="16">
        <v>107647</v>
      </c>
      <c r="H120" s="16"/>
      <c r="I120" s="53">
        <f>H120+G120+F120</f>
        <v>371101.8</v>
      </c>
      <c r="J120" s="13" t="s">
        <v>164</v>
      </c>
      <c r="K120" s="17" t="s">
        <v>173</v>
      </c>
    </row>
    <row r="121" spans="1:11" s="10" customFormat="1" ht="47.25" x14ac:dyDescent="0.25">
      <c r="A121" s="22">
        <f>A120+1</f>
        <v>76</v>
      </c>
      <c r="B121" s="16" t="s">
        <v>197</v>
      </c>
      <c r="C121" s="26" t="s">
        <v>231</v>
      </c>
      <c r="D121" s="26" t="s">
        <v>98</v>
      </c>
      <c r="E121" s="15">
        <v>71</v>
      </c>
      <c r="F121" s="16">
        <v>81687.3</v>
      </c>
      <c r="G121" s="16"/>
      <c r="H121" s="16"/>
      <c r="I121" s="53">
        <f>H121+G121+F121</f>
        <v>81687.3</v>
      </c>
      <c r="J121" s="13" t="s">
        <v>198</v>
      </c>
      <c r="K121" s="17" t="s">
        <v>199</v>
      </c>
    </row>
    <row r="122" spans="1:11" s="10" customFormat="1" ht="15.75" x14ac:dyDescent="0.25">
      <c r="A122" s="18"/>
      <c r="B122" s="113" t="s">
        <v>30</v>
      </c>
      <c r="C122" s="113"/>
      <c r="D122" s="113"/>
      <c r="E122" s="19"/>
      <c r="F122" s="20">
        <f>SUM(F124:F128)</f>
        <v>70000</v>
      </c>
      <c r="G122" s="20">
        <f>SUM(G124:G128)</f>
        <v>74000</v>
      </c>
      <c r="H122" s="20">
        <f>SUM(H124:H128)</f>
        <v>77020</v>
      </c>
      <c r="I122" s="20">
        <f>SUM(I124:I128)</f>
        <v>221020</v>
      </c>
      <c r="J122" s="19"/>
      <c r="K122" s="19"/>
    </row>
    <row r="123" spans="1:11" s="10" customFormat="1" ht="15.6" customHeight="1" x14ac:dyDescent="0.25">
      <c r="A123" s="101" t="s">
        <v>12</v>
      </c>
      <c r="B123" s="101"/>
      <c r="C123" s="101"/>
      <c r="D123" s="101"/>
      <c r="E123" s="21"/>
      <c r="F123" s="14"/>
      <c r="G123" s="14"/>
      <c r="H123" s="14"/>
      <c r="I123" s="14"/>
      <c r="J123" s="21"/>
      <c r="K123" s="15" t="s">
        <v>184</v>
      </c>
    </row>
    <row r="124" spans="1:11" s="10" customFormat="1" ht="63" x14ac:dyDescent="0.25">
      <c r="A124" s="22">
        <f>A121+1</f>
        <v>77</v>
      </c>
      <c r="B124" s="16" t="s">
        <v>185</v>
      </c>
      <c r="C124" s="26" t="s">
        <v>186</v>
      </c>
      <c r="D124" s="26" t="s">
        <v>30</v>
      </c>
      <c r="E124" s="15"/>
      <c r="F124" s="16">
        <v>8000</v>
      </c>
      <c r="G124" s="16"/>
      <c r="H124" s="16"/>
      <c r="I124" s="53">
        <f>+H124+G124+F124</f>
        <v>8000</v>
      </c>
      <c r="J124" s="13" t="s">
        <v>191</v>
      </c>
      <c r="K124" s="17" t="s">
        <v>187</v>
      </c>
    </row>
    <row r="125" spans="1:11" s="10" customFormat="1" ht="63" x14ac:dyDescent="0.25">
      <c r="A125" s="22">
        <v>78</v>
      </c>
      <c r="B125" s="16" t="s">
        <v>190</v>
      </c>
      <c r="C125" s="26" t="s">
        <v>214</v>
      </c>
      <c r="D125" s="26" t="s">
        <v>30</v>
      </c>
      <c r="E125" s="15"/>
      <c r="F125" s="16">
        <v>30000</v>
      </c>
      <c r="G125" s="16">
        <v>30000</v>
      </c>
      <c r="H125" s="16">
        <v>30000</v>
      </c>
      <c r="I125" s="53">
        <f>H125+G125+F125</f>
        <v>90000</v>
      </c>
      <c r="J125" s="13" t="s">
        <v>191</v>
      </c>
      <c r="K125" s="17" t="s">
        <v>187</v>
      </c>
    </row>
    <row r="126" spans="1:11" s="57" customFormat="1" ht="15.75" x14ac:dyDescent="0.25">
      <c r="A126" s="101" t="s">
        <v>20</v>
      </c>
      <c r="B126" s="101"/>
      <c r="C126" s="101"/>
      <c r="D126" s="101"/>
      <c r="E126" s="58"/>
      <c r="F126" s="16"/>
      <c r="G126" s="16"/>
      <c r="H126" s="16"/>
      <c r="I126" s="53"/>
      <c r="J126" s="13"/>
      <c r="K126" s="17"/>
    </row>
    <row r="127" spans="1:11" s="10" customFormat="1" ht="31.5" x14ac:dyDescent="0.25">
      <c r="A127" s="22">
        <v>79</v>
      </c>
      <c r="B127" s="16" t="s">
        <v>188</v>
      </c>
      <c r="C127" s="26" t="s">
        <v>230</v>
      </c>
      <c r="D127" s="26" t="s">
        <v>30</v>
      </c>
      <c r="E127" s="15"/>
      <c r="F127" s="16">
        <v>22000</v>
      </c>
      <c r="G127" s="16">
        <v>22000</v>
      </c>
      <c r="H127" s="16">
        <v>22000</v>
      </c>
      <c r="I127" s="53">
        <f>H127+G127+F127</f>
        <v>66000</v>
      </c>
      <c r="J127" s="13" t="s">
        <v>105</v>
      </c>
      <c r="K127" s="17" t="s">
        <v>187</v>
      </c>
    </row>
    <row r="128" spans="1:11" s="10" customFormat="1" ht="31.5" x14ac:dyDescent="0.25">
      <c r="A128" s="22">
        <f>A127+1</f>
        <v>80</v>
      </c>
      <c r="B128" s="16" t="s">
        <v>189</v>
      </c>
      <c r="C128" s="26" t="s">
        <v>229</v>
      </c>
      <c r="D128" s="26" t="s">
        <v>30</v>
      </c>
      <c r="E128" s="15"/>
      <c r="F128" s="16">
        <v>10000</v>
      </c>
      <c r="G128" s="16">
        <v>22000</v>
      </c>
      <c r="H128" s="16">
        <v>25020</v>
      </c>
      <c r="I128" s="53">
        <f>H128+G128+F128</f>
        <v>57020</v>
      </c>
      <c r="J128" s="13" t="s">
        <v>105</v>
      </c>
      <c r="K128" s="17" t="s">
        <v>187</v>
      </c>
    </row>
    <row r="129" spans="1:11" s="10" customFormat="1" ht="29.25" customHeight="1" x14ac:dyDescent="0.25">
      <c r="A129" s="18"/>
      <c r="B129" s="113" t="s">
        <v>99</v>
      </c>
      <c r="C129" s="113"/>
      <c r="D129" s="113"/>
      <c r="E129" s="19"/>
      <c r="F129" s="20">
        <f>F7+F13+F23+F20+F34+F17+F118+F99+F67+F50+F122+F92</f>
        <v>106751420.94467001</v>
      </c>
      <c r="G129" s="20">
        <f>G7+G13+G23+G20+G34+G17+G118+G99+G67+G50+G122+G92</f>
        <v>66544381.770000003</v>
      </c>
      <c r="H129" s="20">
        <f>H7+H13+H23+H20+H34+H17+H118+H99+H67+H50+H122+H92</f>
        <v>50069812.300000004</v>
      </c>
      <c r="I129" s="20">
        <f>I7+I13+I23+I20+I34+I17+I118+I99+I67+I50+I122+I92</f>
        <v>223365615.01466998</v>
      </c>
      <c r="J129" s="19"/>
      <c r="K129" s="19"/>
    </row>
    <row r="130" spans="1:11" ht="15.6" customHeight="1" x14ac:dyDescent="0.25">
      <c r="B130" s="2"/>
      <c r="C130" s="2"/>
      <c r="D130" s="3"/>
      <c r="E130" s="3"/>
      <c r="F130" s="3"/>
      <c r="G130" s="3"/>
      <c r="H130" s="3"/>
      <c r="I130" s="3"/>
      <c r="J130" s="3"/>
      <c r="K130" s="2"/>
    </row>
    <row r="131" spans="1:11" ht="15.75" customHeight="1" x14ac:dyDescent="0.25">
      <c r="B131" s="2"/>
      <c r="C131" s="2"/>
      <c r="D131" s="3"/>
      <c r="E131" s="3"/>
      <c r="F131" s="3"/>
      <c r="G131" s="3"/>
      <c r="H131" s="3"/>
      <c r="I131" s="3"/>
      <c r="J131" s="3"/>
      <c r="K131" s="2"/>
    </row>
  </sheetData>
  <autoFilter ref="A6:K129"/>
  <mergeCells count="111">
    <mergeCell ref="B115:B116"/>
    <mergeCell ref="C115:C116"/>
    <mergeCell ref="D115:D116"/>
    <mergeCell ref="B94:B96"/>
    <mergeCell ref="A94:A96"/>
    <mergeCell ref="K94:K96"/>
    <mergeCell ref="E94:E96"/>
    <mergeCell ref="K97:K98"/>
    <mergeCell ref="A97:A98"/>
    <mergeCell ref="B97:B98"/>
    <mergeCell ref="C97:C98"/>
    <mergeCell ref="D97:D98"/>
    <mergeCell ref="E97:E98"/>
    <mergeCell ref="A113:A114"/>
    <mergeCell ref="B113:B114"/>
    <mergeCell ref="C113:C114"/>
    <mergeCell ref="D113:D114"/>
    <mergeCell ref="E115:E116"/>
    <mergeCell ref="K115:K116"/>
    <mergeCell ref="D105:D107"/>
    <mergeCell ref="J106:J107"/>
    <mergeCell ref="K106:K107"/>
    <mergeCell ref="B129:D129"/>
    <mergeCell ref="A48:D48"/>
    <mergeCell ref="B50:D50"/>
    <mergeCell ref="B67:D67"/>
    <mergeCell ref="B99:D99"/>
    <mergeCell ref="A100:D100"/>
    <mergeCell ref="B118:D118"/>
    <mergeCell ref="A119:D119"/>
    <mergeCell ref="A123:D123"/>
    <mergeCell ref="B122:D122"/>
    <mergeCell ref="B57:B59"/>
    <mergeCell ref="C57:C59"/>
    <mergeCell ref="D57:D59"/>
    <mergeCell ref="B78:B79"/>
    <mergeCell ref="C78:C79"/>
    <mergeCell ref="D78:D79"/>
    <mergeCell ref="A126:D126"/>
    <mergeCell ref="B73:B74"/>
    <mergeCell ref="C73:C74"/>
    <mergeCell ref="D73:D74"/>
    <mergeCell ref="A93:D93"/>
    <mergeCell ref="B92:D92"/>
    <mergeCell ref="A115:A116"/>
    <mergeCell ref="C94:C96"/>
    <mergeCell ref="A21:D21"/>
    <mergeCell ref="B23:D23"/>
    <mergeCell ref="A24:D24"/>
    <mergeCell ref="B45:B46"/>
    <mergeCell ref="C45:C46"/>
    <mergeCell ref="D45:D46"/>
    <mergeCell ref="A51:D51"/>
    <mergeCell ref="C63:C64"/>
    <mergeCell ref="A68:D68"/>
    <mergeCell ref="A57:A59"/>
    <mergeCell ref="A3:K3"/>
    <mergeCell ref="B63:B64"/>
    <mergeCell ref="F5:I5"/>
    <mergeCell ref="B7:D7"/>
    <mergeCell ref="A8:D8"/>
    <mergeCell ref="A35:D35"/>
    <mergeCell ref="A63:A64"/>
    <mergeCell ref="B5:B6"/>
    <mergeCell ref="C5:C6"/>
    <mergeCell ref="D5:D6"/>
    <mergeCell ref="E5:E6"/>
    <mergeCell ref="J5:J6"/>
    <mergeCell ref="K5:K6"/>
    <mergeCell ref="E45:E46"/>
    <mergeCell ref="K45:K46"/>
    <mergeCell ref="A45:A46"/>
    <mergeCell ref="A5:A6"/>
    <mergeCell ref="B20:D20"/>
    <mergeCell ref="B13:D13"/>
    <mergeCell ref="A14:D14"/>
    <mergeCell ref="B34:D34"/>
    <mergeCell ref="B17:D17"/>
    <mergeCell ref="A18:D18"/>
    <mergeCell ref="E57:E59"/>
    <mergeCell ref="K73:K74"/>
    <mergeCell ref="E78:E79"/>
    <mergeCell ref="K78:K79"/>
    <mergeCell ref="E73:E74"/>
    <mergeCell ref="K81:K83"/>
    <mergeCell ref="E84:E85"/>
    <mergeCell ref="K84:K85"/>
    <mergeCell ref="E81:E83"/>
    <mergeCell ref="A86:A87"/>
    <mergeCell ref="B86:B87"/>
    <mergeCell ref="C86:C87"/>
    <mergeCell ref="D86:D87"/>
    <mergeCell ref="E86:E87"/>
    <mergeCell ref="A73:A74"/>
    <mergeCell ref="A78:A79"/>
    <mergeCell ref="K86:K87"/>
    <mergeCell ref="E88:E89"/>
    <mergeCell ref="E105:E107"/>
    <mergeCell ref="D94:D96"/>
    <mergeCell ref="B81:B83"/>
    <mergeCell ref="C81:C83"/>
    <mergeCell ref="D81:D83"/>
    <mergeCell ref="A81:A83"/>
    <mergeCell ref="A84:A85"/>
    <mergeCell ref="B84:B85"/>
    <mergeCell ref="C84:C85"/>
    <mergeCell ref="D84:D85"/>
    <mergeCell ref="A88:A89"/>
    <mergeCell ref="B88:B89"/>
    <mergeCell ref="C88:C89"/>
    <mergeCell ref="D88:D89"/>
  </mergeCells>
  <printOptions horizontalCentered="1"/>
  <pageMargins left="0.11811023622047245" right="0.11811023622047245" top="0.15748031496062992" bottom="0.15748031496062992" header="0" footer="0"/>
  <pageSetup paperSize="9" scale="52" fitToHeight="0" orientation="landscape" r:id="rId1"/>
  <ignoredErrors>
    <ignoredError sqref="I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Консол_перелік_2027-2029</vt:lpstr>
      <vt:lpstr>'Консол_перелік_2027-2029'!Заголовки_для_друку</vt:lpstr>
      <vt:lpstr>'Консол_перелік_2027-2029'!Область_друку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Щітченко Ігор Вікторович</dc:creator>
  <cp:lastModifiedBy>ТАШУТА Ярослав Сергійович</cp:lastModifiedBy>
  <cp:lastPrinted>2026-08-06T14:35:58Z</cp:lastPrinted>
  <dcterms:created xsi:type="dcterms:W3CDTF">2025-01-27T07:30:32Z</dcterms:created>
  <dcterms:modified xsi:type="dcterms:W3CDTF">2026-08-28T12:53:12Z</dcterms:modified>
</cp:coreProperties>
</file>