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tabRatio="917" firstSheet="38" activeTab="48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'DEBT_TERM'!$A$8</definedName>
    <definedName name="CK_05">'DKT2'!$A$7</definedName>
    <definedName name="CK_05C6">'DKR'!$A$11</definedName>
    <definedName name="CK_05G6">'DKR'!$A$7</definedName>
    <definedName name="CKMDUAH">'MKT2_UAH'!$A$6</definedName>
    <definedName name="CKMDUSD">'MKT2_USD'!$A$6</definedName>
    <definedName name="CKMPERC">'MK_ALL'!$A$18</definedName>
    <definedName name="CKMUAH">'MK_ALL'!$A$6</definedName>
    <definedName name="CKMUSD">'MK_ALL'!$A$12</definedName>
    <definedName name="CKPERC">'MK_ALL'!#REF!</definedName>
    <definedName name="CKUAH">'MK_ALL'!#REF!</definedName>
    <definedName name="CKUSD">'MK_ALL'!#REF!</definedName>
    <definedName name="CUR_CMP1">'CUR_M_EXT'!$A$7</definedName>
    <definedName name="CUR_CMPD4">'CUR_M_EXT'!$B$5</definedName>
    <definedName name="CUR_CMPD5">'CUR_M_EXT'!$H$5</definedName>
    <definedName name="CUR_CMPEXT">'CUR_CMP_EXT'!$A$7</definedName>
    <definedName name="CUR_CMPEXTD4">'CUR_CMP_EXT'!$B$5</definedName>
    <definedName name="CUR_CMPEXTD5">'CUR_CMP_EXT'!$H$5</definedName>
    <definedName name="CUR_CMPEXTKD4">'CUR_CMP_EXT'!$B$24</definedName>
    <definedName name="CUR_CMPEXTKD5">'CUR_CMP_EXT'!$H$24</definedName>
    <definedName name="CUR_CMPEXTKIND">'CUR_CMP_EXT'!$A$26</definedName>
    <definedName name="CUR_CMPS1">'CUR_CMP'!$A$8</definedName>
    <definedName name="CUR_CMPS1D4">'CUR_CMP'!$B$6</definedName>
    <definedName name="CUR_CMPS1D5">'CUR_CMP'!$E$6</definedName>
    <definedName name="CUR_CMPS2">'CUR_CMP'!$A$24</definedName>
    <definedName name="CUR_CMPS2D4">'CUR_CMP'!$B$22</definedName>
    <definedName name="CUR_CMPS2D5">'CUR_CMP'!$E$22</definedName>
    <definedName name="CURNAME">'CUR_M'!$A$7</definedName>
    <definedName name="CURNAMECUR">'CUR'!$A$7</definedName>
    <definedName name="CURNAMEKIND">'CUR'!$A$23</definedName>
    <definedName name="DDELIMER">'DATA'!$B$5</definedName>
    <definedName name="DKRGUAR">'DKR2'!#REF!</definedName>
    <definedName name="DKRSTATE">'DKR2'!$A$8</definedName>
    <definedName name="DKT">'DKT1'!$A$7</definedName>
    <definedName name="DMLMLR">'DATA'!$F$5</definedName>
    <definedName name="DREPORTDATE">'DATA'!$B$3</definedName>
    <definedName name="DRUN">'DATA'!$A$1</definedName>
    <definedName name="DSESSION">'DATA'!$B$6</definedName>
    <definedName name="DT_05">'DTK2'!$A$7</definedName>
    <definedName name="DTKYPERC">'YK_ALL'!$A$18</definedName>
    <definedName name="DTKYUAH">'YK_ALL'!$A$6</definedName>
    <definedName name="DTKYUSD">'YK_ALL'!$A$12</definedName>
    <definedName name="DTMDUAH">'MTK2_UAH'!$A$6</definedName>
    <definedName name="DTMDUSD">'MTK2_USD'!$A$6</definedName>
    <definedName name="DTMPERC">'MT_ALL'!$A$18</definedName>
    <definedName name="DTMUAH">'MT_ALL'!$A$6</definedName>
    <definedName name="DTMUSD">'MT_ALL'!$A$12</definedName>
    <definedName name="DTR">'DTR'!$A$6</definedName>
    <definedName name="DTYPERC" localSheetId="46">'YK_ALL'!$A$18</definedName>
    <definedName name="DTYPERC">'YT_ALL'!$A$18</definedName>
    <definedName name="DTYUAH" localSheetId="46">'YK_ALL'!$A$6</definedName>
    <definedName name="DTYUAH">'YT_ALL'!$A$6</definedName>
    <definedName name="DTYUSD" localSheetId="46">'YK_ALL'!$A$12</definedName>
    <definedName name="DTYUSD">'YT_ALL'!$A$12</definedName>
    <definedName name="KINDCMP">'KIND_CMP'!$A$7</definedName>
    <definedName name="KINDKMPD4">'KIND_CMP'!$B$5</definedName>
    <definedName name="KINDKMPD5">'KIND_CMP'!$E$5</definedName>
    <definedName name="R0">#REF!</definedName>
    <definedName name="RATEGROUPKIND">'SRATE'!$A$14</definedName>
    <definedName name="RATEKIND">'SRATE_M'!$A$6</definedName>
    <definedName name="RATENAMEALL">'RATE_M'!$A$7</definedName>
    <definedName name="RATENAMESTRUCT1">'RATE'!$A$7</definedName>
    <definedName name="RATENAMESTRUCT2">'RATE'!$A$22</definedName>
    <definedName name="RATENAMESTRUCTCMP">'RATE_CMP'!$A$7</definedName>
    <definedName name="RATENAMESTRUCTCMP2">'RATE_CMP'!$A$20</definedName>
    <definedName name="RCMP2D4">'RATE_CMP'!$B$18</definedName>
    <definedName name="RCMP2D5">'RATE_CMP'!$E$18</definedName>
    <definedName name="RCMPD4">'RATE_CMP'!$B$5</definedName>
    <definedName name="RCMPD5">'RATE_CMP'!$E$5</definedName>
    <definedName name="REPORT_LANG">'DATA'!$A$10</definedName>
    <definedName name="REPORT_REGIME">'DATA'!$A$9</definedName>
    <definedName name="SRATED">'SRATE'!$A$7</definedName>
    <definedName name="STRMAXDATE">'DATA'!$B$4</definedName>
    <definedName name="STRPRESENTDATE">'DATA'!$C$3</definedName>
    <definedName name="VALUAH">'DATA'!$D$5</definedName>
    <definedName name="VALUSD">'DATA'!$C$5</definedName>
    <definedName name="VALVAL">'DATA'!$E$5</definedName>
    <definedName name="YKT2UAH">'YKT2_UAH'!$A$6</definedName>
    <definedName name="YKT2USD">'YKT2_USD'!$A$6</definedName>
    <definedName name="YKT2UФР">'YKT2_UAH'!$A$6</definedName>
  </definedNames>
  <calcPr fullCalcOnLoad="1"/>
</workbook>
</file>

<file path=xl/sharedStrings.xml><?xml version="1.0" encoding="utf-8"?>
<sst xmlns="http://schemas.openxmlformats.org/spreadsheetml/2006/main" count="1390" uniqueCount="226">
  <si>
    <t>Облігації Укравтодору (5 - річні)</t>
  </si>
  <si>
    <t>Облігації ДІУ (7 - річні)</t>
  </si>
  <si>
    <t>2024-2028</t>
  </si>
  <si>
    <t>ЄВРО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</si>
  <si>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</si>
  <si>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</si>
  <si>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</si>
  <si>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</si>
  <si>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</si>
  <si>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</si>
  <si>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</si>
  <si>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</si>
  <si>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</si>
  <si>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Італія</t>
  </si>
  <si>
    <t>Гарантований державою борг</t>
  </si>
  <si>
    <t>f6ccf326-0653-4c7b-b649-56555dab2bc1</t>
  </si>
  <si>
    <t>СПЗ</t>
  </si>
  <si>
    <t>Українська гривня</t>
  </si>
  <si>
    <t xml:space="preserve">            ОВДП (8 - річні)</t>
  </si>
  <si>
    <t>Сессия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</si>
  <si>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</si>
  <si>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</si>
  <si>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</si>
  <si>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</si>
  <si>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</si>
  <si>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Великобританія</t>
  </si>
  <si>
    <t>Японія</t>
  </si>
  <si>
    <t>Анг. фунт стерлінгів</t>
  </si>
  <si>
    <t>ОВДП (16 - річні)</t>
  </si>
  <si>
    <t>Канада</t>
  </si>
  <si>
    <t xml:space="preserve">            ОВДП (26 - річні)</t>
  </si>
  <si>
    <t>Національний банк України</t>
  </si>
  <si>
    <t>ОВДП (12 - місячні)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</si>
  <si>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</si>
  <si>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</si>
  <si>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</si>
  <si>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</si>
  <si>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</si>
  <si>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</si>
  <si>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</si>
  <si>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</si>
  <si>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</si>
  <si>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</si>
  <si>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</si>
  <si>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>2. Заборгованість за позиками, одержаними від органів управління іноземних держав</t>
  </si>
  <si>
    <t>ОВДП (3 - річні)</t>
  </si>
  <si>
    <t>Борг, по якому сплата відсотків здійснюється за плаваючими процентними ставками</t>
  </si>
  <si>
    <t>Deutsche Bank</t>
  </si>
  <si>
    <t>Внутрішній борг</t>
  </si>
  <si>
    <t>Німеччина</t>
  </si>
  <si>
    <t>ОВДП (1 - місячні)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</si>
  <si>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</si>
  <si>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</si>
  <si>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</si>
  <si>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</si>
  <si>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IS_OVDP</t>
  </si>
  <si>
    <t>ОВДП (3 - місячні)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</si>
  <si>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</si>
  <si>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</si>
  <si>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</si>
  <si>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</si>
  <si>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</si>
  <si>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</si>
  <si>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</si>
  <si>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</si>
  <si>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30.11.2023</t>
  </si>
  <si>
    <t>Державний борг</t>
  </si>
  <si>
    <t>Інші кредитори</t>
  </si>
  <si>
    <t>2028-13.05.2062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</si>
  <si>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</si>
  <si>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</si>
  <si>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</si>
  <si>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</si>
  <si>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ОВДП (28 - річні)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</si>
  <si>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</si>
  <si>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</si>
  <si>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</si>
  <si>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</si>
  <si>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</si>
  <si>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</si>
  <si>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</si>
  <si>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</si>
  <si>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</si>
  <si>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</si>
  <si>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</si>
  <si>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</si>
  <si>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>2023.11.30-2023.12.31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</si>
  <si>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</si>
  <si>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</si>
  <si>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</si>
  <si>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ОВДП (23 - річні)</t>
  </si>
  <si>
    <t>ОВДП (30 - річні)</t>
  </si>
  <si>
    <t>ОВДП (8 - річні)</t>
  </si>
  <si>
    <t xml:space="preserve">            ОВДП (12 - річні)</t>
  </si>
  <si>
    <t>3</t>
  </si>
  <si>
    <t>ОВДП (4 - річні)</t>
  </si>
  <si>
    <t>Європейський Інвестиційний Банк</t>
  </si>
  <si>
    <t>Український індекс ставок за депозитами фізичних осіб</t>
  </si>
  <si>
    <t>млрд. дол.США</t>
  </si>
  <si>
    <t>Облігації Укренерго (5 - річні)</t>
  </si>
  <si>
    <t>IS_CHART_DATA</t>
  </si>
  <si>
    <t>Облігації Укравтодору (7 - річні)</t>
  </si>
  <si>
    <t>млрд. грн.</t>
  </si>
  <si>
    <t>Японська єна</t>
  </si>
  <si>
    <t>Облігації Укравтодору (3 - річні)</t>
  </si>
  <si>
    <t>Експортно-імпортний банк Кореї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</si>
  <si>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</si>
  <si>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</si>
  <si>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</si>
  <si>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Нідерланди</t>
  </si>
  <si>
    <t>Державні цінні папери</t>
  </si>
  <si>
    <t>Польща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</si>
  <si>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</si>
  <si>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</si>
  <si>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</si>
  <si>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</si>
  <si>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</si>
  <si>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</si>
  <si>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</si>
  <si>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</si>
  <si>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</si>
  <si>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</si>
  <si>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</si>
  <si>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</si>
  <si>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</si>
  <si>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</si>
  <si>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</si>
  <si>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</si>
  <si>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</si>
  <si>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</si>
  <si>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</si>
  <si>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</si>
  <si>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</si>
  <si>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</si>
  <si>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</si>
  <si>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</si>
  <si>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</si>
  <si>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</si>
  <si>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</si>
  <si>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</si>
  <si>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</si>
  <si>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Дата отчета</t>
  </si>
  <si>
    <t>Фонд чистих технологій (МБРР)</t>
  </si>
  <si>
    <t>ОВДП (10 - річні)</t>
  </si>
  <si>
    <t>31.12.2057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</si>
  <si>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</si>
  <si>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</si>
  <si>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</si>
  <si>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</si>
  <si>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</si>
  <si>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</si>
  <si>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</si>
  <si>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</si>
  <si>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</si>
  <si>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Central Storage Safety Project Trust</t>
  </si>
  <si>
    <t xml:space="preserve">            ОВДП (30 -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</si>
  <si>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</si>
  <si>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</si>
  <si>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</si>
  <si>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</si>
  <si>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</si>
  <si>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</si>
  <si>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>Канадський долар</t>
  </si>
  <si>
    <t>Облігації Укравтодору (4 - річні)</t>
  </si>
  <si>
    <t>В тому числі:</t>
  </si>
  <si>
    <t>2</t>
  </si>
  <si>
    <t>ОЗДП 2014 року</t>
  </si>
  <si>
    <t>Європейський Союз</t>
  </si>
  <si>
    <t>(за типом кредитора)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</si>
  <si>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</si>
  <si>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</si>
  <si>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</si>
  <si>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</si>
  <si>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 xml:space="preserve">            ОВДП (12 - місячні)</t>
  </si>
  <si>
    <t>Credit Agricole Corporate and Investment Bank</t>
  </si>
  <si>
    <t>Citibank Europe PLC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</si>
  <si>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</si>
  <si>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</si>
  <si>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</si>
  <si>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</si>
  <si>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ПАТ "Державний ощадний банк України"</t>
  </si>
  <si>
    <t>курс до USD</t>
  </si>
  <si>
    <t>Індекс споживчих цін (СРІ)</t>
  </si>
  <si>
    <t>АТ "ТАСКОМБАНК"</t>
  </si>
  <si>
    <t xml:space="preserve"> </t>
  </si>
  <si>
    <t>ОЗДП 2020 року</t>
  </si>
  <si>
    <t>TORF</t>
  </si>
  <si>
    <t>Зовнішній борг, не віднесений до інших категорій</t>
  </si>
  <si>
    <t xml:space="preserve">            ОВДП (7 - річні)</t>
  </si>
  <si>
    <t xml:space="preserve">            ОВДП (19 - річні)</t>
  </si>
  <si>
    <t>SOFR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</si>
  <si>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</si>
  <si>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</si>
  <si>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</si>
  <si>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</si>
  <si>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</si>
  <si>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</si>
  <si>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</si>
  <si>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</si>
  <si>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</si>
  <si>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>Дата последнего погашения</t>
  </si>
  <si>
    <t xml:space="preserve">            ОВДП (18 - річні)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</si>
  <si>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</si>
  <si>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</si>
  <si>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</si>
  <si>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>ОЗДП 2015 року</t>
  </si>
  <si>
    <t>ОВДП (11 - річні)</t>
  </si>
  <si>
    <t xml:space="preserve">            ОВДП (14 - річні)</t>
  </si>
  <si>
    <t>курс до UAH</t>
  </si>
  <si>
    <t xml:space="preserve">            ОВДП (21 - річні)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</si>
  <si>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</si>
  <si>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</si>
  <si>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</si>
  <si>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</si>
  <si>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>Citibank, Deutsche Bank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</si>
  <si>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</si>
  <si>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</si>
  <si>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</si>
  <si>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</si>
  <si>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</si>
  <si>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</si>
  <si>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</si>
  <si>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</si>
  <si>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</si>
  <si>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UIRD 3m USD</t>
  </si>
  <si>
    <t>STOP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</si>
</sst>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.00;\-#,##0.00;"/>
    <numFmt numFmtId="165" formatCode="0.0000"/>
    <numFmt numFmtId="166" formatCode="dd\.mm\.yyyy;@"/>
    <numFmt numFmtId="167" formatCode="yyyy"/>
    <numFmt numFmtId="168" formatCode="#,##0.0"/>
    <numFmt numFmtId="177" formatCode="0.00%"/>
    <numFmt numFmtId="178" formatCode="0%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i/>
      <sz val="10"/>
      <color indexed="9"/>
      <name val="Calibri"/>
      <family val="2"/>
    </font>
    <font>
      <sz val="10.5"/>
      <name val="Calibri"/>
      <family val="2"/>
    </font>
    <font>
      <b/>
      <i/>
      <sz val="12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8"/>
      <name val="Arial Cyr"/>
      <family val="0"/>
    </font>
    <font>
      <b/>
      <sz val="10"/>
      <color indexed="9"/>
      <name val="Calibri"/>
      <family val="2"/>
    </font>
    <font>
      <sz val="10.5"/>
      <color indexed="8"/>
      <name val="Calibri"/>
      <family val="2"/>
    </font>
    <font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2"/>
      <color indexed="8"/>
      <name val="Arial Cyr"/>
      <family val="0"/>
    </font>
    <font>
      <sz val="10.25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Arial Cyr"/>
      <family val="0"/>
    </font>
    <font>
      <b/>
      <i/>
      <sz val="9.5"/>
      <color indexed="8"/>
      <name val="Arial Cyr"/>
      <family val="0"/>
    </font>
    <font>
      <b/>
      <sz val="9.5"/>
      <color indexed="8"/>
      <name val="Arial Cyr"/>
      <family val="0"/>
    </font>
    <font>
      <b/>
      <i/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i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0" fontId="55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28" borderId="6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1" applyNumberFormat="0" applyAlignment="0" applyProtection="0"/>
    <xf numFmtId="0" fontId="64" fillId="0" borderId="7" applyNumberFormat="0" applyFill="0" applyAlignment="0" applyProtection="0"/>
    <xf numFmtId="0" fontId="65" fillId="31" borderId="0" applyNumberFormat="0" applyBorder="0" applyAlignment="0" applyProtection="0"/>
    <xf numFmtId="0" fontId="0" fillId="32" borderId="8" applyNumberFormat="0" applyFont="0" applyAlignment="0" applyProtection="0"/>
    <xf numFmtId="0" fontId="66" fillId="30" borderId="9" applyNumberFormat="0" applyAlignment="0" applyProtection="0"/>
    <xf numFmtId="0" fontId="3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7" fillId="0" borderId="0" xfId="5" applyNumberFormat="1" applyFont="1" applyAlignment="1">
      <alignment/>
    </xf>
    <xf numFmtId="0" fontId="6" fillId="0" borderId="0" xfId="3" applyNumberFormat="1" applyFont="1" applyAlignment="1">
      <alignment horizontal="center" vertical="center"/>
    </xf>
    <xf numFmtId="49" fontId="68" fillId="20" borderId="10" xfId="34" applyNumberFormat="1" applyFont="1" applyBorder="1" applyAlignment="1">
      <alignment horizontal="left" vertical="center" wrapText="1"/>
    </xf>
    <xf numFmtId="4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inden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164" fontId="68" fillId="20" borderId="10" xfId="34" applyNumberFormat="1" applyFont="1" applyBorder="1" applyAlignment="1">
      <alignment horizontal="right" vertical="center"/>
    </xf>
    <xf numFmtId="164" fontId="9" fillId="33" borderId="10" xfId="22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/>
    </xf>
    <xf numFmtId="165" fontId="5" fillId="34" borderId="1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0" fontId="11" fillId="33" borderId="10" xfId="23" applyNumberFormat="1" applyFont="1" applyFill="1" applyBorder="1" applyAlignment="1">
      <alignment horizontal="right"/>
    </xf>
    <xf numFmtId="4" fontId="5" fillId="34" borderId="10" xfId="1" applyNumberFormat="1" applyFont="1" applyFill="1" applyBorder="1" applyAlignment="1">
      <alignment/>
    </xf>
    <xf numFmtId="0" fontId="7" fillId="0" borderId="0" xfId="0" applyNumberFormat="1" applyFont="1" applyAlignment="1">
      <alignment horizontal="center" vertical="center"/>
    </xf>
    <xf numFmtId="4" fontId="9" fillId="35" borderId="1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" fontId="12" fillId="34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0" fontId="69" fillId="36" borderId="10" xfId="41" applyNumberFormat="1" applyFont="1" applyFill="1" applyBorder="1" applyAlignment="1">
      <alignment horizontal="right" vertical="center"/>
    </xf>
    <xf numFmtId="49" fontId="14" fillId="34" borderId="10" xfId="0" applyNumberFormat="1" applyFont="1" applyFill="1" applyBorder="1" applyAlignment="1">
      <alignment horizontal="center" vertical="center"/>
    </xf>
    <xf numFmtId="49" fontId="53" fillId="20" borderId="10" xfId="34" applyNumberFormat="1" applyFont="1" applyBorder="1" applyAlignment="1">
      <alignment horizontal="left"/>
    </xf>
    <xf numFmtId="10" fontId="5" fillId="34" borderId="10" xfId="1" applyNumberFormat="1" applyFont="1" applyFill="1" applyBorder="1" applyAlignment="1">
      <alignment/>
    </xf>
    <xf numFmtId="4" fontId="69" fillId="36" borderId="10" xfId="35" applyNumberFormat="1" applyFont="1" applyFill="1" applyBorder="1" applyAlignment="1">
      <alignment horizontal="right" vertical="center"/>
    </xf>
    <xf numFmtId="49" fontId="12" fillId="34" borderId="10" xfId="0" applyNumberFormat="1" applyFont="1" applyFill="1" applyBorder="1" applyAlignment="1">
      <alignment horizontal="left" indent="1"/>
    </xf>
    <xf numFmtId="49" fontId="11" fillId="33" borderId="10" xfId="23" applyNumberFormat="1" applyFont="1" applyFill="1" applyBorder="1" applyAlignment="1">
      <alignment horizontal="left" indent="1"/>
    </xf>
    <xf numFmtId="49" fontId="12" fillId="34" borderId="10" xfId="0" applyNumberFormat="1" applyFont="1" applyFill="1" applyBorder="1" applyAlignment="1">
      <alignment horizontal="left" vertical="center" indent="4"/>
    </xf>
    <xf numFmtId="49" fontId="15" fillId="35" borderId="10" xfId="3" applyNumberFormat="1" applyFont="1" applyFill="1" applyBorder="1" applyAlignment="1">
      <alignment horizontal="left" vertical="center"/>
    </xf>
    <xf numFmtId="10" fontId="7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164" fontId="12" fillId="34" borderId="10" xfId="0" applyNumberFormat="1" applyFont="1" applyFill="1" applyBorder="1" applyAlignment="1">
      <alignment horizontal="right" vertical="center"/>
    </xf>
    <xf numFmtId="10" fontId="12" fillId="34" borderId="10" xfId="0" applyNumberFormat="1" applyFont="1" applyFill="1" applyBorder="1" applyAlignment="1">
      <alignment horizontal="right"/>
    </xf>
    <xf numFmtId="0" fontId="5" fillId="34" borderId="10" xfId="1" applyNumberFormat="1" applyFont="1" applyFill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70" fillId="0" borderId="0" xfId="3" applyNumberFormat="1" applyFont="1" applyAlignment="1">
      <alignment horizontal="center" vertical="center"/>
    </xf>
    <xf numFmtId="10" fontId="53" fillId="37" borderId="10" xfId="41" applyNumberFormat="1" applyFont="1" applyFill="1" applyBorder="1" applyAlignment="1">
      <alignment horizontal="right" vertical="center"/>
    </xf>
    <xf numFmtId="4" fontId="7" fillId="34" borderId="10" xfId="7" applyNumberFormat="1" applyFont="1" applyFill="1" applyBorder="1" applyAlignment="1">
      <alignment horizontal="right" vertical="center"/>
    </xf>
    <xf numFmtId="10" fontId="7" fillId="0" borderId="0" xfId="0" applyNumberFormat="1" applyFont="1" applyAlignment="1">
      <alignment/>
    </xf>
    <xf numFmtId="0" fontId="10" fillId="0" borderId="0" xfId="0" applyNumberFormat="1" applyFont="1" applyAlignment="1">
      <alignment horizontal="center" vertical="center"/>
    </xf>
    <xf numFmtId="4" fontId="11" fillId="33" borderId="10" xfId="21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4" fontId="17" fillId="38" borderId="10" xfId="0" applyNumberFormat="1" applyFont="1" applyFill="1" applyBorder="1" applyAlignment="1">
      <alignment/>
    </xf>
    <xf numFmtId="165" fontId="6" fillId="0" borderId="0" xfId="0" applyNumberFormat="1" applyFont="1" applyAlignment="1">
      <alignment horizontal="right"/>
    </xf>
    <xf numFmtId="10" fontId="69" fillId="37" borderId="10" xfId="41" applyNumberFormat="1" applyFont="1" applyFill="1" applyBorder="1" applyAlignment="1">
      <alignment horizontal="right" vertical="center"/>
    </xf>
    <xf numFmtId="4" fontId="69" fillId="37" borderId="10" xfId="35" applyNumberFormat="1" applyFont="1" applyFill="1" applyBorder="1" applyAlignment="1">
      <alignment horizontal="right" vertical="center"/>
    </xf>
    <xf numFmtId="10" fontId="9" fillId="35" borderId="10" xfId="0" applyNumberFormat="1" applyFont="1" applyFill="1" applyBorder="1" applyAlignment="1">
      <alignment/>
    </xf>
    <xf numFmtId="10" fontId="7" fillId="34" borderId="10" xfId="7" applyNumberFormat="1" applyFont="1" applyFill="1" applyBorder="1" applyAlignment="1">
      <alignment horizontal="right" vertical="center"/>
    </xf>
    <xf numFmtId="4" fontId="53" fillId="37" borderId="10" xfId="35" applyNumberFormat="1" applyFont="1" applyFill="1" applyBorder="1" applyAlignment="1">
      <alignment horizontal="right" vertical="center"/>
    </xf>
    <xf numFmtId="10" fontId="69" fillId="36" borderId="10" xfId="35" applyNumberFormat="1" applyFont="1" applyFill="1" applyBorder="1" applyAlignment="1">
      <alignment horizontal="right" vertical="center"/>
    </xf>
    <xf numFmtId="10" fontId="12" fillId="34" borderId="10" xfId="41" applyNumberFormat="1" applyFont="1" applyFill="1" applyBorder="1" applyAlignment="1">
      <alignment horizontal="right"/>
    </xf>
    <xf numFmtId="49" fontId="18" fillId="34" borderId="10" xfId="3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9" fillId="39" borderId="10" xfId="0" applyFont="1" applyFill="1" applyBorder="1" applyAlignment="1">
      <alignment horizontal="left" indent="1"/>
    </xf>
    <xf numFmtId="0" fontId="7" fillId="0" borderId="10" xfId="0" applyFont="1" applyBorder="1" applyAlignment="1">
      <alignment/>
    </xf>
    <xf numFmtId="164" fontId="18" fillId="34" borderId="10" xfId="3" applyNumberFormat="1" applyFont="1" applyFill="1" applyBorder="1" applyAlignment="1">
      <alignment horizontal="right" vertical="center"/>
    </xf>
    <xf numFmtId="4" fontId="5" fillId="34" borderId="10" xfId="1" applyNumberFormat="1" applyFont="1" applyFill="1" applyBorder="1" applyAlignment="1">
      <alignment horizontal="center"/>
    </xf>
    <xf numFmtId="4" fontId="68" fillId="20" borderId="10" xfId="34" applyNumberFormat="1" applyFont="1" applyBorder="1" applyAlignment="1">
      <alignment/>
    </xf>
    <xf numFmtId="0" fontId="17" fillId="33" borderId="10" xfId="0" applyFont="1" applyFill="1" applyBorder="1" applyAlignment="1">
      <alignment horizontal="left" wrapText="1" indent="3"/>
    </xf>
    <xf numFmtId="49" fontId="11" fillId="33" borderId="10" xfId="21" applyNumberFormat="1" applyFont="1" applyFill="1" applyBorder="1" applyAlignment="1">
      <alignment horizontal="left" indent="1"/>
    </xf>
    <xf numFmtId="0" fontId="7" fillId="0" borderId="0" xfId="0" applyNumberFormat="1" applyFont="1" applyAlignment="1">
      <alignment horizontal="right"/>
    </xf>
    <xf numFmtId="4" fontId="7" fillId="0" borderId="10" xfId="0" applyNumberFormat="1" applyFont="1" applyBorder="1" applyAlignment="1">
      <alignment/>
    </xf>
    <xf numFmtId="0" fontId="7" fillId="0" borderId="0" xfId="7" applyNumberFormat="1" applyFont="1" applyAlignment="1">
      <alignment horizontal="center" vertical="center"/>
    </xf>
    <xf numFmtId="49" fontId="19" fillId="40" borderId="10" xfId="35" applyNumberFormat="1" applyFont="1" applyFill="1" applyBorder="1" applyAlignment="1">
      <alignment horizontal="left" vertical="center" wrapText="1" indent="1"/>
    </xf>
    <xf numFmtId="10" fontId="11" fillId="33" borderId="10" xfId="21" applyNumberFormat="1" applyFont="1" applyFill="1" applyBorder="1" applyAlignment="1">
      <alignment horizontal="right"/>
    </xf>
    <xf numFmtId="0" fontId="18" fillId="34" borderId="10" xfId="3" applyNumberFormat="1" applyFont="1" applyFill="1" applyBorder="1" applyAlignment="1">
      <alignment horizontal="left" vertical="center" wrapText="1"/>
    </xf>
    <xf numFmtId="4" fontId="12" fillId="34" borderId="10" xfId="0" applyNumberFormat="1" applyFont="1" applyFill="1" applyBorder="1" applyAlignment="1">
      <alignment/>
    </xf>
    <xf numFmtId="10" fontId="5" fillId="34" borderId="10" xfId="1" applyNumberFormat="1" applyFont="1" applyFill="1" applyBorder="1" applyAlignment="1">
      <alignment horizontal="center"/>
    </xf>
    <xf numFmtId="10" fontId="17" fillId="38" borderId="10" xfId="0" applyNumberFormat="1" applyFont="1" applyFill="1" applyBorder="1" applyAlignment="1">
      <alignment/>
    </xf>
    <xf numFmtId="0" fontId="5" fillId="0" borderId="0" xfId="1" applyFont="1" applyAlignment="1">
      <alignment/>
    </xf>
    <xf numFmtId="10" fontId="7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10" fontId="69" fillId="37" borderId="10" xfId="35" applyNumberFormat="1" applyFont="1" applyFill="1" applyBorder="1" applyAlignment="1">
      <alignment horizontal="right" vertical="center"/>
    </xf>
    <xf numFmtId="4" fontId="69" fillId="20" borderId="10" xfId="34" applyNumberFormat="1" applyFont="1" applyBorder="1" applyAlignment="1">
      <alignment horizontal="right" vertical="center"/>
    </xf>
    <xf numFmtId="166" fontId="5" fillId="0" borderId="10" xfId="0" applyNumberFormat="1" applyFont="1" applyBorder="1" applyAlignment="1">
      <alignment/>
    </xf>
    <xf numFmtId="0" fontId="12" fillId="34" borderId="10" xfId="0" applyFont="1" applyFill="1" applyBorder="1" applyAlignment="1">
      <alignment horizontal="left" indent="4"/>
    </xf>
    <xf numFmtId="0" fontId="11" fillId="33" borderId="10" xfId="0" applyFont="1" applyFill="1" applyBorder="1" applyAlignment="1">
      <alignment horizontal="left" indent="1"/>
    </xf>
    <xf numFmtId="49" fontId="69" fillId="36" borderId="10" xfId="35" applyNumberFormat="1" applyFont="1" applyFill="1" applyBorder="1" applyAlignment="1">
      <alignment horizontal="left" vertical="center"/>
    </xf>
    <xf numFmtId="0" fontId="70" fillId="0" borderId="0" xfId="3" applyNumberFormat="1" applyFont="1" applyAlignment="1">
      <alignment horizontal="right"/>
    </xf>
    <xf numFmtId="166" fontId="5" fillId="34" borderId="10" xfId="1" applyNumberFormat="1" applyFont="1" applyFill="1" applyBorder="1" applyAlignment="1">
      <alignment horizontal="center" vertical="center"/>
    </xf>
    <xf numFmtId="10" fontId="53" fillId="37" borderId="10" xfId="35" applyNumberFormat="1" applyFont="1" applyFill="1" applyBorder="1" applyAlignment="1">
      <alignment horizontal="right" vertical="center"/>
    </xf>
    <xf numFmtId="0" fontId="17" fillId="38" borderId="10" xfId="0" applyFont="1" applyFill="1" applyBorder="1" applyAlignment="1">
      <alignment horizontal="left" indent="3"/>
    </xf>
    <xf numFmtId="0" fontId="9" fillId="34" borderId="10" xfId="0" applyFont="1" applyFill="1" applyBorder="1" applyAlignment="1">
      <alignment horizontal="left" wrapText="1" indent="2"/>
    </xf>
    <xf numFmtId="4" fontId="53" fillId="20" borderId="10" xfId="34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49" fontId="9" fillId="33" borderId="10" xfId="23" applyNumberFormat="1" applyFont="1" applyFill="1" applyBorder="1" applyAlignment="1">
      <alignment horizontal="left" vertical="center" wrapText="1" indent="2"/>
    </xf>
    <xf numFmtId="4" fontId="13" fillId="39" borderId="10" xfId="21" applyNumberFormat="1" applyFont="1" applyFill="1" applyBorder="1" applyAlignment="1">
      <alignment/>
    </xf>
    <xf numFmtId="0" fontId="5" fillId="0" borderId="0" xfId="1" applyNumberFormat="1" applyFont="1" applyAlignment="1">
      <alignment horizontal="center" vertical="center"/>
    </xf>
    <xf numFmtId="165" fontId="11" fillId="33" borderId="10" xfId="0" applyNumberFormat="1" applyFont="1" applyFill="1" applyBorder="1" applyAlignment="1">
      <alignment/>
    </xf>
    <xf numFmtId="164" fontId="53" fillId="36" borderId="10" xfId="35" applyNumberFormat="1" applyFont="1" applyFill="1" applyBorder="1" applyAlignment="1">
      <alignment horizontal="right"/>
    </xf>
    <xf numFmtId="4" fontId="8" fillId="0" borderId="0" xfId="0" applyNumberFormat="1" applyFont="1" applyAlignment="1">
      <alignment/>
    </xf>
    <xf numFmtId="164" fontId="17" fillId="33" borderId="10" xfId="16" applyNumberFormat="1" applyFont="1" applyFill="1" applyBorder="1" applyAlignment="1">
      <alignment horizontal="right" vertical="center"/>
    </xf>
    <xf numFmtId="49" fontId="53" fillId="37" borderId="10" xfId="35" applyNumberFormat="1" applyFont="1" applyFill="1" applyBorder="1" applyAlignment="1">
      <alignment horizontal="left" vertical="center"/>
    </xf>
    <xf numFmtId="10" fontId="53" fillId="20" borderId="10" xfId="34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4" fontId="68" fillId="20" borderId="10" xfId="34" applyNumberFormat="1" applyFont="1" applyBorder="1" applyAlignment="1">
      <alignment horizontal="right" vertical="center"/>
    </xf>
    <xf numFmtId="0" fontId="13" fillId="39" borderId="10" xfId="21" applyFont="1" applyFill="1" applyBorder="1" applyAlignment="1">
      <alignment/>
    </xf>
    <xf numFmtId="164" fontId="9" fillId="35" borderId="10" xfId="5" applyNumberFormat="1" applyFont="1" applyFill="1" applyBorder="1" applyAlignment="1">
      <alignment horizontal="right" vertical="center"/>
    </xf>
    <xf numFmtId="4" fontId="11" fillId="33" borderId="10" xfId="23" applyNumberFormat="1" applyFont="1" applyFill="1" applyBorder="1" applyAlignment="1">
      <alignment horizontal="right" vertical="center"/>
    </xf>
    <xf numFmtId="10" fontId="12" fillId="34" borderId="10" xfId="0" applyNumberFormat="1" applyFont="1" applyFill="1" applyBorder="1" applyAlignment="1">
      <alignment/>
    </xf>
    <xf numFmtId="165" fontId="53" fillId="20" borderId="10" xfId="34" applyNumberFormat="1" applyFont="1" applyBorder="1" applyAlignment="1">
      <alignment horizontal="right"/>
    </xf>
    <xf numFmtId="164" fontId="19" fillId="40" borderId="10" xfId="35" applyNumberFormat="1" applyFont="1" applyFill="1" applyBorder="1" applyAlignment="1">
      <alignment horizontal="right" vertical="center"/>
    </xf>
    <xf numFmtId="49" fontId="5" fillId="34" borderId="10" xfId="1" applyNumberFormat="1" applyFont="1" applyFill="1" applyBorder="1" applyAlignment="1">
      <alignment horizontal="center" vertical="center" wrapText="1"/>
    </xf>
    <xf numFmtId="10" fontId="9" fillId="35" borderId="10" xfId="41" applyNumberFormat="1" applyFont="1" applyFill="1" applyBorder="1" applyAlignment="1">
      <alignment horizontal="right" vertical="center"/>
    </xf>
    <xf numFmtId="49" fontId="69" fillId="37" borderId="10" xfId="35" applyNumberFormat="1" applyFont="1" applyFill="1" applyBorder="1" applyAlignment="1">
      <alignment horizontal="left" vertical="center"/>
    </xf>
    <xf numFmtId="4" fontId="19" fillId="4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left" vertical="center" indent="1"/>
    </xf>
    <xf numFmtId="49" fontId="53" fillId="37" borderId="10" xfId="35" applyNumberFormat="1" applyFont="1" applyFill="1" applyBorder="1" applyAlignment="1">
      <alignment horizontal="left" vertical="center"/>
    </xf>
    <xf numFmtId="0" fontId="21" fillId="0" borderId="0" xfId="3" applyNumberFormat="1" applyFont="1" applyFill="1" applyAlignment="1">
      <alignment horizontal="center" vertical="center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34" borderId="10" xfId="9" applyNumberFormat="1" applyFont="1" applyFill="1" applyBorder="1" applyAlignment="1">
      <alignment horizontal="left" vertical="center" indent="3"/>
    </xf>
    <xf numFmtId="0" fontId="69" fillId="36" borderId="10" xfId="35" applyNumberFormat="1" applyFont="1" applyFill="1" applyBorder="1" applyAlignment="1">
      <alignment horizontal="left" vertical="center"/>
    </xf>
    <xf numFmtId="49" fontId="5" fillId="34" borderId="10" xfId="1" applyNumberFormat="1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4" fontId="9" fillId="33" borderId="1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6" fillId="0" borderId="0" xfId="3" applyNumberFormat="1" applyFont="1" applyAlignment="1">
      <alignment/>
    </xf>
    <xf numFmtId="0" fontId="7" fillId="0" borderId="0" xfId="0" applyFont="1" applyAlignment="1">
      <alignment wrapText="1"/>
    </xf>
    <xf numFmtId="0" fontId="9" fillId="35" borderId="10" xfId="0" applyFont="1" applyFill="1" applyBorder="1" applyAlignment="1">
      <alignment horizontal="left" indent="1"/>
    </xf>
    <xf numFmtId="49" fontId="17" fillId="33" borderId="10" xfId="16" applyNumberFormat="1" applyFont="1" applyFill="1" applyBorder="1" applyAlignment="1">
      <alignment horizontal="left" vertical="center" indent="3"/>
    </xf>
    <xf numFmtId="49" fontId="11" fillId="33" borderId="10" xfId="23" applyNumberFormat="1" applyFont="1" applyFill="1" applyBorder="1" applyAlignment="1">
      <alignment horizontal="left" vertical="center" indent="1"/>
    </xf>
    <xf numFmtId="10" fontId="17" fillId="38" borderId="10" xfId="41" applyNumberFormat="1" applyFont="1" applyFill="1" applyBorder="1" applyAlignment="1">
      <alignment horizontal="right" vertical="center"/>
    </xf>
    <xf numFmtId="0" fontId="68" fillId="0" borderId="0" xfId="5" applyNumberFormat="1" applyFont="1" applyAlignment="1">
      <alignment horizontal="center" vertical="center"/>
    </xf>
    <xf numFmtId="0" fontId="7" fillId="34" borderId="10" xfId="9" applyNumberFormat="1" applyFont="1" applyFill="1" applyBorder="1" applyAlignment="1">
      <alignment horizontal="left" vertical="center" indent="3"/>
    </xf>
    <xf numFmtId="164" fontId="17" fillId="33" borderId="10" xfId="0" applyNumberFormat="1" applyFont="1" applyFill="1" applyBorder="1" applyAlignment="1">
      <alignment horizontal="right" vertical="center"/>
    </xf>
    <xf numFmtId="165" fontId="5" fillId="34" borderId="10" xfId="1" applyNumberFormat="1" applyFont="1" applyFill="1" applyBorder="1" applyAlignment="1">
      <alignment/>
    </xf>
    <xf numFmtId="0" fontId="5" fillId="0" borderId="10" xfId="1" applyFont="1" applyBorder="1" applyAlignment="1">
      <alignment/>
    </xf>
    <xf numFmtId="10" fontId="11" fillId="33" borderId="10" xfId="23" applyNumberFormat="1" applyFont="1" applyFill="1" applyBorder="1" applyAlignment="1">
      <alignment horizontal="right" vertical="center"/>
    </xf>
    <xf numFmtId="0" fontId="6" fillId="0" borderId="0" xfId="3" applyNumberFormat="1" applyFont="1" applyAlignment="1">
      <alignment/>
    </xf>
    <xf numFmtId="165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65" fontId="12" fillId="34" borderId="10" xfId="0" applyNumberFormat="1" applyFont="1" applyFill="1" applyBorder="1" applyAlignment="1">
      <alignment horizontal="right"/>
    </xf>
    <xf numFmtId="49" fontId="69" fillId="20" borderId="10" xfId="34" applyNumberFormat="1" applyFont="1" applyBorder="1" applyAlignment="1">
      <alignment horizontal="left" vertical="center"/>
    </xf>
    <xf numFmtId="0" fontId="69" fillId="37" borderId="10" xfId="35" applyNumberFormat="1" applyFont="1" applyFill="1" applyBorder="1" applyAlignment="1">
      <alignment horizontal="left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5" fillId="35" borderId="10" xfId="5" applyNumberFormat="1" applyFont="1" applyFill="1" applyBorder="1" applyAlignment="1">
      <alignment horizontal="left" vertical="center"/>
    </xf>
    <xf numFmtId="165" fontId="7" fillId="0" borderId="0" xfId="0" applyNumberFormat="1" applyFont="1" applyAlignment="1">
      <alignment/>
    </xf>
    <xf numFmtId="49" fontId="53" fillId="20" borderId="10" xfId="34" applyNumberFormat="1" applyFont="1" applyBorder="1" applyAlignment="1">
      <alignment horizontal="left" vertical="center"/>
    </xf>
    <xf numFmtId="49" fontId="12" fillId="34" borderId="10" xfId="0" applyNumberFormat="1" applyFont="1" applyFill="1" applyBorder="1" applyAlignment="1">
      <alignment horizontal="left" vertical="center" indent="1"/>
    </xf>
    <xf numFmtId="0" fontId="7" fillId="0" borderId="0" xfId="0" applyNumberFormat="1" applyFont="1" applyAlignment="1">
      <alignment/>
    </xf>
    <xf numFmtId="0" fontId="12" fillId="34" borderId="10" xfId="0" applyFont="1" applyFill="1" applyBorder="1" applyAlignment="1">
      <alignment horizontal="left" indent="2"/>
    </xf>
    <xf numFmtId="10" fontId="12" fillId="34" borderId="10" xfId="0" applyNumberFormat="1" applyFont="1" applyFill="1" applyBorder="1" applyAlignment="1">
      <alignment horizontal="right" vertical="center"/>
    </xf>
    <xf numFmtId="0" fontId="70" fillId="0" borderId="0" xfId="3" applyNumberFormat="1" applyFont="1" applyAlignment="1">
      <alignment/>
    </xf>
    <xf numFmtId="164" fontId="17" fillId="38" borderId="10" xfId="15" applyNumberFormat="1" applyFont="1" applyFill="1" applyBorder="1" applyAlignment="1">
      <alignment horizontal="right" vertical="center"/>
    </xf>
    <xf numFmtId="165" fontId="11" fillId="33" borderId="10" xfId="21" applyNumberFormat="1" applyFont="1" applyFill="1" applyBorder="1" applyAlignment="1">
      <alignment horizontal="right"/>
    </xf>
    <xf numFmtId="10" fontId="12" fillId="34" borderId="10" xfId="4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68" fillId="20" borderId="10" xfId="34" applyNumberFormat="1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49" fontId="17" fillId="33" borderId="10" xfId="0" applyNumberFormat="1" applyFont="1" applyFill="1" applyBorder="1" applyAlignment="1">
      <alignment horizontal="left" vertical="center" indent="3"/>
    </xf>
    <xf numFmtId="4" fontId="9" fillId="34" borderId="10" xfId="0" applyNumberFormat="1" applyFont="1" applyFill="1" applyBorder="1" applyAlignment="1">
      <alignment/>
    </xf>
    <xf numFmtId="0" fontId="7" fillId="0" borderId="0" xfId="5" applyNumberFormat="1" applyFont="1" applyAlignment="1">
      <alignment horizontal="center" vertical="center"/>
    </xf>
    <xf numFmtId="4" fontId="5" fillId="34" borderId="10" xfId="1" applyNumberFormat="1" applyFont="1" applyFill="1" applyBorder="1" applyAlignment="1">
      <alignment horizontal="center" vertical="center"/>
    </xf>
    <xf numFmtId="10" fontId="53" fillId="36" borderId="10" xfId="41" applyNumberFormat="1" applyFont="1" applyFill="1" applyBorder="1" applyAlignment="1">
      <alignment horizontal="right"/>
    </xf>
    <xf numFmtId="166" fontId="0" fillId="0" borderId="0" xfId="0" applyNumberFormat="1" applyAlignment="1">
      <alignment/>
    </xf>
    <xf numFmtId="0" fontId="16" fillId="0" borderId="0" xfId="0" applyFont="1" applyAlignment="1">
      <alignment horizontal="right"/>
    </xf>
    <xf numFmtId="0" fontId="70" fillId="0" borderId="0" xfId="3" applyNumberFormat="1" applyFont="1" applyAlignment="1">
      <alignment/>
    </xf>
    <xf numFmtId="49" fontId="17" fillId="0" borderId="10" xfId="0" applyNumberFormat="1" applyFont="1" applyBorder="1" applyAlignment="1">
      <alignment horizontal="left" vertical="center"/>
    </xf>
    <xf numFmtId="164" fontId="9" fillId="34" borderId="10" xfId="7" applyNumberFormat="1" applyFont="1" applyFill="1" applyBorder="1" applyAlignment="1">
      <alignment horizontal="right" vertical="center"/>
    </xf>
    <xf numFmtId="49" fontId="68" fillId="20" borderId="10" xfId="34" applyNumberFormat="1" applyFont="1" applyBorder="1" applyAlignment="1">
      <alignment/>
    </xf>
    <xf numFmtId="0" fontId="69" fillId="20" borderId="10" xfId="34" applyNumberFormat="1" applyFont="1" applyBorder="1" applyAlignment="1">
      <alignment horizontal="left" vertical="center"/>
    </xf>
    <xf numFmtId="4" fontId="17" fillId="33" borderId="10" xfId="0" applyNumberFormat="1" applyFont="1" applyFill="1" applyBorder="1" applyAlignment="1">
      <alignment/>
    </xf>
    <xf numFmtId="4" fontId="7" fillId="34" borderId="10" xfId="9" applyNumberFormat="1" applyFont="1" applyFill="1" applyBorder="1" applyAlignment="1">
      <alignment horizontal="right" vertical="center"/>
    </xf>
    <xf numFmtId="164" fontId="9" fillId="33" borderId="10" xfId="23" applyNumberFormat="1" applyFont="1" applyFill="1" applyBorder="1" applyAlignment="1">
      <alignment horizontal="right" vertical="center"/>
    </xf>
    <xf numFmtId="49" fontId="12" fillId="34" borderId="10" xfId="0" applyNumberFormat="1" applyFont="1" applyFill="1" applyBorder="1" applyAlignment="1">
      <alignment horizontal="left" vertical="center"/>
    </xf>
    <xf numFmtId="164" fontId="11" fillId="33" borderId="10" xfId="23" applyNumberFormat="1" applyFont="1" applyFill="1" applyBorder="1" applyAlignment="1">
      <alignment horizontal="right"/>
    </xf>
    <xf numFmtId="4" fontId="53" fillId="36" borderId="10" xfId="35" applyNumberFormat="1" applyFont="1" applyFill="1" applyBorder="1" applyAlignment="1">
      <alignment horizontal="right"/>
    </xf>
    <xf numFmtId="10" fontId="17" fillId="33" borderId="10" xfId="0" applyNumberFormat="1" applyFont="1" applyFill="1" applyBorder="1" applyAlignment="1">
      <alignment/>
    </xf>
    <xf numFmtId="4" fontId="14" fillId="34" borderId="10" xfId="0" applyNumberFormat="1" applyFont="1" applyFill="1" applyBorder="1" applyAlignment="1">
      <alignment horizontal="center" vertical="center"/>
    </xf>
    <xf numFmtId="49" fontId="17" fillId="38" borderId="10" xfId="15" applyNumberFormat="1" applyFont="1" applyFill="1" applyBorder="1" applyAlignment="1">
      <alignment horizontal="left" vertical="center" indent="3"/>
    </xf>
    <xf numFmtId="10" fontId="7" fillId="34" borderId="10" xfId="9" applyNumberFormat="1" applyFont="1" applyFill="1" applyBorder="1" applyAlignment="1">
      <alignment horizontal="right" vertical="center"/>
    </xf>
    <xf numFmtId="49" fontId="5" fillId="34" borderId="10" xfId="7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165" fontId="12" fillId="34" borderId="10" xfId="0" applyNumberFormat="1" applyFont="1" applyFill="1" applyBorder="1" applyAlignment="1">
      <alignment/>
    </xf>
    <xf numFmtId="49" fontId="9" fillId="33" borderId="10" xfId="22" applyNumberFormat="1" applyFont="1" applyFill="1" applyBorder="1" applyAlignment="1">
      <alignment horizontal="left" vertical="center" wrapText="1" indent="2"/>
    </xf>
    <xf numFmtId="10" fontId="9" fillId="34" borderId="10" xfId="0" applyNumberFormat="1" applyFont="1" applyFill="1" applyBorder="1" applyAlignment="1">
      <alignment/>
    </xf>
    <xf numFmtId="10" fontId="5" fillId="34" borderId="10" xfId="1" applyNumberFormat="1" applyFont="1" applyFill="1" applyBorder="1" applyAlignment="1">
      <alignment horizontal="center" vertical="center"/>
    </xf>
    <xf numFmtId="4" fontId="24" fillId="34" borderId="10" xfId="0" applyNumberFormat="1" applyFont="1" applyFill="1" applyBorder="1" applyAlignment="1">
      <alignment horizontal="right" vertical="center"/>
    </xf>
    <xf numFmtId="10" fontId="53" fillId="36" borderId="10" xfId="35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left" indent="2"/>
    </xf>
    <xf numFmtId="4" fontId="6" fillId="0" borderId="0" xfId="0" applyNumberFormat="1" applyFont="1" applyAlignment="1">
      <alignment horizontal="right"/>
    </xf>
    <xf numFmtId="164" fontId="12" fillId="34" borderId="10" xfId="0" applyNumberFormat="1" applyFont="1" applyFill="1" applyBorder="1" applyAlignment="1">
      <alignment horizontal="right"/>
    </xf>
    <xf numFmtId="166" fontId="5" fillId="0" borderId="10" xfId="1" applyNumberFormat="1" applyFont="1" applyBorder="1" applyAlignment="1">
      <alignment horizontal="center" vertical="center"/>
    </xf>
    <xf numFmtId="49" fontId="24" fillId="34" borderId="10" xfId="0" applyNumberFormat="1" applyFont="1" applyFill="1" applyBorder="1" applyAlignment="1">
      <alignment horizontal="left" vertical="center" indent="1"/>
    </xf>
    <xf numFmtId="0" fontId="12" fillId="34" borderId="10" xfId="0" applyFont="1" applyFill="1" applyBorder="1" applyAlignment="1">
      <alignment horizontal="left" indent="1"/>
    </xf>
    <xf numFmtId="164" fontId="69" fillId="36" borderId="10" xfId="35" applyNumberFormat="1" applyFont="1" applyFill="1" applyBorder="1" applyAlignment="1">
      <alignment horizontal="right" vertical="center"/>
    </xf>
    <xf numFmtId="0" fontId="7" fillId="0" borderId="0" xfId="9" applyNumberFormat="1" applyFont="1" applyAlignment="1">
      <alignment horizontal="center" vertical="center"/>
    </xf>
    <xf numFmtId="165" fontId="53" fillId="20" borderId="10" xfId="34" applyNumberFormat="1" applyFont="1" applyBorder="1" applyAlignment="1">
      <alignment horizontal="right" vertical="center"/>
    </xf>
    <xf numFmtId="10" fontId="24" fillId="34" borderId="1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/>
    </xf>
    <xf numFmtId="0" fontId="7" fillId="0" borderId="0" xfId="0" applyFont="1" applyAlignment="1">
      <alignment horizontal="right"/>
    </xf>
    <xf numFmtId="10" fontId="11" fillId="33" borderId="10" xfId="41" applyNumberFormat="1" applyFont="1" applyFill="1" applyBorder="1" applyAlignment="1">
      <alignment horizontal="right"/>
    </xf>
    <xf numFmtId="4" fontId="7" fillId="34" borderId="10" xfId="0" applyNumberFormat="1" applyFont="1" applyFill="1" applyBorder="1" applyAlignment="1">
      <alignment/>
    </xf>
    <xf numFmtId="0" fontId="5" fillId="0" borderId="0" xfId="1" applyNumberFormat="1" applyFont="1" applyAlignment="1">
      <alignment/>
    </xf>
    <xf numFmtId="0" fontId="13" fillId="39" borderId="10" xfId="0" applyFont="1" applyFill="1" applyBorder="1" applyAlignment="1">
      <alignment/>
    </xf>
    <xf numFmtId="0" fontId="12" fillId="34" borderId="10" xfId="0" applyFont="1" applyFill="1" applyBorder="1" applyAlignment="1">
      <alignment horizontal="right" indent="2"/>
    </xf>
    <xf numFmtId="0" fontId="19" fillId="40" borderId="10" xfId="0" applyFont="1" applyFill="1" applyBorder="1" applyAlignment="1">
      <alignment horizontal="left" indent="1"/>
    </xf>
    <xf numFmtId="0" fontId="17" fillId="33" borderId="10" xfId="0" applyFont="1" applyFill="1" applyBorder="1" applyAlignment="1">
      <alignment horizontal="left" indent="3"/>
    </xf>
    <xf numFmtId="0" fontId="25" fillId="0" borderId="0" xfId="0" applyFont="1" applyAlignment="1">
      <alignment/>
    </xf>
    <xf numFmtId="164" fontId="11" fillId="33" borderId="10" xfId="21" applyNumberFormat="1" applyFont="1" applyFill="1" applyBorder="1" applyAlignment="1">
      <alignment horizontal="right"/>
    </xf>
    <xf numFmtId="164" fontId="53" fillId="37" borderId="10" xfId="35" applyNumberFormat="1" applyFont="1" applyFill="1" applyBorder="1" applyAlignment="1">
      <alignment horizontal="right" vertical="center"/>
    </xf>
    <xf numFmtId="49" fontId="9" fillId="35" borderId="10" xfId="5" applyNumberFormat="1" applyFont="1" applyFill="1" applyBorder="1" applyAlignment="1">
      <alignment horizontal="left" vertical="center" indent="1"/>
    </xf>
    <xf numFmtId="4" fontId="19" fillId="39" borderId="10" xfId="0" applyNumberFormat="1" applyFont="1" applyFill="1" applyBorder="1" applyAlignment="1">
      <alignment/>
    </xf>
    <xf numFmtId="0" fontId="5" fillId="0" borderId="0" xfId="1" applyNumberFormat="1" applyFont="1" applyAlignment="1">
      <alignment/>
    </xf>
    <xf numFmtId="4" fontId="13" fillId="39" borderId="10" xfId="0" applyNumberFormat="1" applyFont="1" applyFill="1" applyBorder="1" applyAlignment="1">
      <alignment/>
    </xf>
    <xf numFmtId="0" fontId="70" fillId="0" borderId="0" xfId="0" applyFont="1" applyAlignment="1">
      <alignment horizontal="right"/>
    </xf>
    <xf numFmtId="49" fontId="19" fillId="39" borderId="10" xfId="34" applyNumberFormat="1" applyFont="1" applyFill="1" applyBorder="1" applyAlignment="1">
      <alignment horizontal="left" vertical="center" wrapText="1" indent="1"/>
    </xf>
    <xf numFmtId="4" fontId="11" fillId="33" borderId="10" xfId="0" applyNumberFormat="1" applyFont="1" applyFill="1" applyBorder="1" applyAlignment="1">
      <alignment/>
    </xf>
    <xf numFmtId="164" fontId="69" fillId="37" borderId="10" xfId="35" applyNumberFormat="1" applyFont="1" applyFill="1" applyBorder="1" applyAlignment="1">
      <alignment horizontal="right" vertical="center"/>
    </xf>
    <xf numFmtId="10" fontId="6" fillId="0" borderId="0" xfId="0" applyNumberFormat="1" applyFont="1" applyAlignment="1">
      <alignment horizontal="right"/>
    </xf>
    <xf numFmtId="0" fontId="5" fillId="0" borderId="0" xfId="1" applyFont="1" applyAlignment="1">
      <alignment horizontal="center" vertical="center"/>
    </xf>
    <xf numFmtId="49" fontId="9" fillId="34" borderId="10" xfId="7" applyNumberFormat="1" applyFont="1" applyFill="1" applyBorder="1" applyAlignment="1">
      <alignment horizontal="left" vertical="center" indent="2"/>
    </xf>
    <xf numFmtId="4" fontId="53" fillId="20" borderId="10" xfId="34" applyNumberFormat="1" applyFont="1" applyBorder="1" applyAlignment="1">
      <alignment horizontal="right"/>
    </xf>
    <xf numFmtId="49" fontId="5" fillId="34" borderId="10" xfId="1" applyNumberFormat="1" applyFont="1" applyFill="1" applyBorder="1" applyAlignment="1">
      <alignment horizontal="left" vertical="center" wrapText="1"/>
    </xf>
    <xf numFmtId="49" fontId="5" fillId="34" borderId="10" xfId="1" applyNumberFormat="1" applyFont="1" applyFill="1" applyBorder="1" applyAlignment="1">
      <alignment wrapText="1"/>
    </xf>
    <xf numFmtId="0" fontId="9" fillId="34" borderId="10" xfId="0" applyFont="1" applyFill="1" applyBorder="1" applyAlignment="1">
      <alignment horizontal="left" indent="2"/>
    </xf>
    <xf numFmtId="165" fontId="12" fillId="34" borderId="10" xfId="0" applyNumberFormat="1" applyFont="1" applyFill="1" applyBorder="1" applyAlignment="1">
      <alignment horizontal="right" vertical="center"/>
    </xf>
    <xf numFmtId="10" fontId="7" fillId="34" borderId="10" xfId="0" applyNumberFormat="1" applyFont="1" applyFill="1" applyBorder="1" applyAlignment="1">
      <alignment/>
    </xf>
    <xf numFmtId="4" fontId="12" fillId="34" borderId="10" xfId="0" applyNumberFormat="1" applyFont="1" applyFill="1" applyBorder="1" applyAlignment="1">
      <alignment horizontal="center" vertical="center"/>
    </xf>
    <xf numFmtId="49" fontId="53" fillId="36" borderId="10" xfId="35" applyNumberFormat="1" applyFont="1" applyFill="1" applyBorder="1" applyAlignment="1">
      <alignment horizontal="left"/>
    </xf>
    <xf numFmtId="10" fontId="69" fillId="20" borderId="10" xfId="41" applyNumberFormat="1" applyFont="1" applyFill="1" applyBorder="1" applyAlignment="1">
      <alignment horizontal="right" vertical="center"/>
    </xf>
    <xf numFmtId="10" fontId="9" fillId="34" borderId="10" xfId="41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7" fillId="34" borderId="10" xfId="0" applyFont="1" applyFill="1" applyBorder="1" applyAlignment="1">
      <alignment horizontal="left" indent="3"/>
    </xf>
    <xf numFmtId="10" fontId="11" fillId="33" borderId="10" xfId="0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10" fontId="53" fillId="20" borderId="10" xfId="41" applyNumberFormat="1" applyFont="1" applyFill="1" applyBorder="1" applyAlignment="1">
      <alignment horizontal="right" vertical="center"/>
    </xf>
    <xf numFmtId="49" fontId="5" fillId="34" borderId="1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69" fillId="20" borderId="10" xfId="34" applyNumberFormat="1" applyFont="1" applyBorder="1" applyAlignment="1">
      <alignment horizontal="right" vertical="center"/>
    </xf>
    <xf numFmtId="10" fontId="17" fillId="33" borderId="10" xfId="41" applyNumberFormat="1" applyFont="1" applyFill="1" applyBorder="1" applyAlignment="1">
      <alignment horizontal="right" vertical="center"/>
    </xf>
    <xf numFmtId="164" fontId="19" fillId="39" borderId="10" xfId="34" applyNumberFormat="1" applyFont="1" applyFill="1" applyBorder="1" applyAlignment="1">
      <alignment horizontal="right" vertical="center"/>
    </xf>
    <xf numFmtId="49" fontId="12" fillId="34" borderId="10" xfId="0" applyNumberFormat="1" applyFont="1" applyFill="1" applyBorder="1" applyAlignment="1">
      <alignment horizontal="left" indent="2"/>
    </xf>
    <xf numFmtId="0" fontId="6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7" fillId="0" borderId="0" xfId="5" applyNumberFormat="1" applyFont="1" applyAlignment="1">
      <alignment/>
    </xf>
    <xf numFmtId="0" fontId="9" fillId="35" borderId="10" xfId="0" applyFont="1" applyFill="1" applyBorder="1" applyAlignment="1">
      <alignment horizontal="left" wrapText="1" indent="1"/>
    </xf>
    <xf numFmtId="164" fontId="53" fillId="20" borderId="10" xfId="34" applyNumberFormat="1" applyFont="1" applyBorder="1" applyAlignment="1">
      <alignment horizontal="right" vertical="center"/>
    </xf>
    <xf numFmtId="10" fontId="53" fillId="20" borderId="10" xfId="34" applyNumberFormat="1" applyFont="1" applyBorder="1" applyAlignment="1">
      <alignment horizontal="right"/>
    </xf>
    <xf numFmtId="49" fontId="5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9" fontId="5" fillId="34" borderId="10" xfId="1" applyNumberFormat="1" applyFont="1" applyFill="1" applyBorder="1" applyAlignment="1">
      <alignment horizontal="center" vertical="center"/>
    </xf>
    <xf numFmtId="4" fontId="11" fillId="33" borderId="10" xfId="23" applyNumberFormat="1" applyFont="1" applyFill="1" applyBorder="1" applyAlignment="1">
      <alignment horizontal="right"/>
    </xf>
    <xf numFmtId="49" fontId="13" fillId="35" borderId="10" xfId="34" applyNumberFormat="1" applyFont="1" applyFill="1" applyBorder="1" applyAlignment="1">
      <alignment horizontal="left" vertical="center"/>
    </xf>
    <xf numFmtId="4" fontId="13" fillId="35" borderId="10" xfId="34" applyNumberFormat="1" applyFont="1" applyFill="1" applyBorder="1" applyAlignment="1">
      <alignment horizontal="right" vertical="center"/>
    </xf>
    <xf numFmtId="164" fontId="13" fillId="35" borderId="10" xfId="0" applyNumberFormat="1" applyFont="1" applyFill="1" applyBorder="1" applyAlignment="1">
      <alignment horizontal="right" vertical="center"/>
    </xf>
    <xf numFmtId="166" fontId="14" fillId="34" borderId="11" xfId="0" applyNumberFormat="1" applyFont="1" applyFill="1" applyBorder="1" applyAlignment="1">
      <alignment horizontal="center" vertical="center"/>
    </xf>
    <xf numFmtId="166" fontId="14" fillId="34" borderId="12" xfId="0" applyNumberFormat="1" applyFont="1" applyFill="1" applyBorder="1" applyAlignment="1">
      <alignment horizontal="center" vertical="center"/>
    </xf>
    <xf numFmtId="166" fontId="14" fillId="34" borderId="13" xfId="0" applyNumberFormat="1" applyFont="1" applyFill="1" applyBorder="1" applyAlignment="1">
      <alignment horizontal="center" vertical="center"/>
    </xf>
    <xf numFmtId="14" fontId="14" fillId="34" borderId="11" xfId="0" applyNumberFormat="1" applyFont="1" applyFill="1" applyBorder="1" applyAlignment="1">
      <alignment horizontal="center" vertical="center"/>
    </xf>
    <xf numFmtId="14" fontId="14" fillId="34" borderId="12" xfId="0" applyNumberFormat="1" applyFont="1" applyFill="1" applyBorder="1" applyAlignment="1">
      <alignment horizontal="center" vertical="center"/>
    </xf>
    <xf numFmtId="14" fontId="14" fillId="34" borderId="1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53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1 2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– Акцентування1" xfId="28"/>
    <cellStyle name="60% – Акцентування2" xfId="29"/>
    <cellStyle name="60% – Акцентування3" xfId="30"/>
    <cellStyle name="60% – Акцентування4" xfId="31"/>
    <cellStyle name="60% – Акцентування5" xfId="32"/>
    <cellStyle name="60% – Акцентування6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worksheet" Target="worksheets/sheet8.xml" /><Relationship Id="rId18" Type="http://schemas.openxmlformats.org/officeDocument/2006/relationships/worksheet" Target="worksheets/sheet9.xml" /><Relationship Id="rId19" Type="http://schemas.openxmlformats.org/officeDocument/2006/relationships/worksheet" Target="worksheets/sheet10.xml" /><Relationship Id="rId20" Type="http://schemas.openxmlformats.org/officeDocument/2006/relationships/worksheet" Target="worksheets/sheet11.xml" /><Relationship Id="rId21" Type="http://schemas.openxmlformats.org/officeDocument/2006/relationships/worksheet" Target="worksheets/sheet12.xml" /><Relationship Id="rId22" Type="http://schemas.openxmlformats.org/officeDocument/2006/relationships/chartsheet" Target="chartsheets/sheet10.xml" /><Relationship Id="rId23" Type="http://schemas.openxmlformats.org/officeDocument/2006/relationships/chartsheet" Target="chartsheets/sheet11.xml" /><Relationship Id="rId24" Type="http://schemas.openxmlformats.org/officeDocument/2006/relationships/worksheet" Target="worksheets/sheet13.xml" /><Relationship Id="rId25" Type="http://schemas.openxmlformats.org/officeDocument/2006/relationships/worksheet" Target="worksheets/sheet14.xml" /><Relationship Id="rId26" Type="http://schemas.openxmlformats.org/officeDocument/2006/relationships/worksheet" Target="worksheets/sheet15.xml" /><Relationship Id="rId27" Type="http://schemas.openxmlformats.org/officeDocument/2006/relationships/worksheet" Target="worksheets/sheet16.xml" /><Relationship Id="rId28" Type="http://schemas.openxmlformats.org/officeDocument/2006/relationships/worksheet" Target="worksheets/sheet17.xml" /><Relationship Id="rId29" Type="http://schemas.openxmlformats.org/officeDocument/2006/relationships/worksheet" Target="worksheets/sheet18.xml" /><Relationship Id="rId30" Type="http://schemas.openxmlformats.org/officeDocument/2006/relationships/worksheet" Target="worksheets/sheet19.xml" /><Relationship Id="rId31" Type="http://schemas.openxmlformats.org/officeDocument/2006/relationships/worksheet" Target="worksheets/sheet20.xml" /><Relationship Id="rId32" Type="http://schemas.openxmlformats.org/officeDocument/2006/relationships/chartsheet" Target="chartsheets/sheet12.xml" /><Relationship Id="rId33" Type="http://schemas.openxmlformats.org/officeDocument/2006/relationships/chartsheet" Target="chartsheets/sheet13.xml" /><Relationship Id="rId34" Type="http://schemas.openxmlformats.org/officeDocument/2006/relationships/chartsheet" Target="chartsheets/sheet14.xml" /><Relationship Id="rId35" Type="http://schemas.openxmlformats.org/officeDocument/2006/relationships/worksheet" Target="worksheets/sheet21.xml" /><Relationship Id="rId36" Type="http://schemas.openxmlformats.org/officeDocument/2006/relationships/worksheet" Target="worksheets/sheet22.xml" /><Relationship Id="rId37" Type="http://schemas.openxmlformats.org/officeDocument/2006/relationships/chartsheet" Target="chartsheets/sheet15.xml" /><Relationship Id="rId38" Type="http://schemas.openxmlformats.org/officeDocument/2006/relationships/chartsheet" Target="chartsheets/sheet16.xml" /><Relationship Id="rId39" Type="http://schemas.openxmlformats.org/officeDocument/2006/relationships/chartsheet" Target="chartsheets/sheet17.xml" /><Relationship Id="rId40" Type="http://schemas.openxmlformats.org/officeDocument/2006/relationships/worksheet" Target="worksheets/sheet23.xml" /><Relationship Id="rId41" Type="http://schemas.openxmlformats.org/officeDocument/2006/relationships/chartsheet" Target="chartsheets/sheet18.xml" /><Relationship Id="rId42" Type="http://schemas.openxmlformats.org/officeDocument/2006/relationships/chartsheet" Target="chartsheets/sheet19.xml" /><Relationship Id="rId43" Type="http://schemas.openxmlformats.org/officeDocument/2006/relationships/worksheet" Target="worksheets/sheet24.xml" /><Relationship Id="rId44" Type="http://schemas.openxmlformats.org/officeDocument/2006/relationships/chartsheet" Target="chartsheets/sheet20.xml" /><Relationship Id="rId45" Type="http://schemas.openxmlformats.org/officeDocument/2006/relationships/chartsheet" Target="chartsheets/sheet21.xml" /><Relationship Id="rId46" Type="http://schemas.openxmlformats.org/officeDocument/2006/relationships/worksheet" Target="worksheets/sheet25.xml" /><Relationship Id="rId47" Type="http://schemas.openxmlformats.org/officeDocument/2006/relationships/worksheet" Target="worksheets/sheet26.xml" /><Relationship Id="rId48" Type="http://schemas.openxmlformats.org/officeDocument/2006/relationships/worksheet" Target="worksheets/sheet27.xml" /><Relationship Id="rId49" Type="http://schemas.openxmlformats.org/officeDocument/2006/relationships/worksheet" Target="worksheets/sheet28.xml" /><Relationship Id="rId50" Type="http://schemas.openxmlformats.org/officeDocument/2006/relationships/chartsheet" Target="chartsheets/sheet22.xml" /><Relationship Id="rId51" Type="http://schemas.openxmlformats.org/officeDocument/2006/relationships/worksheet" Target="worksheets/sheet29.xml" /><Relationship Id="rId52" Type="http://schemas.openxmlformats.org/officeDocument/2006/relationships/chartsheet" Target="chartsheets/sheet23.xml" /><Relationship Id="rId53" Type="http://schemas.openxmlformats.org/officeDocument/2006/relationships/worksheet" Target="worksheets/sheet30.xml" /><Relationship Id="rId54" Type="http://schemas.openxmlformats.org/officeDocument/2006/relationships/chartsheet" Target="chartsheets/sheet24.xml" /><Relationship Id="rId55" Type="http://schemas.openxmlformats.org/officeDocument/2006/relationships/chartsheet" Target="chartsheets/sheet25.xml" /><Relationship Id="rId56" Type="http://schemas.openxmlformats.org/officeDocument/2006/relationships/worksheet" Target="worksheets/sheet31.xml" /><Relationship Id="rId57" Type="http://schemas.openxmlformats.org/officeDocument/2006/relationships/worksheet" Target="worksheets/sheet32.xml" /><Relationship Id="rId58" Type="http://schemas.openxmlformats.org/officeDocument/2006/relationships/worksheet" Target="worksheets/sheet33.xml" /><Relationship Id="rId59" Type="http://schemas.openxmlformats.org/officeDocument/2006/relationships/worksheet" Target="worksheets/sheet34.xml" /><Relationship Id="rId60" Type="http://schemas.openxmlformats.org/officeDocument/2006/relationships/worksheet" Target="worksheets/sheet35.xml" /><Relationship Id="rId61" Type="http://schemas.openxmlformats.org/officeDocument/2006/relationships/worksheet" Target="worksheets/sheet36.xml" /><Relationship Id="rId62" Type="http://schemas.openxmlformats.org/officeDocument/2006/relationships/worksheet" Target="worksheets/sheet37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MK_ALL!$A$4</c:f>
        </c:strRef>
      </c:tx>
      <c:layout>
        <c:manualLayout>
          <c:xMode val="factor"/>
          <c:yMode val="factor"/>
          <c:x val="0.007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"/>
          <c:y val="0.1205"/>
          <c:w val="0.903"/>
          <c:h val="0.8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MK_ALL!$B$5:$M$5</c:f>
              <c:strCache/>
            </c:strRef>
          </c:cat>
          <c:val>
            <c:numRef>
              <c:f>MK_ALL!$B$7:$M$7</c:f>
              <c:numCache/>
            </c:numRef>
          </c:val>
          <c:shape val="box"/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MK_ALL!$B$5:$M$5</c:f>
              <c:strCache/>
            </c:strRef>
          </c:cat>
          <c:val>
            <c:numRef>
              <c:f>MK_ALL!$B$8:$M$8</c:f>
              <c:numCache/>
            </c:numRef>
          </c:val>
          <c:shape val="box"/>
        </c:ser>
        <c:overlap val="100"/>
        <c:shape val="box"/>
        <c:axId val="15543688"/>
        <c:axId val="5675465"/>
      </c:bar3DChart>
      <c:dateAx>
        <c:axId val="15543688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5465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675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436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75"/>
          <c:y val="0.51075"/>
          <c:w val="0.0912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CUR_M!$A$2</c:f>
        </c:strRef>
      </c:tx>
      <c:layout>
        <c:manualLayout>
          <c:xMode val="factor"/>
          <c:yMode val="factor"/>
          <c:x val="0.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25"/>
          <c:y val="0.3215"/>
          <c:w val="0.662"/>
          <c:h val="0.43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CUR_M!$A$8:$A$14</c:f>
              <c:strCache/>
            </c:strRef>
          </c:cat>
          <c:val>
            <c:numRef>
              <c:f>CUR_M!$B$8:$B$14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CUR!$B$21</c:f>
        </c:strRef>
      </c:tx>
      <c:layout>
        <c:manualLayout>
          <c:xMode val="factor"/>
          <c:yMode val="factor"/>
          <c:x val="0.01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25"/>
          <c:y val="0.3215"/>
          <c:w val="0.662"/>
          <c:h val="0.43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CUR!$A$25:$A$31</c:f>
              <c:strCache/>
            </c:strRef>
          </c:cat>
          <c:val>
            <c:numRef>
              <c:f>CUR!$B$25:$B$31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DKR!$A$2</c:f>
        </c:strRef>
      </c:tx>
      <c:layout>
        <c:manualLayout>
          <c:xMode val="factor"/>
          <c:yMode val="factor"/>
          <c:x val="0.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96"/>
          <c:y val="0.34375"/>
          <c:w val="0.59675"/>
          <c:h val="0.38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DKR!$A$8:$A$15</c:f>
              <c:strCache/>
            </c:strRef>
          </c:cat>
          <c:val>
            <c:numRef>
              <c:f>DKR!$B$8:$B$15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DKR2!$A$1</c:f>
        </c:strRef>
      </c:tx>
      <c:layout>
        <c:manualLayout>
          <c:xMode val="factor"/>
          <c:yMode val="factor"/>
          <c:x val="0.01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96"/>
          <c:y val="0.34375"/>
          <c:w val="0.5965"/>
          <c:h val="0.38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DKR2!$A$10:$A$16</c:f>
              <c:strCache/>
            </c:strRef>
          </c:cat>
          <c:val>
            <c:numRef>
              <c:f>DKR2!$B$10:$B$16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DKR2!$A$2</c:f>
        </c:strRef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196"/>
          <c:y val="0.34375"/>
          <c:w val="0.59675"/>
          <c:h val="0.38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DKR2!$A$18:$A$25</c:f>
              <c:strCache/>
            </c:strRef>
          </c:cat>
          <c:val>
            <c:numRef>
              <c:f>DKR2!$B$18:$B$25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YT_ALL!$A$10</c:f>
        </c:strRef>
      </c:tx>
      <c:layout>
        <c:manualLayout>
          <c:xMode val="factor"/>
          <c:yMode val="factor"/>
          <c:x val="-0.0385"/>
          <c:y val="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4725"/>
          <c:y val="0.09225"/>
          <c:w val="0.80625"/>
          <c:h val="0.864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YT_ALL!$B$11:$G$11</c:f>
              <c:strCache/>
            </c:strRef>
          </c:cat>
          <c:val>
            <c:numRef>
              <c:f>YT_ALL!$B$13:$G$13</c:f>
              <c:numCache/>
            </c:numRef>
          </c:val>
          <c:shape val="box"/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YT_ALL!$B$11:$G$11</c:f>
              <c:strCache/>
            </c:strRef>
          </c:cat>
          <c:val>
            <c:numRef>
              <c:f>YT_ALL!$B$14:$G$14</c:f>
              <c:numCache/>
            </c:numRef>
          </c:val>
          <c:shape val="box"/>
        </c:ser>
        <c:overlap val="100"/>
        <c:shape val="box"/>
        <c:axId val="38265456"/>
        <c:axId val="8844785"/>
      </c:bar3DChart>
      <c:dateAx>
        <c:axId val="382654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844785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8844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65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"/>
          <c:y val="0.132"/>
          <c:w val="0.12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YT_ALL!$A$4</c:f>
        </c:strRef>
      </c:tx>
      <c:layout>
        <c:manualLayout>
          <c:xMode val="factor"/>
          <c:yMode val="factor"/>
          <c:x val="-0.05725"/>
          <c:y val="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4225"/>
          <c:y val="0.09225"/>
          <c:w val="0.81125"/>
          <c:h val="0.864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YT_ALL!$B$5:$G$5</c:f>
              <c:strCache/>
            </c:strRef>
          </c:cat>
          <c:val>
            <c:numRef>
              <c:f>YT_ALL!$B$7:$G$7</c:f>
              <c:numCache/>
            </c:numRef>
          </c:val>
          <c:shape val="box"/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YT_ALL!$B$5:$G$5</c:f>
              <c:strCache/>
            </c:strRef>
          </c:cat>
          <c:val>
            <c:numRef>
              <c:f>YT_ALL!$B$8:$G$8</c:f>
              <c:numCache/>
            </c:numRef>
          </c:val>
          <c:shape val="box"/>
        </c:ser>
        <c:overlap val="100"/>
        <c:shape val="box"/>
        <c:axId val="12494202"/>
        <c:axId val="45338955"/>
      </c:bar3DChart>
      <c:dateAx>
        <c:axId val="1249420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338955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45338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942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"/>
          <c:y val="0.132"/>
          <c:w val="0.12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Динаміка державного боргу за останні 5 років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(відсотокова структура)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005"/>
          <c:y val="0.09225"/>
          <c:w val="0.853"/>
          <c:h val="0.864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YT_ALL!$B$17:$G$17</c:f>
              <c:strCache/>
            </c:strRef>
          </c:cat>
          <c:val>
            <c:numRef>
              <c:f>YT_ALL!$B$19:$G$19</c:f>
              <c:numCache/>
            </c:numRef>
          </c:val>
          <c:shape val="box"/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YT_ALL!$B$17:$G$17</c:f>
              <c:strCache/>
            </c:strRef>
          </c:cat>
          <c:val>
            <c:numRef>
              <c:f>YT_ALL!$B$20:$G$20</c:f>
              <c:numCache/>
            </c:numRef>
          </c:val>
          <c:shape val="box"/>
        </c:ser>
        <c:overlap val="100"/>
        <c:shape val="box"/>
        <c:axId val="5397412"/>
        <c:axId val="48576709"/>
      </c:bar3DChart>
      <c:dateAx>
        <c:axId val="53974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576709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485767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7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25"/>
          <c:y val="0.0895"/>
          <c:w val="0.12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(млрд.грн.)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"/>
          <c:y val="0.11425"/>
          <c:w val="0.9905"/>
          <c:h val="0.845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YTM_ALL!$B$5:$G$5</c:f>
              <c:strCache/>
            </c:strRef>
          </c:cat>
          <c:val>
            <c:numRef>
              <c:f>YTM_ALL!$B$6:$G$6</c:f>
              <c:numCache/>
            </c:numRef>
          </c:val>
          <c:shape val="box"/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YTM_ALL!$B$5:$G$5</c:f>
              <c:strCache/>
            </c:strRef>
          </c:cat>
          <c:val>
            <c:numRef>
              <c:f>YTM_ALL!$B$7:$G$7</c:f>
              <c:numCache/>
            </c:numRef>
          </c:val>
          <c:shape val="box"/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YTM_ALL!$B$5:$G$5</c:f>
              <c:strCache/>
            </c:strRef>
          </c:cat>
          <c:val>
            <c:numRef>
              <c:f>YTM_ALL!$B$8:$G$8</c:f>
              <c:numCache/>
            </c:numRef>
          </c:val>
          <c:shape val="box"/>
        </c:ser>
        <c:shape val="box"/>
        <c:axId val="34537198"/>
        <c:axId val="42399327"/>
      </c:bar3DChart>
      <c:dateAx>
        <c:axId val="3453719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399327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42399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7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25"/>
          <c:y val="0.0875"/>
          <c:w val="0.19525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(млрд.дол.США)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11325"/>
          <c:w val="0.97675"/>
          <c:h val="0.849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YTM_ALL!$B$11:$G$11</c:f>
              <c:strCache/>
            </c:strRef>
          </c:cat>
          <c:val>
            <c:numRef>
              <c:f>YTM_ALL!$B$12:$G$12</c:f>
              <c:numCache/>
            </c:numRef>
          </c:val>
          <c:shape val="box"/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YTM_ALL!$B$11:$G$11</c:f>
              <c:strCache/>
            </c:strRef>
          </c:cat>
          <c:val>
            <c:numRef>
              <c:f>YTM_ALL!$B$13:$G$13</c:f>
              <c:numCache/>
            </c:numRef>
          </c:val>
          <c:shape val="box"/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YTM_ALL!$B$11:$G$11</c:f>
              <c:strCache/>
            </c:strRef>
          </c:cat>
          <c:val>
            <c:numRef>
              <c:f>YTM_ALL!$B$14:$G$14</c:f>
              <c:numCache/>
            </c:numRef>
          </c:val>
          <c:shape val="box"/>
        </c:ser>
        <c:shape val="box"/>
        <c:axId val="46049624"/>
        <c:axId val="11793433"/>
      </c:bar3DChart>
      <c:dateAx>
        <c:axId val="4604962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93433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11793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496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5"/>
          <c:y val="0.0565"/>
          <c:w val="0.209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MK_ALL!$A$10</c:f>
        </c:strRef>
      </c:tx>
      <c:layout>
        <c:manualLayout>
          <c:xMode val="factor"/>
          <c:yMode val="factor"/>
          <c:x val="0.03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.092"/>
          <c:w val="0.89125"/>
          <c:h val="0.878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MK_ALL!$B$11:$M$11</c:f>
              <c:strCache/>
            </c:strRef>
          </c:cat>
          <c:val>
            <c:numRef>
              <c:f>MK_ALL!$B$13:$M$13</c:f>
              <c:numCache/>
            </c:numRef>
          </c:val>
          <c:shape val="box"/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MK_ALL!$B$11:$M$11</c:f>
              <c:strCache/>
            </c:strRef>
          </c:cat>
          <c:val>
            <c:numRef>
              <c:f>MK_ALL!$B$14:$M$14</c:f>
              <c:numCache/>
            </c:numRef>
          </c:val>
          <c:shape val="box"/>
        </c:ser>
        <c:overlap val="100"/>
        <c:shape val="box"/>
        <c:axId val="51079186"/>
        <c:axId val="57059491"/>
      </c:bar3DChart>
      <c:dateAx>
        <c:axId val="51079186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59491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7059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79186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90775"/>
          <c:y val="0.4545"/>
          <c:w val="0.0912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(млрд.грн.)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"/>
          <c:y val="0.11425"/>
          <c:w val="0.9905"/>
          <c:h val="0.845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YKM_ALL!$B$5:$G$5</c:f>
              <c:strCache/>
            </c:strRef>
          </c:cat>
          <c:val>
            <c:numRef>
              <c:f>YKM_ALL!$B$6:$G$6</c:f>
              <c:numCache/>
            </c:numRef>
          </c:val>
          <c:shape val="box"/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YKM_ALL!$B$5:$G$5</c:f>
              <c:strCache/>
            </c:strRef>
          </c:cat>
          <c:val>
            <c:numRef>
              <c:f>YKM_ALL!$B$7:$G$7</c:f>
              <c:numCache/>
            </c:numRef>
          </c:val>
          <c:shape val="box"/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YKM_ALL!$B$5:$G$5</c:f>
              <c:strCache/>
            </c:strRef>
          </c:cat>
          <c:val>
            <c:numRef>
              <c:f>YKM_ALL!$B$8:$G$8</c:f>
              <c:numCache/>
            </c:numRef>
          </c:val>
          <c:shape val="box"/>
        </c:ser>
        <c:shape val="box"/>
        <c:axId val="39032034"/>
        <c:axId val="15743987"/>
      </c:bar3DChart>
      <c:dateAx>
        <c:axId val="390320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743987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15743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2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25"/>
          <c:y val="0.0875"/>
          <c:w val="0.19525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 за останні 5 років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(млрд.дол.США)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11325"/>
          <c:w val="0.97675"/>
          <c:h val="0.8497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1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YKM_ALL!$B$11:$G$11</c:f>
              <c:strCache/>
            </c:strRef>
          </c:cat>
          <c:val>
            <c:numRef>
              <c:f>YKM_ALL!$B$12:$G$12</c:f>
              <c:numCache/>
            </c:numRef>
          </c:val>
          <c:shape val="box"/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YKM_ALL!$B$11:$G$11</c:f>
              <c:strCache/>
            </c:strRef>
          </c:cat>
          <c:val>
            <c:numRef>
              <c:f>YKM_ALL!$B$13:$G$13</c:f>
              <c:numCache/>
            </c:numRef>
          </c:val>
          <c:shape val="box"/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YKM_ALL!$B$11:$G$11</c:f>
              <c:strCache/>
            </c:strRef>
          </c:cat>
          <c:val>
            <c:numRef>
              <c:f>YKM_ALL!$B$14:$G$14</c:f>
              <c:numCache/>
            </c:numRef>
          </c:val>
          <c:shape val="box"/>
        </c:ser>
        <c:shape val="box"/>
        <c:axId val="7478156"/>
        <c:axId val="194541"/>
      </c:bar3DChart>
      <c:dateAx>
        <c:axId val="747815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541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194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781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5"/>
          <c:y val="0.0565"/>
          <c:w val="0.209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KIND_CMP!$B$1</c:f>
        </c:strRef>
      </c:tx>
      <c:layout>
        <c:manualLayout>
          <c:xMode val="factor"/>
          <c:yMode val="factor"/>
          <c:x val="0.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7375"/>
          <c:y val="0.394"/>
          <c:w val="0.44125"/>
          <c:h val="0.28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KIND_CMP!$A$8:$A$9</c:f>
              <c:strCache/>
            </c:strRef>
          </c:cat>
          <c:val>
            <c:numRef>
              <c:f>KIND_CMP!$F$8:$F$9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державного та гарантованого державою боргу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 розрізі термінів погашення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"/>
          <c:y val="0.41475"/>
          <c:w val="0.429"/>
          <c:h val="0.27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DTR!$A$7:$A$9</c:f>
              <c:strCache/>
            </c:strRef>
          </c:cat>
          <c:val>
            <c:numRef>
              <c:f>DTR!$B$7:$B$9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
 за станом на 30.11.2023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(в розрізі середнього терміну обігу та середньої ставки)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3"/>
          <c:y val="0.43525"/>
          <c:w val="0.42325"/>
          <c:h val="0.27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  <c:leaderLines/>
          </c:dLbls>
          <c:cat>
            <c:strRef>
              <c:f>(DEBT_TERM!$I$11,DEBT_TERM!$I$48,DEBT_TERM!$I$51,DEBT_TERM!$I$53)</c:f>
              <c:strCache/>
            </c:strRef>
          </c:cat>
          <c:val>
            <c:numRef>
              <c:f>(DEBT_TERM!$J$11,DEBT_TERM!$J$48,DEBT_TERM!$J$51,DEBT_TERM!$J$53)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Державний та гарантований державою борг України
 за станом на 30.11.2023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(в розрізі середнього терміну обігу та середньої ставки)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"/>
          <c:y val="0.426"/>
          <c:w val="0.44925"/>
          <c:h val="0.29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C383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1893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5C477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57D91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66D31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26DA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A4434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849F4B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6C548A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3F92A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D37F3A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4B7BB4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B74C49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4B255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7A5F9A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47A4BD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EC8F42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7394C5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C87372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A9C379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9480AE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rgbClr val="70B7CD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rgbClr val="F8A56E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spPr>
              <a:solidFill>
                <a:srgbClr val="A1B4D4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spPr>
              <a:solidFill>
                <a:srgbClr val="D6A1A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spPr>
              <a:solidFill>
                <a:srgbClr val="C0D2A4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spPr>
              <a:solidFill>
                <a:srgbClr val="B3A8C4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spPr>
              <a:solidFill>
                <a:srgbClr val="A0CAD9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spPr>
              <a:solidFill>
                <a:srgbClr val="F9BE9E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spPr>
              <a:solidFill>
                <a:srgbClr val="C2CDE1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spPr>
              <a:solidFill>
                <a:srgbClr val="E2C2C2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spPr>
              <a:solidFill>
                <a:srgbClr val="D5E0C4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spPr>
              <a:solidFill>
                <a:srgbClr val="CDC6D7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spPr>
              <a:solidFill>
                <a:srgbClr val="C1DBE5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  <c:leaderLines/>
          </c:dLbls>
          <c:cat>
            <c:strRef>
              <c:f>DEBT_TERM!$I$13:$I$47</c:f>
              <c:strCache/>
            </c:strRef>
          </c:cat>
          <c:val>
            <c:numRef>
              <c:f>DEBT_TERM!$J$13:$J$47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RATE!$B$20</c:f>
        </c:strRef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25"/>
          <c:y val="0.3085"/>
          <c:w val="0.701"/>
          <c:h val="0.45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/>
          </c:dLbls>
          <c:cat>
            <c:strRef>
              <c:f>MK_ALL!$A$19:$A$20</c:f>
              <c:strCache/>
            </c:strRef>
          </c:cat>
          <c:val>
            <c:numRef>
              <c:f>MK_ALL!$M$19:$M$20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RATE!$B$20</c:f>
        </c:strRef>
      </c:tx>
      <c:layout>
        <c:manualLayout>
          <c:xMode val="factor"/>
          <c:yMode val="factor"/>
          <c:x val="0.023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"/>
          <c:y val="0.3085"/>
          <c:w val="0.70075"/>
          <c:h val="0.4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/>
          </c:dLbls>
          <c:cat>
            <c:strRef>
              <c:f>MT_ALL!$A$19:$A$20</c:f>
              <c:strCache/>
            </c:strRef>
          </c:cat>
          <c:val>
            <c:numRef>
              <c:f>MT_ALL!$M$19:$M$20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MT_ALL!$A$4</c:f>
        </c:strRef>
      </c:tx>
      <c:layout>
        <c:manualLayout>
          <c:xMode val="factor"/>
          <c:yMode val="factor"/>
          <c:x val="-0.0122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915"/>
          <c:w val="0.9685"/>
          <c:h val="0.87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MT_ALL!$B$5:$M$5</c:f>
              <c:strCache/>
            </c:strRef>
          </c:cat>
          <c:val>
            <c:numRef>
              <c:f>MT_ALL!$B$7:$M$7</c:f>
              <c:numCache/>
            </c:numRef>
          </c:val>
          <c:shape val="box"/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MT_ALL!$B$5:$M$5</c:f>
              <c:strCache/>
            </c:strRef>
          </c:cat>
          <c:val>
            <c:numRef>
              <c:f>MT_ALL!$B$8:$M$8</c:f>
              <c:numCache/>
            </c:numRef>
          </c:val>
          <c:shape val="box"/>
        </c:ser>
        <c:overlap val="100"/>
        <c:shape val="box"/>
        <c:axId val="43773372"/>
        <c:axId val="58416029"/>
      </c:bar3DChart>
      <c:catAx>
        <c:axId val="43773372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16029"/>
        <c:crosses val="autoZero"/>
        <c:auto val="0"/>
        <c:lblOffset val="100"/>
        <c:tickLblSkip val="1"/>
        <c:noMultiLvlLbl val="0"/>
      </c:catAx>
      <c:valAx>
        <c:axId val="58416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733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08775"/>
          <c:w val="0.120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MT_ALL!$A$10</c:f>
        </c:strRef>
      </c:tx>
      <c:layout>
        <c:manualLayout>
          <c:xMode val="factor"/>
          <c:yMode val="factor"/>
          <c:x val="0.03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325"/>
          <c:y val="0.09225"/>
          <c:w val="0.95625"/>
          <c:h val="0.89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MT_ALL!$B$11:$M$11</c:f>
              <c:strCache/>
            </c:strRef>
          </c:cat>
          <c:val>
            <c:numRef>
              <c:f>MT_ALL!$B$13:$M$13</c:f>
              <c:numCache/>
            </c:numRef>
          </c:val>
          <c:shape val="box"/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MT_ALL!$B$11:$M$11</c:f>
              <c:strCache/>
            </c:strRef>
          </c:cat>
          <c:val>
            <c:numRef>
              <c:f>MT_ALL!$B$14:$M$14</c:f>
              <c:numCache/>
            </c:numRef>
          </c:val>
          <c:shape val="box"/>
        </c:ser>
        <c:overlap val="100"/>
        <c:shape val="box"/>
        <c:axId val="55982214"/>
        <c:axId val="34077879"/>
      </c:bar3DChart>
      <c:catAx>
        <c:axId val="55982214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77879"/>
        <c:crosses val="autoZero"/>
        <c:auto val="0"/>
        <c:lblOffset val="100"/>
        <c:tickLblSkip val="1"/>
        <c:noMultiLvlLbl val="0"/>
      </c:catAx>
      <c:valAx>
        <c:axId val="34077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8221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08"/>
          <c:y val="0.02575"/>
          <c:w val="0.12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SRATE_M!$A$2</c:f>
        </c:strRef>
      </c:tx>
      <c:layout>
        <c:manualLayout>
          <c:xMode val="factor"/>
          <c:yMode val="factor"/>
          <c:x val="0.019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425"/>
          <c:y val="0.382"/>
          <c:w val="0.474"/>
          <c:h val="0.30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SRATE!$A$8:$A$9</c:f>
              <c:strCache/>
            </c:strRef>
          </c:cat>
          <c:val>
            <c:numRef>
              <c:f>SRATE!$B$8:$B$9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RATE!$A$2</c:f>
        </c:strRef>
      </c:tx>
      <c:layout>
        <c:manualLayout>
          <c:xMode val="factor"/>
          <c:yMode val="factor"/>
          <c:x val="0.025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525"/>
          <c:y val="0.4105"/>
          <c:w val="0.478"/>
          <c:h val="0.3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RATE!$A$8:$A$16</c:f>
              <c:strCache/>
            </c:strRef>
          </c:cat>
          <c:val>
            <c:numRef>
              <c:f>RATE!$B$8:$B$16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RATE!$B$20</c:f>
        </c:strRef>
      </c:tx>
      <c:layout>
        <c:manualLayout>
          <c:xMode val="factor"/>
          <c:yMode val="factor"/>
          <c:x val="0.01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5"/>
          <c:y val="0.3815"/>
          <c:w val="0.47825"/>
          <c:h val="0.30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RATE!$A$24:$A$30</c:f>
              <c:strCache/>
            </c:strRef>
          </c:cat>
          <c:val>
            <c:numRef>
              <c:f>RATE!$B$24:$B$30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8" right="0.32" top="0.61" bottom="0.56" header="0.5" footer="0.38"/>
  <pageSetup fitToHeight="0" fitToWidth="0" horizontalDpi="600" verticalDpi="6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1" right="0.3" top="0.57" bottom="0.56" header="0.44" footer="0.37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8" right="0.32" top="0.61" bottom="0.56" header="0.5" footer="0.38"/>
  <pageSetup fitToHeight="0" fitToWidth="0" horizontalDpi="600" verticalDpi="6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1" right="0.3" top="0.57" bottom="0.56" header="0.44" footer="0.37"/>
  <pageSetup fitToHeight="0" fitToWidth="0"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48875" cy="6477000"/>
    <xdr:graphicFrame>
      <xdr:nvGraphicFramePr>
        <xdr:cNvPr id="1" name="Shape 1025"/>
        <xdr:cNvGraphicFramePr/>
      </xdr:nvGraphicFramePr>
      <xdr:xfrm>
        <a:off x="0" y="0"/>
        <a:ext cx="100488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25075" cy="6515100"/>
    <xdr:graphicFrame>
      <xdr:nvGraphicFramePr>
        <xdr:cNvPr id="1" name="Shape 1025"/>
        <xdr:cNvGraphicFramePr/>
      </xdr:nvGraphicFramePr>
      <xdr:xfrm>
        <a:off x="0" y="0"/>
        <a:ext cx="101250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48875" cy="6477000"/>
    <xdr:graphicFrame>
      <xdr:nvGraphicFramePr>
        <xdr:cNvPr id="1" name="Shape 1025"/>
        <xdr:cNvGraphicFramePr/>
      </xdr:nvGraphicFramePr>
      <xdr:xfrm>
        <a:off x="0" y="0"/>
        <a:ext cx="100488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25075" cy="6515100"/>
    <xdr:graphicFrame>
      <xdr:nvGraphicFramePr>
        <xdr:cNvPr id="1" name="Shape 1025"/>
        <xdr:cNvGraphicFramePr/>
      </xdr:nvGraphicFramePr>
      <xdr:xfrm>
        <a:off x="0" y="0"/>
        <a:ext cx="101250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R180"/>
  <sheetViews>
    <sheetView workbookViewId="0" topLeftCell="A1">
      <selection activeCell="A2" sqref="A2:N2"/>
    </sheetView>
  </sheetViews>
  <sheetFormatPr defaultColWidth="9.00390625" defaultRowHeight="12.75" outlineLevelRow="3"/>
  <cols>
    <col min="1" max="1" width="52.00390625" style="28" customWidth="1"/>
    <col min="2" max="13" width="16.25390625" style="39" customWidth="1"/>
    <col min="14" max="16384" width="9.125" style="28" customWidth="1"/>
  </cols>
  <sheetData>
    <row r="1" spans="2:13" s="27" customFormat="1" ht="12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8" s="212" customFormat="1" ht="18.75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39"/>
      <c r="O2" s="239"/>
      <c r="P2" s="239"/>
      <c r="Q2" s="239"/>
      <c r="R2" s="239"/>
    </row>
    <row r="3" spans="2:16" s="27" customFormat="1" ht="12.75"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14"/>
      <c r="O3" s="14"/>
      <c r="P3" s="14"/>
    </row>
    <row r="4" spans="2:13" s="186" customFormat="1" ht="12.75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 t="str">
        <f>VALUAH</f>
        <v>млрд. грн</v>
      </c>
    </row>
    <row r="5" spans="1:13" s="224" customFormat="1" ht="12.75">
      <c r="A5" s="123"/>
      <c r="B5" s="89">
        <v>44926</v>
      </c>
      <c r="C5" s="89">
        <v>44957</v>
      </c>
      <c r="D5" s="89">
        <v>44985</v>
      </c>
      <c r="E5" s="89">
        <v>45016</v>
      </c>
      <c r="F5" s="89">
        <v>45046</v>
      </c>
      <c r="G5" s="89">
        <v>45077</v>
      </c>
      <c r="H5" s="89">
        <v>45107</v>
      </c>
      <c r="I5" s="89">
        <v>45138</v>
      </c>
      <c r="J5" s="89">
        <v>45169</v>
      </c>
      <c r="K5" s="89">
        <v>45199</v>
      </c>
      <c r="L5" s="89">
        <v>45230</v>
      </c>
      <c r="M5" s="89">
        <v>45260</v>
      </c>
    </row>
    <row r="6" spans="1:13" s="10" customFormat="1" ht="31.5">
      <c r="A6" s="61" t="s">
        <v>153</v>
      </c>
      <c r="B6" s="65">
        <f aca="true" t="shared" si="0" ref="B6:M6">B$62+B$7</f>
        <v>4075.4500576792207</v>
      </c>
      <c r="C6" s="65">
        <f t="shared" si="0"/>
        <v>4266.44447291746</v>
      </c>
      <c r="D6" s="65">
        <f t="shared" si="0"/>
        <v>4243.6864571061105</v>
      </c>
      <c r="E6" s="65">
        <f t="shared" si="0"/>
        <v>4386.5683003504</v>
      </c>
      <c r="F6" s="65">
        <f t="shared" si="0"/>
        <v>4546.828083124611</v>
      </c>
      <c r="G6" s="65">
        <f t="shared" si="0"/>
        <v>4593.494118767439</v>
      </c>
      <c r="H6" s="65">
        <f t="shared" si="0"/>
        <v>4714.36199782634</v>
      </c>
      <c r="I6" s="65">
        <f t="shared" si="0"/>
        <v>4860.59470485054</v>
      </c>
      <c r="J6" s="65">
        <f t="shared" si="0"/>
        <v>4898.0302811133</v>
      </c>
      <c r="K6" s="65">
        <f t="shared" si="0"/>
        <v>4886.60590850619</v>
      </c>
      <c r="L6" s="65">
        <f t="shared" si="0"/>
        <v>4958.215435595051</v>
      </c>
      <c r="M6" s="65">
        <f t="shared" si="0"/>
        <v>5122.49267062287</v>
      </c>
    </row>
    <row r="7" spans="1:13" s="134" customFormat="1" ht="15">
      <c r="A7" s="73" t="s">
        <v>48</v>
      </c>
      <c r="B7" s="111">
        <f aca="true" t="shared" si="1" ref="B7:M7">B$8+B$45</f>
        <v>1461.8881836680005</v>
      </c>
      <c r="C7" s="111">
        <f t="shared" si="1"/>
        <v>1492.4502412815602</v>
      </c>
      <c r="D7" s="111">
        <f t="shared" si="1"/>
        <v>1502.7622590846802</v>
      </c>
      <c r="E7" s="111">
        <f t="shared" si="1"/>
        <v>1514.0667127314505</v>
      </c>
      <c r="F7" s="111">
        <f t="shared" si="1"/>
        <v>1505.5345417256706</v>
      </c>
      <c r="G7" s="111">
        <f t="shared" si="1"/>
        <v>1522.3931327515802</v>
      </c>
      <c r="H7" s="111">
        <f t="shared" si="1"/>
        <v>1526.2001940083899</v>
      </c>
      <c r="I7" s="111">
        <f t="shared" si="1"/>
        <v>1541.4081242234802</v>
      </c>
      <c r="J7" s="111">
        <f t="shared" si="1"/>
        <v>1544.0780593424902</v>
      </c>
      <c r="K7" s="111">
        <f t="shared" si="1"/>
        <v>1552.3714911700604</v>
      </c>
      <c r="L7" s="111">
        <f t="shared" si="1"/>
        <v>1584.5927468385503</v>
      </c>
      <c r="M7" s="111">
        <f t="shared" si="1"/>
        <v>1609.7235582889302</v>
      </c>
    </row>
    <row r="8" spans="1:13" s="72" customFormat="1" ht="15" outlineLevel="1">
      <c r="A8" s="95" t="s">
        <v>66</v>
      </c>
      <c r="B8" s="177">
        <f aca="true" t="shared" si="2" ref="B8:M8">B$9+B$43</f>
        <v>1389.6902523549404</v>
      </c>
      <c r="C8" s="177">
        <f t="shared" si="2"/>
        <v>1420.4619873613403</v>
      </c>
      <c r="D8" s="177">
        <f t="shared" si="2"/>
        <v>1431.3214009277401</v>
      </c>
      <c r="E8" s="177">
        <f t="shared" si="2"/>
        <v>1444.7466166493205</v>
      </c>
      <c r="F8" s="177">
        <f t="shared" si="2"/>
        <v>1436.7151325735206</v>
      </c>
      <c r="G8" s="177">
        <f t="shared" si="2"/>
        <v>1452.7460593247201</v>
      </c>
      <c r="H8" s="177">
        <f t="shared" si="2"/>
        <v>1454.9498949169</v>
      </c>
      <c r="I8" s="177">
        <f t="shared" si="2"/>
        <v>1470.7542204037002</v>
      </c>
      <c r="J8" s="177">
        <f t="shared" si="2"/>
        <v>1472.6374231902003</v>
      </c>
      <c r="K8" s="177">
        <f t="shared" si="2"/>
        <v>1481.0277772898003</v>
      </c>
      <c r="L8" s="177">
        <f t="shared" si="2"/>
        <v>1515.3457303958803</v>
      </c>
      <c r="M8" s="177">
        <f t="shared" si="2"/>
        <v>1540.9667504218803</v>
      </c>
    </row>
    <row r="9" spans="1:13" s="200" customFormat="1" ht="12.75" outlineLevel="2">
      <c r="A9" s="121" t="s">
        <v>197</v>
      </c>
      <c r="B9" s="176">
        <f aca="true" t="shared" si="3" ref="B9:M9">SUM(B$10:B$42)</f>
        <v>1387.9709695622005</v>
      </c>
      <c r="C9" s="176">
        <f t="shared" si="3"/>
        <v>1418.7427045686004</v>
      </c>
      <c r="D9" s="176">
        <f t="shared" si="3"/>
        <v>1429.6021181350002</v>
      </c>
      <c r="E9" s="176">
        <f t="shared" si="3"/>
        <v>1443.0603969872004</v>
      </c>
      <c r="F9" s="176">
        <f t="shared" si="3"/>
        <v>1435.0289129114005</v>
      </c>
      <c r="G9" s="176">
        <f t="shared" si="3"/>
        <v>1451.0598396626</v>
      </c>
      <c r="H9" s="176">
        <f t="shared" si="3"/>
        <v>1453.2967383854</v>
      </c>
      <c r="I9" s="176">
        <f t="shared" si="3"/>
        <v>1469.1010638722003</v>
      </c>
      <c r="J9" s="176">
        <f t="shared" si="3"/>
        <v>1470.9842666587003</v>
      </c>
      <c r="K9" s="176">
        <f t="shared" si="3"/>
        <v>1479.3746207583004</v>
      </c>
      <c r="L9" s="176">
        <f t="shared" si="3"/>
        <v>1513.7256369950003</v>
      </c>
      <c r="M9" s="176">
        <f t="shared" si="3"/>
        <v>1539.3466570210003</v>
      </c>
    </row>
    <row r="10" spans="1:13" s="49" customFormat="1" ht="12.75" outlineLevel="3">
      <c r="A10" s="36" t="s">
        <v>143</v>
      </c>
      <c r="B10" s="124">
        <v>81.33345</v>
      </c>
      <c r="C10" s="124">
        <v>81.33345</v>
      </c>
      <c r="D10" s="124">
        <v>81.33345</v>
      </c>
      <c r="E10" s="124">
        <v>81.32345</v>
      </c>
      <c r="F10" s="124">
        <v>81.32345</v>
      </c>
      <c r="G10" s="124">
        <v>81.32345</v>
      </c>
      <c r="H10" s="124">
        <v>82.04595</v>
      </c>
      <c r="I10" s="124">
        <v>83.223194</v>
      </c>
      <c r="J10" s="124">
        <v>63.096681</v>
      </c>
      <c r="K10" s="124">
        <v>65.568376</v>
      </c>
      <c r="L10" s="124">
        <v>75.401431</v>
      </c>
      <c r="M10" s="124">
        <v>75.401431</v>
      </c>
    </row>
    <row r="11" spans="1:16" ht="12.75" outlineLevel="3">
      <c r="A11" s="85" t="s">
        <v>206</v>
      </c>
      <c r="B11" s="76">
        <v>17.533</v>
      </c>
      <c r="C11" s="76">
        <v>17.533</v>
      </c>
      <c r="D11" s="76">
        <v>17.533</v>
      </c>
      <c r="E11" s="76">
        <v>17.533</v>
      </c>
      <c r="F11" s="76">
        <v>17.533</v>
      </c>
      <c r="G11" s="76">
        <v>17.533</v>
      </c>
      <c r="H11" s="76">
        <v>17.533</v>
      </c>
      <c r="I11" s="76">
        <v>17.533</v>
      </c>
      <c r="J11" s="76">
        <v>17.533</v>
      </c>
      <c r="K11" s="76">
        <v>17.533</v>
      </c>
      <c r="L11" s="76">
        <v>17.533</v>
      </c>
      <c r="M11" s="76">
        <v>17.533</v>
      </c>
      <c r="N11" s="20"/>
      <c r="O11" s="20"/>
      <c r="P11" s="20"/>
    </row>
    <row r="12" spans="1:16" ht="12.75" outlineLevel="3">
      <c r="A12" s="85" t="s">
        <v>32</v>
      </c>
      <c r="B12" s="76">
        <v>53.8058163974</v>
      </c>
      <c r="C12" s="76">
        <v>60.1005651034</v>
      </c>
      <c r="D12" s="76">
        <v>59.9199008694</v>
      </c>
      <c r="E12" s="76">
        <v>36.4288377406</v>
      </c>
      <c r="F12" s="76">
        <v>45.6270053997</v>
      </c>
      <c r="G12" s="76">
        <v>65.8041643494</v>
      </c>
      <c r="H12" s="76">
        <v>64.8362860878</v>
      </c>
      <c r="I12" s="76">
        <v>72.6846834488</v>
      </c>
      <c r="J12" s="76">
        <v>73.3747909635</v>
      </c>
      <c r="K12" s="76">
        <v>87.7483796395</v>
      </c>
      <c r="L12" s="76">
        <v>96.4537316611</v>
      </c>
      <c r="M12" s="76">
        <v>107.8506387598</v>
      </c>
      <c r="N12" s="20"/>
      <c r="O12" s="20"/>
      <c r="P12" s="20"/>
    </row>
    <row r="13" spans="1:16" ht="12.75" outlineLevel="3">
      <c r="A13" s="85" t="s">
        <v>35</v>
      </c>
      <c r="B13" s="76">
        <v>50</v>
      </c>
      <c r="C13" s="76">
        <v>50</v>
      </c>
      <c r="D13" s="76">
        <v>50</v>
      </c>
      <c r="E13" s="76">
        <v>50</v>
      </c>
      <c r="F13" s="76">
        <v>50</v>
      </c>
      <c r="G13" s="76">
        <v>50</v>
      </c>
      <c r="H13" s="76">
        <v>50</v>
      </c>
      <c r="I13" s="76">
        <v>50</v>
      </c>
      <c r="J13" s="76">
        <v>50</v>
      </c>
      <c r="K13" s="76">
        <v>50</v>
      </c>
      <c r="L13" s="76">
        <v>50</v>
      </c>
      <c r="M13" s="76">
        <v>50</v>
      </c>
      <c r="N13" s="20"/>
      <c r="O13" s="20"/>
      <c r="P13" s="20"/>
    </row>
    <row r="14" spans="1:16" ht="12.75" outlineLevel="3">
      <c r="A14" s="85" t="s">
        <v>85</v>
      </c>
      <c r="B14" s="76">
        <v>28.700001</v>
      </c>
      <c r="C14" s="76">
        <v>28.700001</v>
      </c>
      <c r="D14" s="76">
        <v>28.700001</v>
      </c>
      <c r="E14" s="76">
        <v>28.700001</v>
      </c>
      <c r="F14" s="76">
        <v>28.700001</v>
      </c>
      <c r="G14" s="76">
        <v>28.700001</v>
      </c>
      <c r="H14" s="76">
        <v>28.700001</v>
      </c>
      <c r="I14" s="76">
        <v>28.700001</v>
      </c>
      <c r="J14" s="76">
        <v>28.700001</v>
      </c>
      <c r="K14" s="76">
        <v>28.700001</v>
      </c>
      <c r="L14" s="76">
        <v>28.700001</v>
      </c>
      <c r="M14" s="76">
        <v>28.700001</v>
      </c>
      <c r="N14" s="20"/>
      <c r="O14" s="20"/>
      <c r="P14" s="20"/>
    </row>
    <row r="15" spans="1:16" ht="12.75" outlineLevel="3">
      <c r="A15" s="85" t="s">
        <v>134</v>
      </c>
      <c r="B15" s="76">
        <v>46.9</v>
      </c>
      <c r="C15" s="76">
        <v>46.9</v>
      </c>
      <c r="D15" s="76">
        <v>46.9</v>
      </c>
      <c r="E15" s="76">
        <v>46.9</v>
      </c>
      <c r="F15" s="76">
        <v>46.9</v>
      </c>
      <c r="G15" s="76">
        <v>46.9</v>
      </c>
      <c r="H15" s="76">
        <v>46.9</v>
      </c>
      <c r="I15" s="76">
        <v>46.9</v>
      </c>
      <c r="J15" s="76">
        <v>46.9</v>
      </c>
      <c r="K15" s="76">
        <v>46.9</v>
      </c>
      <c r="L15" s="76">
        <v>46.9</v>
      </c>
      <c r="M15" s="76">
        <v>46.9</v>
      </c>
      <c r="N15" s="20"/>
      <c r="O15" s="20"/>
      <c r="P15" s="20"/>
    </row>
    <row r="16" spans="1:16" ht="12.75" outlineLevel="3">
      <c r="A16" s="85" t="s">
        <v>198</v>
      </c>
      <c r="B16" s="76">
        <v>237.101957</v>
      </c>
      <c r="C16" s="76">
        <v>237.101957</v>
      </c>
      <c r="D16" s="76">
        <v>237.101957</v>
      </c>
      <c r="E16" s="76">
        <v>237.101957</v>
      </c>
      <c r="F16" s="76">
        <v>237.101957</v>
      </c>
      <c r="G16" s="76">
        <v>237.101957</v>
      </c>
      <c r="H16" s="76">
        <v>237.101957</v>
      </c>
      <c r="I16" s="76">
        <v>237.101957</v>
      </c>
      <c r="J16" s="76">
        <v>237.101957</v>
      </c>
      <c r="K16" s="76">
        <v>237.101957</v>
      </c>
      <c r="L16" s="76">
        <v>237.101957</v>
      </c>
      <c r="M16" s="76">
        <v>237.101957</v>
      </c>
      <c r="N16" s="20"/>
      <c r="O16" s="20"/>
      <c r="P16" s="20"/>
    </row>
    <row r="17" spans="1:16" ht="12.75" outlineLevel="3">
      <c r="A17" s="85" t="s">
        <v>28</v>
      </c>
      <c r="B17" s="76">
        <v>12.097744</v>
      </c>
      <c r="C17" s="76">
        <v>12.097744</v>
      </c>
      <c r="D17" s="76">
        <v>12.097744</v>
      </c>
      <c r="E17" s="76">
        <v>12.097744</v>
      </c>
      <c r="F17" s="76">
        <v>12.097744</v>
      </c>
      <c r="G17" s="76">
        <v>12.097744</v>
      </c>
      <c r="H17" s="76">
        <v>12.097744</v>
      </c>
      <c r="I17" s="76">
        <v>12.097744</v>
      </c>
      <c r="J17" s="76">
        <v>12.097744</v>
      </c>
      <c r="K17" s="76">
        <v>12.097744</v>
      </c>
      <c r="L17" s="76">
        <v>12.097744</v>
      </c>
      <c r="M17" s="76">
        <v>12.097744</v>
      </c>
      <c r="N17" s="20"/>
      <c r="O17" s="20"/>
      <c r="P17" s="20"/>
    </row>
    <row r="18" spans="1:16" ht="12.75" outlineLevel="3">
      <c r="A18" s="85" t="s">
        <v>77</v>
      </c>
      <c r="B18" s="76">
        <v>27.097744</v>
      </c>
      <c r="C18" s="76">
        <v>27.097744</v>
      </c>
      <c r="D18" s="76">
        <v>27.097744</v>
      </c>
      <c r="E18" s="76">
        <v>27.097744</v>
      </c>
      <c r="F18" s="76">
        <v>27.097744</v>
      </c>
      <c r="G18" s="76">
        <v>27.097744</v>
      </c>
      <c r="H18" s="76">
        <v>27.097744</v>
      </c>
      <c r="I18" s="76">
        <v>27.097744</v>
      </c>
      <c r="J18" s="76">
        <v>27.097744</v>
      </c>
      <c r="K18" s="76">
        <v>27.097744</v>
      </c>
      <c r="L18" s="76">
        <v>27.097744</v>
      </c>
      <c r="M18" s="76">
        <v>27.097744</v>
      </c>
      <c r="N18" s="20"/>
      <c r="O18" s="20"/>
      <c r="P18" s="20"/>
    </row>
    <row r="19" spans="1:16" ht="12.75" outlineLevel="3">
      <c r="A19" s="85" t="s">
        <v>170</v>
      </c>
      <c r="B19" s="76">
        <v>69.6149928014</v>
      </c>
      <c r="C19" s="76">
        <v>91.3131769362</v>
      </c>
      <c r="D19" s="76">
        <v>91.9380751414</v>
      </c>
      <c r="E19" s="76">
        <v>92.7324377812</v>
      </c>
      <c r="F19" s="76">
        <v>87.2396190855</v>
      </c>
      <c r="G19" s="76">
        <v>83.8022777158</v>
      </c>
      <c r="H19" s="76">
        <v>61.9995396154</v>
      </c>
      <c r="I19" s="76">
        <v>62.0643889476</v>
      </c>
      <c r="J19" s="76">
        <v>61.9466388607</v>
      </c>
      <c r="K19" s="76">
        <v>52.8128132967</v>
      </c>
      <c r="L19" s="76">
        <v>48.5433838166</v>
      </c>
      <c r="M19" s="76">
        <v>48.8952400038</v>
      </c>
      <c r="N19" s="20"/>
      <c r="O19" s="20"/>
      <c r="P19" s="20"/>
    </row>
    <row r="20" spans="1:16" ht="12.75" outlineLevel="3">
      <c r="A20" s="85" t="s">
        <v>127</v>
      </c>
      <c r="B20" s="76">
        <v>12.097744</v>
      </c>
      <c r="C20" s="76">
        <v>12.097744</v>
      </c>
      <c r="D20" s="76">
        <v>12.097744</v>
      </c>
      <c r="E20" s="76">
        <v>12.097744</v>
      </c>
      <c r="F20" s="76">
        <v>12.097744</v>
      </c>
      <c r="G20" s="76">
        <v>12.097744</v>
      </c>
      <c r="H20" s="76">
        <v>12.097744</v>
      </c>
      <c r="I20" s="76">
        <v>12.097744</v>
      </c>
      <c r="J20" s="76">
        <v>12.097744</v>
      </c>
      <c r="K20" s="76">
        <v>12.097744</v>
      </c>
      <c r="L20" s="76">
        <v>12.097744</v>
      </c>
      <c r="M20" s="76">
        <v>12.097744</v>
      </c>
      <c r="N20" s="20"/>
      <c r="O20" s="20"/>
      <c r="P20" s="20"/>
    </row>
    <row r="21" spans="1:16" ht="12.75" outlineLevel="3">
      <c r="A21" s="85" t="s">
        <v>193</v>
      </c>
      <c r="B21" s="76">
        <v>12.097744</v>
      </c>
      <c r="C21" s="76">
        <v>12.097744</v>
      </c>
      <c r="D21" s="76">
        <v>12.097744</v>
      </c>
      <c r="E21" s="76">
        <v>12.097744</v>
      </c>
      <c r="F21" s="76">
        <v>12.097744</v>
      </c>
      <c r="G21" s="76">
        <v>12.097744</v>
      </c>
      <c r="H21" s="76">
        <v>12.097744</v>
      </c>
      <c r="I21" s="76">
        <v>12.097744</v>
      </c>
      <c r="J21" s="76">
        <v>12.097744</v>
      </c>
      <c r="K21" s="76">
        <v>12.097744</v>
      </c>
      <c r="L21" s="76">
        <v>12.097744</v>
      </c>
      <c r="M21" s="76">
        <v>12.097744</v>
      </c>
      <c r="N21" s="20"/>
      <c r="O21" s="20"/>
      <c r="P21" s="20"/>
    </row>
    <row r="22" spans="1:16" ht="12.75" outlineLevel="3">
      <c r="A22" s="85" t="s">
        <v>220</v>
      </c>
      <c r="B22" s="76">
        <v>60.0714269714</v>
      </c>
      <c r="C22" s="76">
        <v>72.6132789714</v>
      </c>
      <c r="D22" s="76">
        <v>89.4198284064</v>
      </c>
      <c r="E22" s="76">
        <v>110.8243736848</v>
      </c>
      <c r="F22" s="76">
        <v>117.2883826848</v>
      </c>
      <c r="G22" s="76">
        <v>131.1654346848</v>
      </c>
      <c r="H22" s="76">
        <v>141.5403966848</v>
      </c>
      <c r="I22" s="76">
        <v>149.0131446848</v>
      </c>
      <c r="J22" s="76">
        <v>153.9485736848</v>
      </c>
      <c r="K22" s="76">
        <v>164.7003506848</v>
      </c>
      <c r="L22" s="76">
        <v>165.159159</v>
      </c>
      <c r="M22" s="76">
        <v>181.840479</v>
      </c>
      <c r="N22" s="20"/>
      <c r="O22" s="20"/>
      <c r="P22" s="20"/>
    </row>
    <row r="23" spans="1:16" ht="12.75" outlineLevel="3">
      <c r="A23" s="85" t="s">
        <v>152</v>
      </c>
      <c r="B23" s="76">
        <v>12.097744</v>
      </c>
      <c r="C23" s="76">
        <v>12.097744</v>
      </c>
      <c r="D23" s="76">
        <v>12.097744</v>
      </c>
      <c r="E23" s="76">
        <v>12.097744</v>
      </c>
      <c r="F23" s="76">
        <v>12.097744</v>
      </c>
      <c r="G23" s="76">
        <v>12.097744</v>
      </c>
      <c r="H23" s="76">
        <v>12.097744</v>
      </c>
      <c r="I23" s="76">
        <v>12.097744</v>
      </c>
      <c r="J23" s="76">
        <v>12.097744</v>
      </c>
      <c r="K23" s="76">
        <v>12.097744</v>
      </c>
      <c r="L23" s="76">
        <v>12.097744</v>
      </c>
      <c r="M23" s="76">
        <v>12.097744</v>
      </c>
      <c r="N23" s="20"/>
      <c r="O23" s="20"/>
      <c r="P23" s="20"/>
    </row>
    <row r="24" spans="1:16" ht="12.75" outlineLevel="3">
      <c r="A24" s="85" t="s">
        <v>211</v>
      </c>
      <c r="B24" s="76">
        <v>12.097744</v>
      </c>
      <c r="C24" s="76">
        <v>12.097744</v>
      </c>
      <c r="D24" s="76">
        <v>12.097744</v>
      </c>
      <c r="E24" s="76">
        <v>12.097744</v>
      </c>
      <c r="F24" s="76">
        <v>12.097744</v>
      </c>
      <c r="G24" s="76">
        <v>12.097744</v>
      </c>
      <c r="H24" s="76">
        <v>12.097744</v>
      </c>
      <c r="I24" s="76">
        <v>12.097744</v>
      </c>
      <c r="J24" s="76">
        <v>12.097744</v>
      </c>
      <c r="K24" s="76">
        <v>12.097744</v>
      </c>
      <c r="L24" s="76">
        <v>12.097744</v>
      </c>
      <c r="M24" s="76">
        <v>12.097744</v>
      </c>
      <c r="N24" s="20"/>
      <c r="O24" s="20"/>
      <c r="P24" s="20"/>
    </row>
    <row r="25" spans="1:16" ht="12.75" outlineLevel="3">
      <c r="A25" s="85" t="s">
        <v>39</v>
      </c>
      <c r="B25" s="76">
        <v>12.097744</v>
      </c>
      <c r="C25" s="76">
        <v>12.097744</v>
      </c>
      <c r="D25" s="76">
        <v>12.097744</v>
      </c>
      <c r="E25" s="76">
        <v>12.097744</v>
      </c>
      <c r="F25" s="76">
        <v>12.097744</v>
      </c>
      <c r="G25" s="76">
        <v>12.097744</v>
      </c>
      <c r="H25" s="76">
        <v>12.097744</v>
      </c>
      <c r="I25" s="76">
        <v>12.097744</v>
      </c>
      <c r="J25" s="76">
        <v>12.097744</v>
      </c>
      <c r="K25" s="76">
        <v>12.097744</v>
      </c>
      <c r="L25" s="76">
        <v>12.097744</v>
      </c>
      <c r="M25" s="76">
        <v>12.097744</v>
      </c>
      <c r="N25" s="20"/>
      <c r="O25" s="20"/>
      <c r="P25" s="20"/>
    </row>
    <row r="26" spans="1:16" ht="12.75" outlineLevel="3">
      <c r="A26" s="85" t="s">
        <v>90</v>
      </c>
      <c r="B26" s="76">
        <v>12.097744</v>
      </c>
      <c r="C26" s="76">
        <v>12.097744</v>
      </c>
      <c r="D26" s="76">
        <v>12.097744</v>
      </c>
      <c r="E26" s="76">
        <v>12.097744</v>
      </c>
      <c r="F26" s="76">
        <v>12.097744</v>
      </c>
      <c r="G26" s="76">
        <v>12.097744</v>
      </c>
      <c r="H26" s="76">
        <v>12.097744</v>
      </c>
      <c r="I26" s="76">
        <v>12.097744</v>
      </c>
      <c r="J26" s="76">
        <v>12.097744</v>
      </c>
      <c r="K26" s="76">
        <v>12.097744</v>
      </c>
      <c r="L26" s="76">
        <v>12.097744</v>
      </c>
      <c r="M26" s="76">
        <v>12.097744</v>
      </c>
      <c r="N26" s="20"/>
      <c r="O26" s="20"/>
      <c r="P26" s="20"/>
    </row>
    <row r="27" spans="1:16" ht="12.75" outlineLevel="3">
      <c r="A27" s="85" t="s">
        <v>78</v>
      </c>
      <c r="B27" s="76">
        <v>12.097744</v>
      </c>
      <c r="C27" s="76">
        <v>12.097744</v>
      </c>
      <c r="D27" s="76">
        <v>12.097744</v>
      </c>
      <c r="E27" s="76">
        <v>12.097744</v>
      </c>
      <c r="F27" s="76">
        <v>12.097744</v>
      </c>
      <c r="G27" s="76">
        <v>12.097744</v>
      </c>
      <c r="H27" s="76">
        <v>12.097744</v>
      </c>
      <c r="I27" s="76">
        <v>12.097744</v>
      </c>
      <c r="J27" s="76">
        <v>12.097744</v>
      </c>
      <c r="K27" s="76">
        <v>12.097744</v>
      </c>
      <c r="L27" s="76">
        <v>12.097744</v>
      </c>
      <c r="M27" s="76">
        <v>12.097744</v>
      </c>
      <c r="N27" s="20"/>
      <c r="O27" s="20"/>
      <c r="P27" s="20"/>
    </row>
    <row r="28" spans="1:16" ht="12.75" outlineLevel="3">
      <c r="A28" s="85" t="s">
        <v>128</v>
      </c>
      <c r="B28" s="76">
        <v>12.097744</v>
      </c>
      <c r="C28" s="76">
        <v>12.097744</v>
      </c>
      <c r="D28" s="76">
        <v>12.097744</v>
      </c>
      <c r="E28" s="76">
        <v>12.097744</v>
      </c>
      <c r="F28" s="76">
        <v>12.097744</v>
      </c>
      <c r="G28" s="76">
        <v>12.097744</v>
      </c>
      <c r="H28" s="76">
        <v>12.097744</v>
      </c>
      <c r="I28" s="76">
        <v>12.097744</v>
      </c>
      <c r="J28" s="76">
        <v>12.097744</v>
      </c>
      <c r="K28" s="76">
        <v>12.097744</v>
      </c>
      <c r="L28" s="76">
        <v>12.097744</v>
      </c>
      <c r="M28" s="76">
        <v>12.097744</v>
      </c>
      <c r="N28" s="20"/>
      <c r="O28" s="20"/>
      <c r="P28" s="20"/>
    </row>
    <row r="29" spans="1:16" ht="12.75" outlineLevel="3">
      <c r="A29" s="85" t="s">
        <v>194</v>
      </c>
      <c r="B29" s="76">
        <v>12.097744</v>
      </c>
      <c r="C29" s="76">
        <v>12.097744</v>
      </c>
      <c r="D29" s="76">
        <v>12.097744</v>
      </c>
      <c r="E29" s="76">
        <v>12.097744</v>
      </c>
      <c r="F29" s="76">
        <v>12.097744</v>
      </c>
      <c r="G29" s="76">
        <v>12.097744</v>
      </c>
      <c r="H29" s="76">
        <v>12.097744</v>
      </c>
      <c r="I29" s="76">
        <v>12.097744</v>
      </c>
      <c r="J29" s="76">
        <v>12.097744</v>
      </c>
      <c r="K29" s="76">
        <v>12.097744</v>
      </c>
      <c r="L29" s="76">
        <v>12.097744</v>
      </c>
      <c r="M29" s="76">
        <v>12.097744</v>
      </c>
      <c r="N29" s="20"/>
      <c r="O29" s="20"/>
      <c r="P29" s="20"/>
    </row>
    <row r="30" spans="1:16" ht="12.75" outlineLevel="3">
      <c r="A30" s="85" t="s">
        <v>21</v>
      </c>
      <c r="B30" s="76">
        <v>12.097744</v>
      </c>
      <c r="C30" s="76">
        <v>12.097744</v>
      </c>
      <c r="D30" s="76">
        <v>12.097744</v>
      </c>
      <c r="E30" s="76">
        <v>12.097744</v>
      </c>
      <c r="F30" s="76">
        <v>12.097744</v>
      </c>
      <c r="G30" s="76">
        <v>12.097744</v>
      </c>
      <c r="H30" s="76">
        <v>12.097744</v>
      </c>
      <c r="I30" s="76">
        <v>12.097744</v>
      </c>
      <c r="J30" s="76">
        <v>12.097744</v>
      </c>
      <c r="K30" s="76">
        <v>12.097744</v>
      </c>
      <c r="L30" s="76">
        <v>12.097744</v>
      </c>
      <c r="M30" s="76">
        <v>12.097744</v>
      </c>
      <c r="N30" s="20"/>
      <c r="O30" s="20"/>
      <c r="P30" s="20"/>
    </row>
    <row r="31" spans="1:16" ht="12.75" outlineLevel="3">
      <c r="A31" s="85" t="s">
        <v>73</v>
      </c>
      <c r="B31" s="76">
        <v>12.097744</v>
      </c>
      <c r="C31" s="76">
        <v>12.097744</v>
      </c>
      <c r="D31" s="76">
        <v>12.097744</v>
      </c>
      <c r="E31" s="76">
        <v>12.097744</v>
      </c>
      <c r="F31" s="76">
        <v>12.097744</v>
      </c>
      <c r="G31" s="76">
        <v>12.097744</v>
      </c>
      <c r="H31" s="76">
        <v>12.097744</v>
      </c>
      <c r="I31" s="76">
        <v>12.097744</v>
      </c>
      <c r="J31" s="76">
        <v>12.097744</v>
      </c>
      <c r="K31" s="76">
        <v>12.097744</v>
      </c>
      <c r="L31" s="76">
        <v>12.097744</v>
      </c>
      <c r="M31" s="76">
        <v>12.097744</v>
      </c>
      <c r="N31" s="20"/>
      <c r="O31" s="20"/>
      <c r="P31" s="20"/>
    </row>
    <row r="32" spans="1:16" ht="12.75" outlineLevel="3">
      <c r="A32" s="85" t="s">
        <v>123</v>
      </c>
      <c r="B32" s="76">
        <v>12.097744</v>
      </c>
      <c r="C32" s="76">
        <v>12.097744</v>
      </c>
      <c r="D32" s="76">
        <v>12.097744</v>
      </c>
      <c r="E32" s="76">
        <v>12.097744</v>
      </c>
      <c r="F32" s="76">
        <v>12.097744</v>
      </c>
      <c r="G32" s="76">
        <v>12.097744</v>
      </c>
      <c r="H32" s="76">
        <v>12.097744</v>
      </c>
      <c r="I32" s="76">
        <v>12.097744</v>
      </c>
      <c r="J32" s="76">
        <v>12.097744</v>
      </c>
      <c r="K32" s="76">
        <v>12.097744</v>
      </c>
      <c r="L32" s="76">
        <v>12.097744</v>
      </c>
      <c r="M32" s="76">
        <v>12.097744</v>
      </c>
      <c r="N32" s="20"/>
      <c r="O32" s="20"/>
      <c r="P32" s="20"/>
    </row>
    <row r="33" spans="1:16" ht="12.75" outlineLevel="3">
      <c r="A33" s="85" t="s">
        <v>45</v>
      </c>
      <c r="B33" s="76">
        <v>41.488599</v>
      </c>
      <c r="C33" s="76">
        <v>41.524431</v>
      </c>
      <c r="D33" s="76">
        <v>40.509376</v>
      </c>
      <c r="E33" s="76">
        <v>40.529</v>
      </c>
      <c r="F33" s="76">
        <v>42.545753</v>
      </c>
      <c r="G33" s="76">
        <v>49.998831</v>
      </c>
      <c r="H33" s="76">
        <v>56.912721</v>
      </c>
      <c r="I33" s="76">
        <v>70.261374</v>
      </c>
      <c r="J33" s="76">
        <v>90.248632</v>
      </c>
      <c r="K33" s="76">
        <v>99.771308</v>
      </c>
      <c r="L33" s="76">
        <v>119.487045</v>
      </c>
      <c r="M33" s="76">
        <v>116.498123</v>
      </c>
      <c r="N33" s="20"/>
      <c r="O33" s="20"/>
      <c r="P33" s="20"/>
    </row>
    <row r="34" spans="1:16" ht="12.75" outlineLevel="3">
      <c r="A34" s="85" t="s">
        <v>91</v>
      </c>
      <c r="B34" s="76">
        <v>262.097751</v>
      </c>
      <c r="C34" s="76">
        <v>262.097751</v>
      </c>
      <c r="D34" s="76">
        <v>262.097751</v>
      </c>
      <c r="E34" s="76">
        <v>262.097751</v>
      </c>
      <c r="F34" s="76">
        <v>262.097751</v>
      </c>
      <c r="G34" s="76">
        <v>262.097751</v>
      </c>
      <c r="H34" s="76">
        <v>262.097751</v>
      </c>
      <c r="I34" s="76">
        <v>262.097751</v>
      </c>
      <c r="J34" s="76">
        <v>262.097751</v>
      </c>
      <c r="K34" s="76">
        <v>262.097751</v>
      </c>
      <c r="L34" s="76">
        <v>262.097751</v>
      </c>
      <c r="M34" s="76">
        <v>262.097751</v>
      </c>
      <c r="N34" s="20"/>
      <c r="O34" s="20"/>
      <c r="P34" s="20"/>
    </row>
    <row r="35" spans="1:16" ht="12.75" outlineLevel="3">
      <c r="A35" s="85" t="s">
        <v>95</v>
      </c>
      <c r="B35" s="76">
        <v>49.921957</v>
      </c>
      <c r="C35" s="76">
        <v>49.921957</v>
      </c>
      <c r="D35" s="76">
        <v>37.788384</v>
      </c>
      <c r="E35" s="76">
        <v>37.788384</v>
      </c>
      <c r="F35" s="76">
        <v>37.788384</v>
      </c>
      <c r="G35" s="76">
        <v>37.788384</v>
      </c>
      <c r="H35" s="76">
        <v>37.788384</v>
      </c>
      <c r="I35" s="76">
        <v>37.788384</v>
      </c>
      <c r="J35" s="76">
        <v>37.788384</v>
      </c>
      <c r="K35" s="76">
        <v>37.788384</v>
      </c>
      <c r="L35" s="76">
        <v>37.788384</v>
      </c>
      <c r="M35" s="76">
        <v>22.5396</v>
      </c>
      <c r="N35" s="20"/>
      <c r="O35" s="20"/>
      <c r="P35" s="20"/>
    </row>
    <row r="36" spans="1:16" ht="12.75" outlineLevel="3">
      <c r="A36" s="85" t="s">
        <v>156</v>
      </c>
      <c r="B36" s="76">
        <v>67.473926</v>
      </c>
      <c r="C36" s="76">
        <v>65.115522</v>
      </c>
      <c r="D36" s="76">
        <v>65.115522</v>
      </c>
      <c r="E36" s="76">
        <v>65.115522</v>
      </c>
      <c r="F36" s="76">
        <v>65.115522</v>
      </c>
      <c r="G36" s="76">
        <v>46.069236</v>
      </c>
      <c r="H36" s="76">
        <v>46.069236</v>
      </c>
      <c r="I36" s="76">
        <v>46.069236</v>
      </c>
      <c r="J36" s="76">
        <v>46.069236</v>
      </c>
      <c r="K36" s="76">
        <v>41.069236</v>
      </c>
      <c r="L36" s="76">
        <v>41.069236</v>
      </c>
      <c r="M36" s="76">
        <v>41.069236</v>
      </c>
      <c r="N36" s="20"/>
      <c r="O36" s="20"/>
      <c r="P36" s="20"/>
    </row>
    <row r="37" spans="1:16" ht="12.75" outlineLevel="3">
      <c r="A37" s="85" t="s">
        <v>160</v>
      </c>
      <c r="B37" s="76">
        <v>46.997578392</v>
      </c>
      <c r="C37" s="76">
        <v>42.0571005576</v>
      </c>
      <c r="D37" s="76">
        <v>53.8143587178</v>
      </c>
      <c r="E37" s="76">
        <v>68.5551687806</v>
      </c>
      <c r="F37" s="76">
        <v>50.8375737414</v>
      </c>
      <c r="G37" s="76">
        <v>28.0068884302</v>
      </c>
      <c r="H37" s="76">
        <v>28.0488157102</v>
      </c>
      <c r="I37" s="76">
        <v>16.5628852644</v>
      </c>
      <c r="J37" s="76">
        <v>14.2198463844</v>
      </c>
      <c r="K37" s="76">
        <v>0</v>
      </c>
      <c r="L37" s="76">
        <v>0</v>
      </c>
      <c r="M37" s="76">
        <v>0</v>
      </c>
      <c r="N37" s="20"/>
      <c r="O37" s="20"/>
      <c r="P37" s="20"/>
    </row>
    <row r="38" spans="1:16" ht="12.75" outlineLevel="3">
      <c r="A38" s="85" t="s">
        <v>213</v>
      </c>
      <c r="B38" s="76">
        <v>41.080407</v>
      </c>
      <c r="C38" s="76">
        <v>41.080407</v>
      </c>
      <c r="D38" s="76">
        <v>41.080407</v>
      </c>
      <c r="E38" s="76">
        <v>41.080407</v>
      </c>
      <c r="F38" s="76">
        <v>41.080407</v>
      </c>
      <c r="G38" s="76">
        <v>41.080407</v>
      </c>
      <c r="H38" s="76">
        <v>41.080407</v>
      </c>
      <c r="I38" s="76">
        <v>41.080407</v>
      </c>
      <c r="J38" s="76">
        <v>41.080407</v>
      </c>
      <c r="K38" s="76">
        <v>41.080407</v>
      </c>
      <c r="L38" s="76">
        <v>41.080407</v>
      </c>
      <c r="M38" s="76">
        <v>41.080407</v>
      </c>
      <c r="N38" s="20"/>
      <c r="O38" s="20"/>
      <c r="P38" s="20"/>
    </row>
    <row r="39" spans="1:16" ht="12.75" outlineLevel="3">
      <c r="A39" s="85" t="s">
        <v>40</v>
      </c>
      <c r="B39" s="76">
        <v>21.481691</v>
      </c>
      <c r="C39" s="76">
        <v>21.481691</v>
      </c>
      <c r="D39" s="76">
        <v>21.481691</v>
      </c>
      <c r="E39" s="76">
        <v>21.481691</v>
      </c>
      <c r="F39" s="76">
        <v>21.481691</v>
      </c>
      <c r="G39" s="76">
        <v>21.481691</v>
      </c>
      <c r="H39" s="76">
        <v>21.481691</v>
      </c>
      <c r="I39" s="76">
        <v>18.781691</v>
      </c>
      <c r="J39" s="76">
        <v>17.781691</v>
      </c>
      <c r="K39" s="76">
        <v>17.781691</v>
      </c>
      <c r="L39" s="76">
        <v>17.781691</v>
      </c>
      <c r="M39" s="76">
        <v>17.781691</v>
      </c>
      <c r="N39" s="20"/>
      <c r="O39" s="20"/>
      <c r="P39" s="20"/>
    </row>
    <row r="40" spans="1:16" ht="12.75" outlineLevel="3">
      <c r="A40" s="85" t="s">
        <v>92</v>
      </c>
      <c r="B40" s="76">
        <v>10</v>
      </c>
      <c r="C40" s="76">
        <v>7.5</v>
      </c>
      <c r="D40" s="76">
        <v>2.5</v>
      </c>
      <c r="E40" s="76">
        <v>2.5</v>
      </c>
      <c r="F40" s="76">
        <v>2.5</v>
      </c>
      <c r="G40" s="76">
        <v>2.5</v>
      </c>
      <c r="H40" s="76">
        <v>2.5</v>
      </c>
      <c r="I40" s="76">
        <v>2.5</v>
      </c>
      <c r="J40" s="76">
        <v>2.5</v>
      </c>
      <c r="K40" s="76">
        <v>2.5</v>
      </c>
      <c r="L40" s="76">
        <v>2.5</v>
      </c>
      <c r="M40" s="76">
        <v>2.5</v>
      </c>
      <c r="N40" s="20"/>
      <c r="O40" s="20"/>
      <c r="P40" s="20"/>
    </row>
    <row r="41" spans="1:16" ht="12.75" outlineLevel="3">
      <c r="A41" s="85" t="s">
        <v>196</v>
      </c>
      <c r="B41" s="76">
        <v>0</v>
      </c>
      <c r="C41" s="76">
        <v>0</v>
      </c>
      <c r="D41" s="76">
        <v>0</v>
      </c>
      <c r="E41" s="76">
        <v>0</v>
      </c>
      <c r="F41" s="76">
        <v>0</v>
      </c>
      <c r="G41" s="76">
        <v>19.8379504824</v>
      </c>
      <c r="H41" s="76">
        <v>29.2921862872</v>
      </c>
      <c r="I41" s="76">
        <v>29.3705505266</v>
      </c>
      <c r="J41" s="76">
        <v>29.2282607653</v>
      </c>
      <c r="K41" s="76">
        <v>28.8525501373</v>
      </c>
      <c r="L41" s="76">
        <v>28.7600435173</v>
      </c>
      <c r="M41" s="76">
        <v>44.1886862574</v>
      </c>
      <c r="N41" s="20"/>
      <c r="O41" s="20"/>
      <c r="P41" s="20"/>
    </row>
    <row r="42" spans="1:16" ht="12.75" outlineLevel="3">
      <c r="A42" s="85" t="s">
        <v>145</v>
      </c>
      <c r="B42" s="76">
        <v>18</v>
      </c>
      <c r="C42" s="76">
        <v>18</v>
      </c>
      <c r="D42" s="76">
        <v>18</v>
      </c>
      <c r="E42" s="76">
        <v>18</v>
      </c>
      <c r="F42" s="76">
        <v>15.5</v>
      </c>
      <c r="G42" s="76">
        <v>15.5</v>
      </c>
      <c r="H42" s="76">
        <v>13</v>
      </c>
      <c r="I42" s="76">
        <v>13</v>
      </c>
      <c r="J42" s="76">
        <v>13</v>
      </c>
      <c r="K42" s="76">
        <v>13</v>
      </c>
      <c r="L42" s="76">
        <v>13</v>
      </c>
      <c r="M42" s="76">
        <v>13</v>
      </c>
      <c r="N42" s="20"/>
      <c r="O42" s="20"/>
      <c r="P42" s="20"/>
    </row>
    <row r="43" spans="1:16" ht="12.75" outlineLevel="2">
      <c r="A43" s="237" t="s">
        <v>115</v>
      </c>
      <c r="B43" s="206">
        <f aca="true" t="shared" si="4" ref="B43:M43">SUM(B$44:B$44)</f>
        <v>1.71928279274</v>
      </c>
      <c r="C43" s="206">
        <f t="shared" si="4"/>
        <v>1.71928279274</v>
      </c>
      <c r="D43" s="206">
        <f t="shared" si="4"/>
        <v>1.71928279274</v>
      </c>
      <c r="E43" s="206">
        <f t="shared" si="4"/>
        <v>1.68621966212</v>
      </c>
      <c r="F43" s="206">
        <f t="shared" si="4"/>
        <v>1.68621966212</v>
      </c>
      <c r="G43" s="206">
        <f t="shared" si="4"/>
        <v>1.68621966212</v>
      </c>
      <c r="H43" s="206">
        <f t="shared" si="4"/>
        <v>1.6531565315</v>
      </c>
      <c r="I43" s="206">
        <f t="shared" si="4"/>
        <v>1.6531565315</v>
      </c>
      <c r="J43" s="206">
        <f t="shared" si="4"/>
        <v>1.6531565315</v>
      </c>
      <c r="K43" s="206">
        <f t="shared" si="4"/>
        <v>1.6531565315</v>
      </c>
      <c r="L43" s="206">
        <f t="shared" si="4"/>
        <v>1.62009340088</v>
      </c>
      <c r="M43" s="206">
        <f t="shared" si="4"/>
        <v>1.62009340088</v>
      </c>
      <c r="N43" s="20"/>
      <c r="O43" s="20"/>
      <c r="P43" s="20"/>
    </row>
    <row r="44" spans="1:16" ht="12.75" outlineLevel="3">
      <c r="A44" s="85" t="s">
        <v>31</v>
      </c>
      <c r="B44" s="76">
        <v>1.71928279274</v>
      </c>
      <c r="C44" s="76">
        <v>1.71928279274</v>
      </c>
      <c r="D44" s="76">
        <v>1.71928279274</v>
      </c>
      <c r="E44" s="76">
        <v>1.68621966212</v>
      </c>
      <c r="F44" s="76">
        <v>1.68621966212</v>
      </c>
      <c r="G44" s="76">
        <v>1.68621966212</v>
      </c>
      <c r="H44" s="76">
        <v>1.6531565315</v>
      </c>
      <c r="I44" s="76">
        <v>1.6531565315</v>
      </c>
      <c r="J44" s="76">
        <v>1.6531565315</v>
      </c>
      <c r="K44" s="76">
        <v>1.6531565315</v>
      </c>
      <c r="L44" s="76">
        <v>1.62009340088</v>
      </c>
      <c r="M44" s="76">
        <v>1.62009340088</v>
      </c>
      <c r="N44" s="20"/>
      <c r="O44" s="20"/>
      <c r="P44" s="20"/>
    </row>
    <row r="45" spans="1:16" ht="15" outlineLevel="1">
      <c r="A45" s="193" t="s">
        <v>14</v>
      </c>
      <c r="B45" s="126">
        <f aca="true" t="shared" si="5" ref="B45:M45">B$46+B$52+B$60</f>
        <v>72.19793131306</v>
      </c>
      <c r="C45" s="126">
        <f t="shared" si="5"/>
        <v>71.98825392021999</v>
      </c>
      <c r="D45" s="126">
        <f t="shared" si="5"/>
        <v>71.44085815694</v>
      </c>
      <c r="E45" s="126">
        <f t="shared" si="5"/>
        <v>69.32009608213</v>
      </c>
      <c r="F45" s="126">
        <f t="shared" si="5"/>
        <v>68.81940915215</v>
      </c>
      <c r="G45" s="126">
        <f t="shared" si="5"/>
        <v>69.64707342685999</v>
      </c>
      <c r="H45" s="126">
        <f t="shared" si="5"/>
        <v>71.25029909149</v>
      </c>
      <c r="I45" s="126">
        <f t="shared" si="5"/>
        <v>70.65390381978</v>
      </c>
      <c r="J45" s="126">
        <f t="shared" si="5"/>
        <v>71.44063615229</v>
      </c>
      <c r="K45" s="126">
        <f t="shared" si="5"/>
        <v>71.34371388026</v>
      </c>
      <c r="L45" s="126">
        <f t="shared" si="5"/>
        <v>69.24701644267</v>
      </c>
      <c r="M45" s="126">
        <f t="shared" si="5"/>
        <v>68.75680786705</v>
      </c>
      <c r="N45" s="20"/>
      <c r="O45" s="20"/>
      <c r="P45" s="20"/>
    </row>
    <row r="46" spans="1:16" ht="12.75" outlineLevel="2">
      <c r="A46" s="237" t="s">
        <v>197</v>
      </c>
      <c r="B46" s="206">
        <f aca="true" t="shared" si="6" ref="B46:M46">SUM(B$47:B$51)</f>
        <v>11.8474166</v>
      </c>
      <c r="C46" s="206">
        <f t="shared" si="6"/>
        <v>11.8474166</v>
      </c>
      <c r="D46" s="206">
        <f t="shared" si="6"/>
        <v>11.8474166</v>
      </c>
      <c r="E46" s="206">
        <f t="shared" si="6"/>
        <v>11.8474166</v>
      </c>
      <c r="F46" s="206">
        <f t="shared" si="6"/>
        <v>11.8474166</v>
      </c>
      <c r="G46" s="206">
        <f t="shared" si="6"/>
        <v>11.8474166</v>
      </c>
      <c r="H46" s="206">
        <f t="shared" si="6"/>
        <v>11.8474166</v>
      </c>
      <c r="I46" s="206">
        <f t="shared" si="6"/>
        <v>8.9750116</v>
      </c>
      <c r="J46" s="206">
        <f t="shared" si="6"/>
        <v>8.9750116</v>
      </c>
      <c r="K46" s="206">
        <f t="shared" si="6"/>
        <v>8.9750116</v>
      </c>
      <c r="L46" s="206">
        <f t="shared" si="6"/>
        <v>8.9750116</v>
      </c>
      <c r="M46" s="206">
        <f t="shared" si="6"/>
        <v>8.9750116</v>
      </c>
      <c r="N46" s="20"/>
      <c r="O46" s="20"/>
      <c r="P46" s="20"/>
    </row>
    <row r="47" spans="1:16" ht="12.75" outlineLevel="3">
      <c r="A47" s="85" t="s">
        <v>110</v>
      </c>
      <c r="B47" s="76">
        <v>1.16E-05</v>
      </c>
      <c r="C47" s="76">
        <v>1.16E-05</v>
      </c>
      <c r="D47" s="76">
        <v>1.16E-05</v>
      </c>
      <c r="E47" s="76">
        <v>1.16E-05</v>
      </c>
      <c r="F47" s="76">
        <v>1.16E-05</v>
      </c>
      <c r="G47" s="76">
        <v>1.16E-05</v>
      </c>
      <c r="H47" s="76">
        <v>1.16E-05</v>
      </c>
      <c r="I47" s="76">
        <v>1.16E-05</v>
      </c>
      <c r="J47" s="76">
        <v>1.16E-05</v>
      </c>
      <c r="K47" s="76">
        <v>1.16E-05</v>
      </c>
      <c r="L47" s="76">
        <v>1.16E-05</v>
      </c>
      <c r="M47" s="76">
        <v>1.16E-05</v>
      </c>
      <c r="N47" s="20"/>
      <c r="O47" s="20"/>
      <c r="P47" s="20"/>
    </row>
    <row r="48" spans="1:16" ht="12.75" outlineLevel="3">
      <c r="A48" s="85" t="s">
        <v>74</v>
      </c>
      <c r="B48" s="76">
        <v>3.475</v>
      </c>
      <c r="C48" s="76">
        <v>3.475</v>
      </c>
      <c r="D48" s="76">
        <v>3.475</v>
      </c>
      <c r="E48" s="76">
        <v>3.475</v>
      </c>
      <c r="F48" s="76">
        <v>3.475</v>
      </c>
      <c r="G48" s="76">
        <v>3.475</v>
      </c>
      <c r="H48" s="76">
        <v>3.475</v>
      </c>
      <c r="I48" s="76">
        <v>3.475</v>
      </c>
      <c r="J48" s="76">
        <v>3.475</v>
      </c>
      <c r="K48" s="76">
        <v>3.475</v>
      </c>
      <c r="L48" s="76">
        <v>3.475</v>
      </c>
      <c r="M48" s="76">
        <v>3.475</v>
      </c>
      <c r="N48" s="20"/>
      <c r="O48" s="20"/>
      <c r="P48" s="20"/>
    </row>
    <row r="49" spans="1:16" ht="12.75" outlineLevel="3">
      <c r="A49" s="85" t="s">
        <v>104</v>
      </c>
      <c r="B49" s="76">
        <v>2.872405</v>
      </c>
      <c r="C49" s="76">
        <v>2.872405</v>
      </c>
      <c r="D49" s="76">
        <v>2.872405</v>
      </c>
      <c r="E49" s="76">
        <v>2.872405</v>
      </c>
      <c r="F49" s="76">
        <v>2.872405</v>
      </c>
      <c r="G49" s="76">
        <v>2.872405</v>
      </c>
      <c r="H49" s="76">
        <v>2.872405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20"/>
      <c r="O49" s="20"/>
      <c r="P49" s="20"/>
    </row>
    <row r="50" spans="1:16" ht="12.75" outlineLevel="3">
      <c r="A50" s="85" t="s">
        <v>163</v>
      </c>
      <c r="B50" s="76">
        <v>3.5</v>
      </c>
      <c r="C50" s="76">
        <v>3.5</v>
      </c>
      <c r="D50" s="76">
        <v>3.5</v>
      </c>
      <c r="E50" s="76">
        <v>3.5</v>
      </c>
      <c r="F50" s="76">
        <v>3.5</v>
      </c>
      <c r="G50" s="76">
        <v>3.5</v>
      </c>
      <c r="H50" s="76">
        <v>3.5</v>
      </c>
      <c r="I50" s="76">
        <v>3.5</v>
      </c>
      <c r="J50" s="76">
        <v>3.5</v>
      </c>
      <c r="K50" s="76">
        <v>3.5</v>
      </c>
      <c r="L50" s="76">
        <v>3.5</v>
      </c>
      <c r="M50" s="76">
        <v>3.5</v>
      </c>
      <c r="N50" s="20"/>
      <c r="O50" s="20"/>
      <c r="P50" s="20"/>
    </row>
    <row r="51" spans="1:16" ht="12.75" outlineLevel="3">
      <c r="A51" s="85" t="s">
        <v>0</v>
      </c>
      <c r="B51" s="76">
        <v>2</v>
      </c>
      <c r="C51" s="76">
        <v>2</v>
      </c>
      <c r="D51" s="76">
        <v>2</v>
      </c>
      <c r="E51" s="76">
        <v>2</v>
      </c>
      <c r="F51" s="76">
        <v>2</v>
      </c>
      <c r="G51" s="76">
        <v>2</v>
      </c>
      <c r="H51" s="76">
        <v>2</v>
      </c>
      <c r="I51" s="76">
        <v>2</v>
      </c>
      <c r="J51" s="76">
        <v>2</v>
      </c>
      <c r="K51" s="76">
        <v>2</v>
      </c>
      <c r="L51" s="76">
        <v>2</v>
      </c>
      <c r="M51" s="76">
        <v>2</v>
      </c>
      <c r="N51" s="20"/>
      <c r="O51" s="20"/>
      <c r="P51" s="20"/>
    </row>
    <row r="52" spans="1:16" ht="12.75" outlineLevel="2">
      <c r="A52" s="237" t="s">
        <v>115</v>
      </c>
      <c r="B52" s="206">
        <f aca="true" t="shared" si="7" ref="B52:M52">SUM(B$53:B$59)</f>
        <v>60.34956006306</v>
      </c>
      <c r="C52" s="206">
        <f t="shared" si="7"/>
        <v>60.13988267022</v>
      </c>
      <c r="D52" s="206">
        <f t="shared" si="7"/>
        <v>59.592486906939996</v>
      </c>
      <c r="E52" s="206">
        <f t="shared" si="7"/>
        <v>57.47172483213</v>
      </c>
      <c r="F52" s="206">
        <f t="shared" si="7"/>
        <v>56.97103790215</v>
      </c>
      <c r="G52" s="206">
        <f t="shared" si="7"/>
        <v>57.79870217686</v>
      </c>
      <c r="H52" s="206">
        <f t="shared" si="7"/>
        <v>59.40192784149001</v>
      </c>
      <c r="I52" s="206">
        <f t="shared" si="7"/>
        <v>61.67793756978</v>
      </c>
      <c r="J52" s="206">
        <f t="shared" si="7"/>
        <v>62.46466990229</v>
      </c>
      <c r="K52" s="206">
        <f t="shared" si="7"/>
        <v>62.36774763026</v>
      </c>
      <c r="L52" s="206">
        <f t="shared" si="7"/>
        <v>60.27105019267</v>
      </c>
      <c r="M52" s="206">
        <f t="shared" si="7"/>
        <v>59.78084161705</v>
      </c>
      <c r="N52" s="20"/>
      <c r="O52" s="20"/>
      <c r="P52" s="20"/>
    </row>
    <row r="53" spans="1:16" ht="12.75" outlineLevel="3">
      <c r="A53" s="85" t="s">
        <v>140</v>
      </c>
      <c r="B53" s="76">
        <v>4.28358351575</v>
      </c>
      <c r="C53" s="76">
        <v>4.20331196546</v>
      </c>
      <c r="D53" s="76">
        <v>4.12687368045</v>
      </c>
      <c r="E53" s="76">
        <v>4.05043539544</v>
      </c>
      <c r="F53" s="76">
        <v>4.01208575375</v>
      </c>
      <c r="G53" s="76">
        <v>3.97688010749</v>
      </c>
      <c r="H53" s="76">
        <v>3.94167446123</v>
      </c>
      <c r="I53" s="76">
        <v>3.90356888318</v>
      </c>
      <c r="J53" s="76">
        <v>3.86836323692</v>
      </c>
      <c r="K53" s="76">
        <v>3.78236786876</v>
      </c>
      <c r="L53" s="76">
        <v>3.68390062369</v>
      </c>
      <c r="M53" s="76">
        <v>3.59861303295</v>
      </c>
      <c r="N53" s="20"/>
      <c r="O53" s="20"/>
      <c r="P53" s="20"/>
    </row>
    <row r="54" spans="1:16" ht="12.75" outlineLevel="3">
      <c r="A54" s="85" t="s">
        <v>125</v>
      </c>
      <c r="B54" s="76">
        <v>0.4753918</v>
      </c>
      <c r="C54" s="76">
        <v>0.4753918</v>
      </c>
      <c r="D54" s="76">
        <v>0.4753918</v>
      </c>
      <c r="E54" s="76">
        <v>0.4753918</v>
      </c>
      <c r="F54" s="76">
        <v>0.4753918</v>
      </c>
      <c r="G54" s="76">
        <v>0.4753918</v>
      </c>
      <c r="H54" s="76">
        <v>0.4753918</v>
      </c>
      <c r="I54" s="76">
        <v>0.4753918</v>
      </c>
      <c r="J54" s="76">
        <v>0.4753918</v>
      </c>
      <c r="K54" s="76">
        <v>0.46218647226</v>
      </c>
      <c r="L54" s="76">
        <v>0.44649243897</v>
      </c>
      <c r="M54" s="76">
        <v>0.43347113345</v>
      </c>
      <c r="N54" s="20"/>
      <c r="O54" s="20"/>
      <c r="P54" s="20"/>
    </row>
    <row r="55" spans="1:16" ht="12.75" outlineLevel="3">
      <c r="A55" s="85" t="s">
        <v>199</v>
      </c>
      <c r="B55" s="76">
        <v>0.365686</v>
      </c>
      <c r="C55" s="76">
        <v>0.365686</v>
      </c>
      <c r="D55" s="76">
        <v>0.365686</v>
      </c>
      <c r="E55" s="76">
        <v>0.365686</v>
      </c>
      <c r="F55" s="76">
        <v>0.365686</v>
      </c>
      <c r="G55" s="76">
        <v>0.365686</v>
      </c>
      <c r="H55" s="76">
        <v>0.365686</v>
      </c>
      <c r="I55" s="76">
        <v>0.365686</v>
      </c>
      <c r="J55" s="76">
        <v>0.365686</v>
      </c>
      <c r="K55" s="76">
        <v>0.35552805547</v>
      </c>
      <c r="L55" s="76">
        <v>0.34345572206</v>
      </c>
      <c r="M55" s="76">
        <v>0.33343933309</v>
      </c>
      <c r="N55" s="20"/>
      <c r="O55" s="20"/>
      <c r="P55" s="20"/>
    </row>
    <row r="56" spans="1:16" ht="12.75" outlineLevel="3">
      <c r="A56" s="85" t="s">
        <v>183</v>
      </c>
      <c r="B56" s="76">
        <v>0.5119604</v>
      </c>
      <c r="C56" s="76">
        <v>0.5119604</v>
      </c>
      <c r="D56" s="76">
        <v>0.5119604</v>
      </c>
      <c r="E56" s="76">
        <v>0.5119604</v>
      </c>
      <c r="F56" s="76">
        <v>0.5119604</v>
      </c>
      <c r="G56" s="76">
        <v>0.5119604</v>
      </c>
      <c r="H56" s="76">
        <v>0.5119604</v>
      </c>
      <c r="I56" s="76">
        <v>0.5119604</v>
      </c>
      <c r="J56" s="76">
        <v>0.5119604</v>
      </c>
      <c r="K56" s="76">
        <v>0.49773927774</v>
      </c>
      <c r="L56" s="76">
        <v>0.48083801103</v>
      </c>
      <c r="M56" s="76">
        <v>0.46681506655</v>
      </c>
      <c r="N56" s="20"/>
      <c r="O56" s="20"/>
      <c r="P56" s="20"/>
    </row>
    <row r="57" spans="1:16" ht="12.75" outlineLevel="3">
      <c r="A57" s="85" t="s">
        <v>60</v>
      </c>
      <c r="B57" s="76">
        <v>12.3806687687</v>
      </c>
      <c r="C57" s="76">
        <v>12.36289055252</v>
      </c>
      <c r="D57" s="76">
        <v>12.31900785489</v>
      </c>
      <c r="E57" s="76">
        <v>12.30387759871</v>
      </c>
      <c r="F57" s="76">
        <v>12.28220526013</v>
      </c>
      <c r="G57" s="76">
        <v>12.24290723515</v>
      </c>
      <c r="H57" s="76">
        <v>12.22291554057</v>
      </c>
      <c r="I57" s="76">
        <v>12.12384860919</v>
      </c>
      <c r="J57" s="76">
        <v>12.09096101442</v>
      </c>
      <c r="K57" s="76">
        <v>11.88452103152</v>
      </c>
      <c r="L57" s="76">
        <v>11.65762220903</v>
      </c>
      <c r="M57" s="76">
        <v>11.47705956078</v>
      </c>
      <c r="N57" s="20"/>
      <c r="O57" s="20"/>
      <c r="P57" s="20"/>
    </row>
    <row r="58" spans="1:16" ht="12.75" outlineLevel="3">
      <c r="A58" s="85" t="s">
        <v>180</v>
      </c>
      <c r="B58" s="76">
        <v>13.93794200916</v>
      </c>
      <c r="C58" s="76">
        <v>13.87365629487</v>
      </c>
      <c r="D58" s="76">
        <v>13.84687058058</v>
      </c>
      <c r="E58" s="76">
        <v>13.82008486629</v>
      </c>
      <c r="F58" s="76">
        <v>13.755799152</v>
      </c>
      <c r="G58" s="76">
        <v>13.72901343771</v>
      </c>
      <c r="H58" s="76">
        <v>13.70222772342</v>
      </c>
      <c r="I58" s="76">
        <v>13.63794200913</v>
      </c>
      <c r="J58" s="76">
        <v>13.61115629484</v>
      </c>
      <c r="K58" s="76">
        <v>13.42350481227</v>
      </c>
      <c r="L58" s="76">
        <v>13.24349365244</v>
      </c>
      <c r="M58" s="76">
        <v>13.09531858699</v>
      </c>
      <c r="N58" s="20"/>
      <c r="O58" s="20"/>
      <c r="P58" s="20"/>
    </row>
    <row r="59" spans="1:16" ht="12.75" outlineLevel="3">
      <c r="A59" s="85" t="s">
        <v>210</v>
      </c>
      <c r="B59" s="76">
        <v>28.39432756945</v>
      </c>
      <c r="C59" s="76">
        <v>28.34698565737</v>
      </c>
      <c r="D59" s="76">
        <v>27.94669659102</v>
      </c>
      <c r="E59" s="76">
        <v>25.94428877169</v>
      </c>
      <c r="F59" s="76">
        <v>25.56790953627</v>
      </c>
      <c r="G59" s="76">
        <v>26.49686319651</v>
      </c>
      <c r="H59" s="76">
        <v>28.18207191627</v>
      </c>
      <c r="I59" s="76">
        <v>30.65953986828</v>
      </c>
      <c r="J59" s="76">
        <v>31.54115115611</v>
      </c>
      <c r="K59" s="76">
        <v>31.96190011224</v>
      </c>
      <c r="L59" s="76">
        <v>30.41524753545</v>
      </c>
      <c r="M59" s="76">
        <v>30.37612490324</v>
      </c>
      <c r="N59" s="20"/>
      <c r="O59" s="20"/>
      <c r="P59" s="20"/>
    </row>
    <row r="60" spans="1:16" ht="12.75" outlineLevel="2">
      <c r="A60" s="237" t="s">
        <v>138</v>
      </c>
      <c r="B60" s="206">
        <f aca="true" t="shared" si="8" ref="B60:M60">SUM(B$61:B$61)</f>
        <v>0.00095465</v>
      </c>
      <c r="C60" s="206">
        <f t="shared" si="8"/>
        <v>0.00095465</v>
      </c>
      <c r="D60" s="206">
        <f t="shared" si="8"/>
        <v>0.00095465</v>
      </c>
      <c r="E60" s="206">
        <f t="shared" si="8"/>
        <v>0.00095465</v>
      </c>
      <c r="F60" s="206">
        <f t="shared" si="8"/>
        <v>0.00095465</v>
      </c>
      <c r="G60" s="206">
        <f t="shared" si="8"/>
        <v>0.00095465</v>
      </c>
      <c r="H60" s="206">
        <f t="shared" si="8"/>
        <v>0.00095465</v>
      </c>
      <c r="I60" s="206">
        <f t="shared" si="8"/>
        <v>0.00095465</v>
      </c>
      <c r="J60" s="206">
        <f t="shared" si="8"/>
        <v>0.00095465</v>
      </c>
      <c r="K60" s="206">
        <f t="shared" si="8"/>
        <v>0.00095465</v>
      </c>
      <c r="L60" s="206">
        <f t="shared" si="8"/>
        <v>0.00095465</v>
      </c>
      <c r="M60" s="206">
        <f t="shared" si="8"/>
        <v>0.00095465</v>
      </c>
      <c r="N60" s="20"/>
      <c r="O60" s="20"/>
      <c r="P60" s="20"/>
    </row>
    <row r="61" spans="1:16" ht="12.75" outlineLevel="3">
      <c r="A61" s="85" t="s">
        <v>67</v>
      </c>
      <c r="B61" s="76">
        <v>0.00095465</v>
      </c>
      <c r="C61" s="76">
        <v>0.00095465</v>
      </c>
      <c r="D61" s="76">
        <v>0.00095465</v>
      </c>
      <c r="E61" s="76">
        <v>0.00095465</v>
      </c>
      <c r="F61" s="76">
        <v>0.00095465</v>
      </c>
      <c r="G61" s="76">
        <v>0.00095465</v>
      </c>
      <c r="H61" s="76">
        <v>0.00095465</v>
      </c>
      <c r="I61" s="76">
        <v>0.00095465</v>
      </c>
      <c r="J61" s="76">
        <v>0.00095465</v>
      </c>
      <c r="K61" s="76">
        <v>0.00095465</v>
      </c>
      <c r="L61" s="76">
        <v>0.00095465</v>
      </c>
      <c r="M61" s="76">
        <v>0.00095465</v>
      </c>
      <c r="N61" s="20"/>
      <c r="O61" s="20"/>
      <c r="P61" s="20"/>
    </row>
    <row r="62" spans="1:16" ht="15">
      <c r="A62" s="210" t="s">
        <v>59</v>
      </c>
      <c r="B62" s="115">
        <f aca="true" t="shared" si="9" ref="B62:M62">B$63+B$99</f>
        <v>2613.56187401122</v>
      </c>
      <c r="C62" s="115">
        <f t="shared" si="9"/>
        <v>2773.9942316359</v>
      </c>
      <c r="D62" s="115">
        <f t="shared" si="9"/>
        <v>2740.9241980214306</v>
      </c>
      <c r="E62" s="115">
        <f t="shared" si="9"/>
        <v>2872.5015876189495</v>
      </c>
      <c r="F62" s="115">
        <f t="shared" si="9"/>
        <v>3041.2935413989403</v>
      </c>
      <c r="G62" s="115">
        <f t="shared" si="9"/>
        <v>3071.1009860158597</v>
      </c>
      <c r="H62" s="115">
        <f t="shared" si="9"/>
        <v>3188.16180381795</v>
      </c>
      <c r="I62" s="115">
        <f t="shared" si="9"/>
        <v>3319.1865806270607</v>
      </c>
      <c r="J62" s="115">
        <f t="shared" si="9"/>
        <v>3353.9522217708095</v>
      </c>
      <c r="K62" s="115">
        <f t="shared" si="9"/>
        <v>3334.2344173361294</v>
      </c>
      <c r="L62" s="115">
        <f t="shared" si="9"/>
        <v>3373.6226887565003</v>
      </c>
      <c r="M62" s="115">
        <f t="shared" si="9"/>
        <v>3512.7691123339396</v>
      </c>
      <c r="N62" s="20"/>
      <c r="O62" s="20"/>
      <c r="P62" s="20"/>
    </row>
    <row r="63" spans="1:16" ht="15" outlineLevel="1">
      <c r="A63" s="193" t="s">
        <v>66</v>
      </c>
      <c r="B63" s="126">
        <f aca="true" t="shared" si="10" ref="B63:M63">B$64+B$72+B$83+B$89+B$97</f>
        <v>2325.44337941115</v>
      </c>
      <c r="C63" s="126">
        <f t="shared" si="10"/>
        <v>2470.78735907627</v>
      </c>
      <c r="D63" s="126">
        <f t="shared" si="10"/>
        <v>2450.5261548602707</v>
      </c>
      <c r="E63" s="126">
        <f t="shared" si="10"/>
        <v>2600.4128839667897</v>
      </c>
      <c r="F63" s="126">
        <f t="shared" si="10"/>
        <v>2771.6313931078103</v>
      </c>
      <c r="G63" s="126">
        <f t="shared" si="10"/>
        <v>2804.3530389880398</v>
      </c>
      <c r="H63" s="126">
        <f t="shared" si="10"/>
        <v>2921.53294119842</v>
      </c>
      <c r="I63" s="126">
        <f t="shared" si="10"/>
        <v>3050.3350921061606</v>
      </c>
      <c r="J63" s="126">
        <f t="shared" si="10"/>
        <v>3083.0509216440796</v>
      </c>
      <c r="K63" s="126">
        <f t="shared" si="10"/>
        <v>3079.4078579740694</v>
      </c>
      <c r="L63" s="126">
        <f t="shared" si="10"/>
        <v>3122.7689900936903</v>
      </c>
      <c r="M63" s="126">
        <f t="shared" si="10"/>
        <v>3258.5022436136596</v>
      </c>
      <c r="N63" s="20"/>
      <c r="O63" s="20"/>
      <c r="P63" s="20"/>
    </row>
    <row r="64" spans="1:16" ht="12.75" outlineLevel="2">
      <c r="A64" s="237" t="s">
        <v>176</v>
      </c>
      <c r="B64" s="206">
        <f aca="true" t="shared" si="11" ref="B64:M64">SUM(B$65:B$71)</f>
        <v>1100.25640815945</v>
      </c>
      <c r="C64" s="206">
        <f t="shared" si="11"/>
        <v>1236.45589302275</v>
      </c>
      <c r="D64" s="206">
        <f t="shared" si="11"/>
        <v>1229.0556106261502</v>
      </c>
      <c r="E64" s="206">
        <f t="shared" si="11"/>
        <v>1305.41964061099</v>
      </c>
      <c r="F64" s="206">
        <f t="shared" si="11"/>
        <v>1474.32887379969</v>
      </c>
      <c r="G64" s="206">
        <f t="shared" si="11"/>
        <v>1516.2991945142999</v>
      </c>
      <c r="H64" s="206">
        <f t="shared" si="11"/>
        <v>1628.68864642558</v>
      </c>
      <c r="I64" s="206">
        <f t="shared" si="11"/>
        <v>1752.96218026712</v>
      </c>
      <c r="J64" s="206">
        <f t="shared" si="11"/>
        <v>1795.31577691849</v>
      </c>
      <c r="K64" s="206">
        <f t="shared" si="11"/>
        <v>1800.0863587286499</v>
      </c>
      <c r="L64" s="206">
        <f t="shared" si="11"/>
        <v>1852.25324628843</v>
      </c>
      <c r="M64" s="206">
        <f t="shared" si="11"/>
        <v>1975.4320402536096</v>
      </c>
      <c r="N64" s="20"/>
      <c r="O64" s="20"/>
      <c r="P64" s="20"/>
    </row>
    <row r="65" spans="1:16" ht="12.75" outlineLevel="3">
      <c r="A65" s="85" t="s">
        <v>106</v>
      </c>
      <c r="B65" s="76">
        <v>0.077902</v>
      </c>
      <c r="C65" s="76">
        <v>0.0797524</v>
      </c>
      <c r="D65" s="76">
        <v>0.077222</v>
      </c>
      <c r="E65" s="76">
        <v>0.0795624</v>
      </c>
      <c r="F65" s="76">
        <v>0.0806922</v>
      </c>
      <c r="G65" s="76">
        <v>0.0785604</v>
      </c>
      <c r="H65" s="76">
        <v>0.0800012</v>
      </c>
      <c r="I65" s="76">
        <v>0.1988362376</v>
      </c>
      <c r="J65" s="76">
        <v>0.1965242917</v>
      </c>
      <c r="K65" s="76">
        <v>0.18135208338</v>
      </c>
      <c r="L65" s="76">
        <v>0.18139018423</v>
      </c>
      <c r="M65" s="76">
        <v>0.18795576156</v>
      </c>
      <c r="N65" s="20"/>
      <c r="O65" s="20"/>
      <c r="P65" s="20"/>
    </row>
    <row r="66" spans="1:16" ht="12.75" outlineLevel="3">
      <c r="A66" s="85" t="s">
        <v>51</v>
      </c>
      <c r="B66" s="76">
        <v>9.45499380576</v>
      </c>
      <c r="C66" s="76">
        <v>9.67957752041</v>
      </c>
      <c r="D66" s="76">
        <v>9.37997734751</v>
      </c>
      <c r="E66" s="76">
        <v>9.62595144117</v>
      </c>
      <c r="F66" s="76">
        <v>9.46323144799</v>
      </c>
      <c r="G66" s="76">
        <v>8.19963081564</v>
      </c>
      <c r="H66" s="76">
        <v>8.21089192073</v>
      </c>
      <c r="I66" s="76">
        <v>8.26381032539</v>
      </c>
      <c r="J66" s="76">
        <v>8.16772380399</v>
      </c>
      <c r="K66" s="76">
        <v>7.87688367133</v>
      </c>
      <c r="L66" s="76">
        <v>7.8525305522</v>
      </c>
      <c r="M66" s="76">
        <v>7.10567221924</v>
      </c>
      <c r="N66" s="20"/>
      <c r="O66" s="20"/>
      <c r="P66" s="20"/>
    </row>
    <row r="67" spans="1:16" ht="12.75" outlineLevel="3">
      <c r="A67" s="85" t="s">
        <v>96</v>
      </c>
      <c r="B67" s="76">
        <v>98.12669247287</v>
      </c>
      <c r="C67" s="76">
        <v>100.45748798198</v>
      </c>
      <c r="D67" s="76">
        <v>96.84792546217</v>
      </c>
      <c r="E67" s="76">
        <v>99.75131177296</v>
      </c>
      <c r="F67" s="76">
        <v>101.08710565232</v>
      </c>
      <c r="G67" s="76">
        <v>97.90903089169</v>
      </c>
      <c r="H67" s="76">
        <v>99.6805747022</v>
      </c>
      <c r="I67" s="76">
        <v>100.32300636966</v>
      </c>
      <c r="J67" s="76">
        <v>99.76149365974</v>
      </c>
      <c r="K67" s="76">
        <v>96.63177420816</v>
      </c>
      <c r="L67" s="76">
        <v>96.5749510962</v>
      </c>
      <c r="M67" s="76">
        <v>99.55434372565</v>
      </c>
      <c r="N67" s="20"/>
      <c r="O67" s="20"/>
      <c r="P67" s="20"/>
    </row>
    <row r="68" spans="1:16" ht="12.75" outlineLevel="3">
      <c r="A68" s="85" t="s">
        <v>167</v>
      </c>
      <c r="B68" s="76">
        <v>452.22111</v>
      </c>
      <c r="C68" s="76">
        <v>582.591282</v>
      </c>
      <c r="D68" s="76">
        <v>564.10671</v>
      </c>
      <c r="E68" s="76">
        <v>640.875132</v>
      </c>
      <c r="F68" s="76">
        <v>710.494821</v>
      </c>
      <c r="G68" s="76">
        <v>750.644622</v>
      </c>
      <c r="H68" s="76">
        <v>824.412366</v>
      </c>
      <c r="I68" s="76">
        <v>890.113224</v>
      </c>
      <c r="J68" s="76">
        <v>939.448983</v>
      </c>
      <c r="K68" s="76">
        <v>968.098473</v>
      </c>
      <c r="L68" s="76">
        <v>1026.145464</v>
      </c>
      <c r="M68" s="76">
        <v>1123.225002</v>
      </c>
      <c r="N68" s="20"/>
      <c r="O68" s="20"/>
      <c r="P68" s="20"/>
    </row>
    <row r="69" spans="1:16" ht="12.75" outlineLevel="3">
      <c r="A69" s="85" t="s">
        <v>132</v>
      </c>
      <c r="B69" s="76">
        <v>303.46587855234</v>
      </c>
      <c r="C69" s="76">
        <v>303.6380616059</v>
      </c>
      <c r="D69" s="76">
        <v>322.09598284045</v>
      </c>
      <c r="E69" s="76">
        <v>323.46222055575</v>
      </c>
      <c r="F69" s="76">
        <v>322.17130084804</v>
      </c>
      <c r="G69" s="76">
        <v>333.19607440271</v>
      </c>
      <c r="H69" s="76">
        <v>336.96679530128</v>
      </c>
      <c r="I69" s="76">
        <v>391.23433900073</v>
      </c>
      <c r="J69" s="76">
        <v>387.76145907713</v>
      </c>
      <c r="K69" s="76">
        <v>387.78602942447</v>
      </c>
      <c r="L69" s="76">
        <v>384.07881720841</v>
      </c>
      <c r="M69" s="76">
        <v>402.9670584027</v>
      </c>
      <c r="N69" s="20"/>
      <c r="O69" s="20"/>
      <c r="P69" s="20"/>
    </row>
    <row r="70" spans="1:16" ht="12.75" outlineLevel="3">
      <c r="A70" s="85" t="s">
        <v>148</v>
      </c>
      <c r="B70" s="76">
        <v>234.07269763166</v>
      </c>
      <c r="C70" s="76">
        <v>237.17259781764</v>
      </c>
      <c r="D70" s="76">
        <v>233.7106592792</v>
      </c>
      <c r="E70" s="76">
        <v>228.75312591129</v>
      </c>
      <c r="F70" s="76">
        <v>328.15453598642</v>
      </c>
      <c r="G70" s="76">
        <v>323.39327698544</v>
      </c>
      <c r="H70" s="76">
        <v>356.32041425739</v>
      </c>
      <c r="I70" s="76">
        <v>359.76620473872</v>
      </c>
      <c r="J70" s="76">
        <v>356.28486934642</v>
      </c>
      <c r="K70" s="76">
        <v>335.58616174968</v>
      </c>
      <c r="L70" s="76">
        <v>333.51286510631</v>
      </c>
      <c r="M70" s="76">
        <v>338.45917457806</v>
      </c>
      <c r="N70" s="20"/>
      <c r="O70" s="20"/>
      <c r="P70" s="20"/>
    </row>
    <row r="71" spans="1:16" ht="12.75" outlineLevel="3">
      <c r="A71" s="85" t="s">
        <v>142</v>
      </c>
      <c r="B71" s="76">
        <v>2.83713369682</v>
      </c>
      <c r="C71" s="76">
        <v>2.83713369682</v>
      </c>
      <c r="D71" s="76">
        <v>2.83713369682</v>
      </c>
      <c r="E71" s="76">
        <v>2.87233652982</v>
      </c>
      <c r="F71" s="76">
        <v>2.87718666492</v>
      </c>
      <c r="G71" s="76">
        <v>2.87799901882</v>
      </c>
      <c r="H71" s="76">
        <v>3.01760304398</v>
      </c>
      <c r="I71" s="76">
        <v>3.06275959502</v>
      </c>
      <c r="J71" s="76">
        <v>3.69472373951</v>
      </c>
      <c r="K71" s="76">
        <v>3.92568459163</v>
      </c>
      <c r="L71" s="76">
        <v>3.90722814108</v>
      </c>
      <c r="M71" s="76">
        <v>3.9328335664</v>
      </c>
      <c r="N71" s="20"/>
      <c r="O71" s="20"/>
      <c r="P71" s="20"/>
    </row>
    <row r="72" spans="1:16" ht="12.75" outlineLevel="2">
      <c r="A72" s="237" t="s">
        <v>44</v>
      </c>
      <c r="B72" s="206">
        <f aca="true" t="shared" si="12" ref="B72:M72">SUM(B$73:B$82)</f>
        <v>182.66076849184003</v>
      </c>
      <c r="C72" s="206">
        <f t="shared" si="12"/>
        <v>186.25514514704</v>
      </c>
      <c r="D72" s="206">
        <f t="shared" si="12"/>
        <v>181.80166970058</v>
      </c>
      <c r="E72" s="206">
        <f t="shared" si="12"/>
        <v>249.49071412972</v>
      </c>
      <c r="F72" s="206">
        <f t="shared" si="12"/>
        <v>249.39303220816004</v>
      </c>
      <c r="G72" s="206">
        <f t="shared" si="12"/>
        <v>246.66582179927</v>
      </c>
      <c r="H72" s="206">
        <f t="shared" si="12"/>
        <v>249.71620746560998</v>
      </c>
      <c r="I72" s="206">
        <f t="shared" si="12"/>
        <v>251.80183683811</v>
      </c>
      <c r="J72" s="206">
        <f t="shared" si="12"/>
        <v>246.54578619578</v>
      </c>
      <c r="K72" s="206">
        <f t="shared" si="12"/>
        <v>244.76791890418002</v>
      </c>
      <c r="L72" s="206">
        <f t="shared" si="12"/>
        <v>240.89924426369998</v>
      </c>
      <c r="M72" s="206">
        <f t="shared" si="12"/>
        <v>245.93885330188</v>
      </c>
      <c r="N72" s="20"/>
      <c r="O72" s="20"/>
      <c r="P72" s="20"/>
    </row>
    <row r="73" spans="1:16" ht="12.75" outlineLevel="3">
      <c r="A73" s="85" t="s">
        <v>25</v>
      </c>
      <c r="B73" s="76">
        <v>0.80847284054</v>
      </c>
      <c r="C73" s="76">
        <v>0.83259209901</v>
      </c>
      <c r="D73" s="76">
        <v>0.80474508494</v>
      </c>
      <c r="E73" s="76">
        <v>0.82899846177</v>
      </c>
      <c r="F73" s="76">
        <v>0.83820302339</v>
      </c>
      <c r="G73" s="76">
        <v>0.83541409634</v>
      </c>
      <c r="H73" s="76">
        <v>0.85032879319</v>
      </c>
      <c r="I73" s="76">
        <v>0.86470701659</v>
      </c>
      <c r="J73" s="76">
        <v>0.85046474879</v>
      </c>
      <c r="K73" s="76">
        <v>0.82033221085</v>
      </c>
      <c r="L73" s="76">
        <v>0.81114050989</v>
      </c>
      <c r="M73" s="76">
        <v>0.84840520516</v>
      </c>
      <c r="N73" s="20"/>
      <c r="O73" s="20"/>
      <c r="P73" s="20"/>
    </row>
    <row r="74" spans="1:16" ht="12.75" outlineLevel="3">
      <c r="A74" s="85" t="s">
        <v>13</v>
      </c>
      <c r="B74" s="76">
        <v>7.7902</v>
      </c>
      <c r="C74" s="76">
        <v>7.97524</v>
      </c>
      <c r="D74" s="76">
        <v>7.7222</v>
      </c>
      <c r="E74" s="76">
        <v>7.95624</v>
      </c>
      <c r="F74" s="76">
        <v>8.06922</v>
      </c>
      <c r="G74" s="76">
        <v>7.85604</v>
      </c>
      <c r="H74" s="76">
        <v>8.00012</v>
      </c>
      <c r="I74" s="76">
        <v>8.05168</v>
      </c>
      <c r="J74" s="76">
        <v>7.95806</v>
      </c>
      <c r="K74" s="76">
        <v>7.71086</v>
      </c>
      <c r="L74" s="76">
        <v>7.71248</v>
      </c>
      <c r="M74" s="76">
        <v>7.99164</v>
      </c>
      <c r="N74" s="20"/>
      <c r="O74" s="20"/>
      <c r="P74" s="20"/>
    </row>
    <row r="75" spans="1:16" ht="12.75" outlineLevel="3">
      <c r="A75" s="85" t="s">
        <v>29</v>
      </c>
      <c r="B75" s="76">
        <v>66.83579285136</v>
      </c>
      <c r="C75" s="76">
        <v>67.87319285136</v>
      </c>
      <c r="D75" s="76">
        <v>66.82604285136</v>
      </c>
      <c r="E75" s="76">
        <v>131.87424785136</v>
      </c>
      <c r="F75" s="76">
        <v>131.15823785136</v>
      </c>
      <c r="G75" s="76">
        <v>131.48927285136</v>
      </c>
      <c r="H75" s="76">
        <v>134.36070785136</v>
      </c>
      <c r="I75" s="76">
        <v>134.73741785136</v>
      </c>
      <c r="J75" s="76">
        <v>131.65326785136</v>
      </c>
      <c r="K75" s="76">
        <v>132.34491785136</v>
      </c>
      <c r="L75" s="76">
        <v>128.62608689353</v>
      </c>
      <c r="M75" s="76">
        <v>130.82387995179</v>
      </c>
      <c r="N75" s="20"/>
      <c r="O75" s="20"/>
      <c r="P75" s="20"/>
    </row>
    <row r="76" spans="1:16" ht="12.75" outlineLevel="3">
      <c r="A76" s="85" t="s">
        <v>109</v>
      </c>
      <c r="B76" s="76">
        <v>7.7902</v>
      </c>
      <c r="C76" s="76">
        <v>7.97524</v>
      </c>
      <c r="D76" s="76">
        <v>7.7222</v>
      </c>
      <c r="E76" s="76">
        <v>7.95624</v>
      </c>
      <c r="F76" s="76">
        <v>8.06922</v>
      </c>
      <c r="G76" s="76">
        <v>7.85604</v>
      </c>
      <c r="H76" s="76">
        <v>8.00012</v>
      </c>
      <c r="I76" s="76">
        <v>8.05168</v>
      </c>
      <c r="J76" s="76">
        <v>7.95806</v>
      </c>
      <c r="K76" s="76">
        <v>7.71086</v>
      </c>
      <c r="L76" s="76">
        <v>7.71248</v>
      </c>
      <c r="M76" s="76">
        <v>7.99164</v>
      </c>
      <c r="N76" s="20"/>
      <c r="O76" s="20"/>
      <c r="P76" s="20"/>
    </row>
    <row r="77" spans="1:16" ht="12.75" outlineLevel="3">
      <c r="A77" s="85" t="s">
        <v>49</v>
      </c>
      <c r="B77" s="76">
        <v>21.46011392065</v>
      </c>
      <c r="C77" s="76">
        <v>22.09929653868</v>
      </c>
      <c r="D77" s="76">
        <v>21.5750780636</v>
      </c>
      <c r="E77" s="76">
        <v>22.22896313132</v>
      </c>
      <c r="F77" s="76">
        <v>22.5446182969</v>
      </c>
      <c r="G77" s="76">
        <v>21.94901404662</v>
      </c>
      <c r="H77" s="76">
        <v>22.35155959677</v>
      </c>
      <c r="I77" s="76">
        <v>22.49561323756</v>
      </c>
      <c r="J77" s="76">
        <v>22.23404803486</v>
      </c>
      <c r="K77" s="76">
        <v>21.54339520311</v>
      </c>
      <c r="L77" s="76">
        <v>21.54792132603</v>
      </c>
      <c r="M77" s="76">
        <v>22.32786729898</v>
      </c>
      <c r="N77" s="20"/>
      <c r="O77" s="20"/>
      <c r="P77" s="20"/>
    </row>
    <row r="78" spans="1:16" ht="12.75" outlineLevel="3">
      <c r="A78" s="85" t="s">
        <v>111</v>
      </c>
      <c r="B78" s="76">
        <v>1.94019993968</v>
      </c>
      <c r="C78" s="76">
        <v>2.04291017676</v>
      </c>
      <c r="D78" s="76">
        <v>1.97809231659</v>
      </c>
      <c r="E78" s="76">
        <v>2.05852897231</v>
      </c>
      <c r="F78" s="76">
        <v>2.08776044388</v>
      </c>
      <c r="G78" s="76">
        <v>2.14678011933</v>
      </c>
      <c r="H78" s="76">
        <v>2.42404194688</v>
      </c>
      <c r="I78" s="76">
        <v>2.53664943396</v>
      </c>
      <c r="J78" s="76">
        <v>2.69122683635</v>
      </c>
      <c r="K78" s="76">
        <v>2.78567802357</v>
      </c>
      <c r="L78" s="76">
        <v>2.99450308368</v>
      </c>
      <c r="M78" s="76">
        <v>3.24465154019</v>
      </c>
      <c r="N78" s="20"/>
      <c r="O78" s="20"/>
      <c r="P78" s="20"/>
    </row>
    <row r="79" spans="1:16" ht="12.75" outlineLevel="3">
      <c r="A79" s="85" t="s">
        <v>120</v>
      </c>
      <c r="B79" s="76">
        <v>22.155300602</v>
      </c>
      <c r="C79" s="76">
        <v>22.155300602</v>
      </c>
      <c r="D79" s="76">
        <v>22.155300602</v>
      </c>
      <c r="E79" s="76">
        <v>22.155300602</v>
      </c>
      <c r="F79" s="76">
        <v>22.155300602</v>
      </c>
      <c r="G79" s="76">
        <v>22.155300602</v>
      </c>
      <c r="H79" s="76">
        <v>22.155300602</v>
      </c>
      <c r="I79" s="76">
        <v>22.155300602</v>
      </c>
      <c r="J79" s="76">
        <v>22.155300602</v>
      </c>
      <c r="K79" s="76">
        <v>22.155300602</v>
      </c>
      <c r="L79" s="76">
        <v>22.03249361917</v>
      </c>
      <c r="M79" s="76">
        <v>22.03812807867</v>
      </c>
      <c r="N79" s="20"/>
      <c r="O79" s="20"/>
      <c r="P79" s="20"/>
    </row>
    <row r="80" spans="1:16" ht="12.75" outlineLevel="3">
      <c r="A80" s="85" t="s">
        <v>137</v>
      </c>
      <c r="B80" s="76">
        <v>0.01728065649</v>
      </c>
      <c r="C80" s="76">
        <v>0.01728065649</v>
      </c>
      <c r="D80" s="76">
        <v>0.01728065649</v>
      </c>
      <c r="E80" s="76">
        <v>0.01728065649</v>
      </c>
      <c r="F80" s="76">
        <v>0.01728065649</v>
      </c>
      <c r="G80" s="76">
        <v>0.01728065649</v>
      </c>
      <c r="H80" s="76">
        <v>0.01728065649</v>
      </c>
      <c r="I80" s="76">
        <v>0.01728065649</v>
      </c>
      <c r="J80" s="76">
        <v>0.01728065649</v>
      </c>
      <c r="K80" s="76">
        <v>0.01728065649</v>
      </c>
      <c r="L80" s="76">
        <v>0.01718486969</v>
      </c>
      <c r="M80" s="76">
        <v>0.01718926444</v>
      </c>
      <c r="N80" s="20"/>
      <c r="O80" s="20"/>
      <c r="P80" s="20"/>
    </row>
    <row r="81" spans="1:16" ht="12.75" outlineLevel="3">
      <c r="A81" s="85" t="s">
        <v>219</v>
      </c>
      <c r="B81" s="76">
        <v>17.37075255018</v>
      </c>
      <c r="C81" s="76">
        <v>17.78335865168</v>
      </c>
      <c r="D81" s="76">
        <v>17.21912471348</v>
      </c>
      <c r="E81" s="76">
        <v>17.62637206795</v>
      </c>
      <c r="F81" s="76">
        <v>17.91938399677</v>
      </c>
      <c r="G81" s="76">
        <v>17.44597339694</v>
      </c>
      <c r="H81" s="76">
        <v>17.75434058032</v>
      </c>
      <c r="I81" s="76">
        <v>17.86876558898</v>
      </c>
      <c r="J81" s="76">
        <v>17.70312447174</v>
      </c>
      <c r="K81" s="76">
        <v>17.0171861074</v>
      </c>
      <c r="L81" s="76">
        <v>17.06158726495</v>
      </c>
      <c r="M81" s="76">
        <v>17.7919562757</v>
      </c>
      <c r="N81" s="20"/>
      <c r="O81" s="20"/>
      <c r="P81" s="20"/>
    </row>
    <row r="82" spans="1:16" ht="12.75" outlineLevel="3">
      <c r="A82" s="85" t="s">
        <v>26</v>
      </c>
      <c r="B82" s="76">
        <v>36.49245513094</v>
      </c>
      <c r="C82" s="76">
        <v>37.50073357106</v>
      </c>
      <c r="D82" s="76">
        <v>35.78160541212</v>
      </c>
      <c r="E82" s="76">
        <v>36.78854238652</v>
      </c>
      <c r="F82" s="76">
        <v>36.53380733737</v>
      </c>
      <c r="G82" s="76">
        <v>34.91470603019</v>
      </c>
      <c r="H82" s="76">
        <v>33.8024074386</v>
      </c>
      <c r="I82" s="76">
        <v>35.02274245117</v>
      </c>
      <c r="J82" s="76">
        <v>33.32495299419</v>
      </c>
      <c r="K82" s="76">
        <v>32.6621082494</v>
      </c>
      <c r="L82" s="76">
        <v>32.38336669676</v>
      </c>
      <c r="M82" s="76">
        <v>32.86349568695</v>
      </c>
      <c r="N82" s="20"/>
      <c r="O82" s="20"/>
      <c r="P82" s="20"/>
    </row>
    <row r="83" spans="1:16" ht="12.75" outlineLevel="2">
      <c r="A83" s="237" t="s">
        <v>221</v>
      </c>
      <c r="B83" s="206">
        <f aca="true" t="shared" si="13" ref="B83:M83">SUM(B$84:B$88)</f>
        <v>60.37953503348</v>
      </c>
      <c r="C83" s="206">
        <f t="shared" si="13"/>
        <v>61.81372531903</v>
      </c>
      <c r="D83" s="206">
        <f t="shared" si="13"/>
        <v>58.52478494167</v>
      </c>
      <c r="E83" s="206">
        <f t="shared" si="13"/>
        <v>59.827408471300004</v>
      </c>
      <c r="F83" s="206">
        <f t="shared" si="13"/>
        <v>60.75817127578</v>
      </c>
      <c r="G83" s="206">
        <f t="shared" si="13"/>
        <v>58.89072268698</v>
      </c>
      <c r="H83" s="206">
        <f t="shared" si="13"/>
        <v>58.70868926232001</v>
      </c>
      <c r="I83" s="206">
        <f t="shared" si="13"/>
        <v>59.087061089040006</v>
      </c>
      <c r="J83" s="206">
        <f t="shared" si="13"/>
        <v>57.25844946347</v>
      </c>
      <c r="K83" s="206">
        <f t="shared" si="13"/>
        <v>55.13089047785</v>
      </c>
      <c r="L83" s="206">
        <f t="shared" si="13"/>
        <v>55.220086256840005</v>
      </c>
      <c r="M83" s="206">
        <f t="shared" si="13"/>
        <v>57.16893846128</v>
      </c>
      <c r="N83" s="20"/>
      <c r="O83" s="20"/>
      <c r="P83" s="20"/>
    </row>
    <row r="84" spans="1:16" ht="12.75" outlineLevel="3">
      <c r="A84" s="85" t="s">
        <v>61</v>
      </c>
      <c r="B84" s="76">
        <v>25.31815</v>
      </c>
      <c r="C84" s="76">
        <v>25.91953</v>
      </c>
      <c r="D84" s="76">
        <v>25.09715</v>
      </c>
      <c r="E84" s="76">
        <v>25.85778</v>
      </c>
      <c r="F84" s="76">
        <v>26.224965</v>
      </c>
      <c r="G84" s="76">
        <v>25.53213</v>
      </c>
      <c r="H84" s="76">
        <v>26.00039</v>
      </c>
      <c r="I84" s="76">
        <v>26.16796</v>
      </c>
      <c r="J84" s="76">
        <v>25.863695</v>
      </c>
      <c r="K84" s="76">
        <v>25.060295</v>
      </c>
      <c r="L84" s="76">
        <v>25.06556</v>
      </c>
      <c r="M84" s="76">
        <v>25.97283</v>
      </c>
      <c r="N84" s="20"/>
      <c r="O84" s="20"/>
      <c r="P84" s="20"/>
    </row>
    <row r="85" spans="1:16" ht="12.75" outlineLevel="3">
      <c r="A85" s="85" t="s">
        <v>79</v>
      </c>
      <c r="B85" s="76">
        <v>0.00199153347</v>
      </c>
      <c r="C85" s="76">
        <v>0.00203883821</v>
      </c>
      <c r="D85" s="76">
        <v>0.00197414954</v>
      </c>
      <c r="E85" s="76">
        <v>0.00203398093</v>
      </c>
      <c r="F85" s="76">
        <v>0.00206286382</v>
      </c>
      <c r="G85" s="76">
        <v>0.0020083652</v>
      </c>
      <c r="H85" s="76">
        <v>0.00204519868</v>
      </c>
      <c r="I85" s="76">
        <v>0.00205837979</v>
      </c>
      <c r="J85" s="76">
        <v>0.00203444621</v>
      </c>
      <c r="K85" s="76">
        <v>0.00197125052</v>
      </c>
      <c r="L85" s="76">
        <v>0.00197166466</v>
      </c>
      <c r="M85" s="76">
        <v>0.0020430308</v>
      </c>
      <c r="N85" s="20"/>
      <c r="O85" s="20"/>
      <c r="P85" s="20"/>
    </row>
    <row r="86" spans="1:16" ht="12.75" outlineLevel="3">
      <c r="A86" s="85" t="s">
        <v>175</v>
      </c>
      <c r="B86" s="76">
        <v>0</v>
      </c>
      <c r="C86" s="76">
        <v>0</v>
      </c>
      <c r="D86" s="76">
        <v>0</v>
      </c>
      <c r="E86" s="76">
        <v>0</v>
      </c>
      <c r="F86" s="76">
        <v>0</v>
      </c>
      <c r="G86" s="76">
        <v>0</v>
      </c>
      <c r="H86" s="76">
        <v>0</v>
      </c>
      <c r="I86" s="76">
        <v>0</v>
      </c>
      <c r="J86" s="76">
        <v>0</v>
      </c>
      <c r="K86" s="76">
        <v>0.14983143286</v>
      </c>
      <c r="L86" s="76">
        <v>0.14986291144</v>
      </c>
      <c r="M86" s="76">
        <v>0.15528733138</v>
      </c>
      <c r="N86" s="20"/>
      <c r="O86" s="20"/>
      <c r="P86" s="20"/>
    </row>
    <row r="87" spans="1:16" ht="12.75" outlineLevel="3">
      <c r="A87" s="85" t="s">
        <v>174</v>
      </c>
      <c r="B87" s="76">
        <v>11.09801312923</v>
      </c>
      <c r="C87" s="76">
        <v>11.36162335096</v>
      </c>
      <c r="D87" s="76">
        <v>10.83237418195</v>
      </c>
      <c r="E87" s="76">
        <v>10.68956353295</v>
      </c>
      <c r="F87" s="76">
        <v>10.9225603423</v>
      </c>
      <c r="G87" s="76">
        <v>10.37171429238</v>
      </c>
      <c r="H87" s="76">
        <v>10.28687823365</v>
      </c>
      <c r="I87" s="76">
        <v>10.35317616939</v>
      </c>
      <c r="J87" s="76">
        <v>10.04964383332</v>
      </c>
      <c r="K87" s="76">
        <v>9.23869332002</v>
      </c>
      <c r="L87" s="76">
        <v>9.31824745601</v>
      </c>
      <c r="M87" s="76">
        <v>9.60564221491</v>
      </c>
      <c r="N87" s="20"/>
      <c r="O87" s="20"/>
      <c r="P87" s="20"/>
    </row>
    <row r="88" spans="1:16" ht="12.75" outlineLevel="3">
      <c r="A88" s="85" t="s">
        <v>47</v>
      </c>
      <c r="B88" s="76">
        <v>23.96138037078</v>
      </c>
      <c r="C88" s="76">
        <v>24.53053312986</v>
      </c>
      <c r="D88" s="76">
        <v>22.59328661018</v>
      </c>
      <c r="E88" s="76">
        <v>23.27803095742</v>
      </c>
      <c r="F88" s="76">
        <v>23.60858306966</v>
      </c>
      <c r="G88" s="76">
        <v>22.9848700294</v>
      </c>
      <c r="H88" s="76">
        <v>22.41937582999</v>
      </c>
      <c r="I88" s="76">
        <v>22.56386653986</v>
      </c>
      <c r="J88" s="76">
        <v>21.34307618394</v>
      </c>
      <c r="K88" s="76">
        <v>20.68009947445</v>
      </c>
      <c r="L88" s="76">
        <v>20.68444422473</v>
      </c>
      <c r="M88" s="76">
        <v>21.43313588419</v>
      </c>
      <c r="N88" s="20"/>
      <c r="O88" s="20"/>
      <c r="P88" s="20"/>
    </row>
    <row r="89" spans="1:16" ht="12.75" outlineLevel="2">
      <c r="A89" s="237" t="s">
        <v>52</v>
      </c>
      <c r="B89" s="206">
        <f aca="true" t="shared" si="14" ref="B89:M89">SUM(B$90:B$96)</f>
        <v>828.542624218</v>
      </c>
      <c r="C89" s="206">
        <f t="shared" si="14"/>
        <v>830.6243242180001</v>
      </c>
      <c r="D89" s="206">
        <f t="shared" si="14"/>
        <v>827.777624218</v>
      </c>
      <c r="E89" s="206">
        <f t="shared" si="14"/>
        <v>830.410574218</v>
      </c>
      <c r="F89" s="206">
        <f t="shared" si="14"/>
        <v>831.681599218</v>
      </c>
      <c r="G89" s="206">
        <f t="shared" si="14"/>
        <v>829.283324218</v>
      </c>
      <c r="H89" s="206">
        <f t="shared" si="14"/>
        <v>830.904224218</v>
      </c>
      <c r="I89" s="206">
        <f t="shared" si="14"/>
        <v>831.4842742180001</v>
      </c>
      <c r="J89" s="206">
        <f t="shared" si="14"/>
        <v>830.431049218</v>
      </c>
      <c r="K89" s="206">
        <f t="shared" si="14"/>
        <v>827.650049218</v>
      </c>
      <c r="L89" s="206">
        <f t="shared" si="14"/>
        <v>823.561444517</v>
      </c>
      <c r="M89" s="206">
        <f t="shared" si="14"/>
        <v>826.8904183760002</v>
      </c>
      <c r="N89" s="20"/>
      <c r="O89" s="20"/>
      <c r="P89" s="20"/>
    </row>
    <row r="90" spans="1:16" ht="12.75" outlineLevel="3">
      <c r="A90" s="85" t="s">
        <v>117</v>
      </c>
      <c r="B90" s="76">
        <v>109.7058</v>
      </c>
      <c r="C90" s="76">
        <v>109.7058</v>
      </c>
      <c r="D90" s="76">
        <v>109.7058</v>
      </c>
      <c r="E90" s="76">
        <v>109.7058</v>
      </c>
      <c r="F90" s="76">
        <v>109.7058</v>
      </c>
      <c r="G90" s="76">
        <v>109.7058</v>
      </c>
      <c r="H90" s="76">
        <v>109.7058</v>
      </c>
      <c r="I90" s="76">
        <v>109.7058</v>
      </c>
      <c r="J90" s="76">
        <v>109.7058</v>
      </c>
      <c r="K90" s="76">
        <v>109.7058</v>
      </c>
      <c r="L90" s="76">
        <v>109.0977</v>
      </c>
      <c r="M90" s="76">
        <v>109.1256</v>
      </c>
      <c r="N90" s="20"/>
      <c r="O90" s="20"/>
      <c r="P90" s="20"/>
    </row>
    <row r="91" spans="1:16" ht="12.75" outlineLevel="3">
      <c r="A91" s="85" t="s">
        <v>205</v>
      </c>
      <c r="B91" s="76">
        <v>276.481654218</v>
      </c>
      <c r="C91" s="76">
        <v>276.481654218</v>
      </c>
      <c r="D91" s="76">
        <v>276.481654218</v>
      </c>
      <c r="E91" s="76">
        <v>276.481654218</v>
      </c>
      <c r="F91" s="76">
        <v>276.481654218</v>
      </c>
      <c r="G91" s="76">
        <v>276.481654218</v>
      </c>
      <c r="H91" s="76">
        <v>276.481654218</v>
      </c>
      <c r="I91" s="76">
        <v>276.481654218</v>
      </c>
      <c r="J91" s="76">
        <v>276.481654218</v>
      </c>
      <c r="K91" s="76">
        <v>276.481654218</v>
      </c>
      <c r="L91" s="76">
        <v>274.949114517</v>
      </c>
      <c r="M91" s="76">
        <v>275.019428376</v>
      </c>
      <c r="N91" s="20"/>
      <c r="O91" s="20"/>
      <c r="P91" s="20"/>
    </row>
    <row r="92" spans="1:16" ht="12.75" outlineLevel="3">
      <c r="A92" s="85" t="s">
        <v>223</v>
      </c>
      <c r="B92" s="76">
        <v>109.7058</v>
      </c>
      <c r="C92" s="76">
        <v>109.7058</v>
      </c>
      <c r="D92" s="76">
        <v>109.7058</v>
      </c>
      <c r="E92" s="76">
        <v>109.7058</v>
      </c>
      <c r="F92" s="76">
        <v>109.7058</v>
      </c>
      <c r="G92" s="76">
        <v>109.7058</v>
      </c>
      <c r="H92" s="76">
        <v>109.7058</v>
      </c>
      <c r="I92" s="76">
        <v>109.7058</v>
      </c>
      <c r="J92" s="76">
        <v>109.7058</v>
      </c>
      <c r="K92" s="76">
        <v>109.7058</v>
      </c>
      <c r="L92" s="76">
        <v>109.0977</v>
      </c>
      <c r="M92" s="76">
        <v>109.1256</v>
      </c>
      <c r="N92" s="20"/>
      <c r="O92" s="20"/>
      <c r="P92" s="20"/>
    </row>
    <row r="93" spans="1:16" ht="12.75" outlineLevel="3">
      <c r="A93" s="85" t="s">
        <v>23</v>
      </c>
      <c r="B93" s="76">
        <v>85.93621</v>
      </c>
      <c r="C93" s="76">
        <v>85.93621</v>
      </c>
      <c r="D93" s="76">
        <v>85.93621</v>
      </c>
      <c r="E93" s="76">
        <v>85.93621</v>
      </c>
      <c r="F93" s="76">
        <v>85.93621</v>
      </c>
      <c r="G93" s="76">
        <v>85.93621</v>
      </c>
      <c r="H93" s="76">
        <v>85.93621</v>
      </c>
      <c r="I93" s="76">
        <v>85.93621</v>
      </c>
      <c r="J93" s="76">
        <v>85.93621</v>
      </c>
      <c r="K93" s="76">
        <v>85.93621</v>
      </c>
      <c r="L93" s="76">
        <v>85.459865</v>
      </c>
      <c r="M93" s="76">
        <v>85.48172</v>
      </c>
      <c r="N93" s="20"/>
      <c r="O93" s="20"/>
      <c r="P93" s="20"/>
    </row>
    <row r="94" spans="1:16" ht="12.75" outlineLevel="3">
      <c r="A94" s="85" t="s">
        <v>58</v>
      </c>
      <c r="B94" s="76">
        <v>38.951</v>
      </c>
      <c r="C94" s="76">
        <v>39.8762</v>
      </c>
      <c r="D94" s="76">
        <v>38.611</v>
      </c>
      <c r="E94" s="76">
        <v>39.7812</v>
      </c>
      <c r="F94" s="76">
        <v>40.3461</v>
      </c>
      <c r="G94" s="76">
        <v>39.2802</v>
      </c>
      <c r="H94" s="76">
        <v>40.0006</v>
      </c>
      <c r="I94" s="76">
        <v>40.2584</v>
      </c>
      <c r="J94" s="76">
        <v>39.7903</v>
      </c>
      <c r="K94" s="76">
        <v>38.5543</v>
      </c>
      <c r="L94" s="76">
        <v>38.5624</v>
      </c>
      <c r="M94" s="76">
        <v>39.9582</v>
      </c>
      <c r="N94" s="20"/>
      <c r="O94" s="20"/>
      <c r="P94" s="20"/>
    </row>
    <row r="95" spans="1:16" ht="12.75" outlineLevel="3">
      <c r="A95" s="85" t="s">
        <v>185</v>
      </c>
      <c r="B95" s="76">
        <v>143.76711</v>
      </c>
      <c r="C95" s="76">
        <v>144.92361</v>
      </c>
      <c r="D95" s="76">
        <v>143.34211</v>
      </c>
      <c r="E95" s="76">
        <v>144.80486</v>
      </c>
      <c r="F95" s="76">
        <v>145.510985</v>
      </c>
      <c r="G95" s="76">
        <v>144.17861</v>
      </c>
      <c r="H95" s="76">
        <v>145.07911</v>
      </c>
      <c r="I95" s="76">
        <v>145.40136</v>
      </c>
      <c r="J95" s="76">
        <v>144.816235</v>
      </c>
      <c r="K95" s="76">
        <v>143.271235</v>
      </c>
      <c r="L95" s="76">
        <v>142.75434</v>
      </c>
      <c r="M95" s="76">
        <v>144.52327</v>
      </c>
      <c r="N95" s="20"/>
      <c r="O95" s="20"/>
      <c r="P95" s="20"/>
    </row>
    <row r="96" spans="1:16" ht="12.75" outlineLevel="3">
      <c r="A96" s="85" t="s">
        <v>4</v>
      </c>
      <c r="B96" s="76">
        <v>63.99505</v>
      </c>
      <c r="C96" s="76">
        <v>63.99505</v>
      </c>
      <c r="D96" s="76">
        <v>63.99505</v>
      </c>
      <c r="E96" s="76">
        <v>63.99505</v>
      </c>
      <c r="F96" s="76">
        <v>63.99505</v>
      </c>
      <c r="G96" s="76">
        <v>63.99505</v>
      </c>
      <c r="H96" s="76">
        <v>63.99505</v>
      </c>
      <c r="I96" s="76">
        <v>63.99505</v>
      </c>
      <c r="J96" s="76">
        <v>63.99505</v>
      </c>
      <c r="K96" s="76">
        <v>63.99505</v>
      </c>
      <c r="L96" s="76">
        <v>63.640325</v>
      </c>
      <c r="M96" s="76">
        <v>63.6566</v>
      </c>
      <c r="N96" s="20"/>
      <c r="O96" s="20"/>
      <c r="P96" s="20"/>
    </row>
    <row r="97" spans="1:16" ht="12.75" outlineLevel="2">
      <c r="A97" s="237" t="s">
        <v>179</v>
      </c>
      <c r="B97" s="206">
        <f aca="true" t="shared" si="15" ref="B97:M97">SUM(B$98:B$98)</f>
        <v>153.60404350838</v>
      </c>
      <c r="C97" s="206">
        <f t="shared" si="15"/>
        <v>155.63827136945</v>
      </c>
      <c r="D97" s="206">
        <f t="shared" si="15"/>
        <v>153.36646537387</v>
      </c>
      <c r="E97" s="206">
        <f t="shared" si="15"/>
        <v>155.26454653678</v>
      </c>
      <c r="F97" s="206">
        <f t="shared" si="15"/>
        <v>155.46971660618</v>
      </c>
      <c r="G97" s="206">
        <f t="shared" si="15"/>
        <v>153.21397576949</v>
      </c>
      <c r="H97" s="206">
        <f t="shared" si="15"/>
        <v>153.51517382691</v>
      </c>
      <c r="I97" s="206">
        <f t="shared" si="15"/>
        <v>154.99973969389</v>
      </c>
      <c r="J97" s="206">
        <f t="shared" si="15"/>
        <v>153.49985984834</v>
      </c>
      <c r="K97" s="206">
        <f t="shared" si="15"/>
        <v>151.77264064539</v>
      </c>
      <c r="L97" s="206">
        <f t="shared" si="15"/>
        <v>150.83496876772</v>
      </c>
      <c r="M97" s="206">
        <f t="shared" si="15"/>
        <v>153.07199322089</v>
      </c>
      <c r="N97" s="20"/>
      <c r="O97" s="20"/>
      <c r="P97" s="20"/>
    </row>
    <row r="98" spans="1:16" ht="12.75" outlineLevel="3">
      <c r="A98" s="85" t="s">
        <v>148</v>
      </c>
      <c r="B98" s="76">
        <v>153.60404350838</v>
      </c>
      <c r="C98" s="76">
        <v>155.63827136945</v>
      </c>
      <c r="D98" s="76">
        <v>153.36646537387</v>
      </c>
      <c r="E98" s="76">
        <v>155.26454653678</v>
      </c>
      <c r="F98" s="76">
        <v>155.46971660618</v>
      </c>
      <c r="G98" s="76">
        <v>153.21397576949</v>
      </c>
      <c r="H98" s="76">
        <v>153.51517382691</v>
      </c>
      <c r="I98" s="76">
        <v>154.99973969389</v>
      </c>
      <c r="J98" s="76">
        <v>153.49985984834</v>
      </c>
      <c r="K98" s="76">
        <v>151.77264064539</v>
      </c>
      <c r="L98" s="76">
        <v>150.83496876772</v>
      </c>
      <c r="M98" s="76">
        <v>153.07199322089</v>
      </c>
      <c r="N98" s="20"/>
      <c r="O98" s="20"/>
      <c r="P98" s="20"/>
    </row>
    <row r="99" spans="1:16" ht="15" outlineLevel="1">
      <c r="A99" s="193" t="s">
        <v>14</v>
      </c>
      <c r="B99" s="126">
        <f aca="true" t="shared" si="16" ref="B99:M99">B$100+B$107+B$109+B$113+B$116</f>
        <v>288.11849460007</v>
      </c>
      <c r="C99" s="126">
        <f t="shared" si="16"/>
        <v>303.20687255962997</v>
      </c>
      <c r="D99" s="126">
        <f t="shared" si="16"/>
        <v>290.39804316116</v>
      </c>
      <c r="E99" s="126">
        <f t="shared" si="16"/>
        <v>272.08870365215995</v>
      </c>
      <c r="F99" s="126">
        <f t="shared" si="16"/>
        <v>269.66214829113</v>
      </c>
      <c r="G99" s="126">
        <f t="shared" si="16"/>
        <v>266.74794702782003</v>
      </c>
      <c r="H99" s="126">
        <f t="shared" si="16"/>
        <v>266.62886261952997</v>
      </c>
      <c r="I99" s="126">
        <f t="shared" si="16"/>
        <v>268.8514885209</v>
      </c>
      <c r="J99" s="126">
        <f t="shared" si="16"/>
        <v>270.90130012673</v>
      </c>
      <c r="K99" s="126">
        <f t="shared" si="16"/>
        <v>254.82655936205998</v>
      </c>
      <c r="L99" s="126">
        <f t="shared" si="16"/>
        <v>250.85369866281002</v>
      </c>
      <c r="M99" s="126">
        <f t="shared" si="16"/>
        <v>254.26686872028003</v>
      </c>
      <c r="N99" s="20"/>
      <c r="O99" s="20"/>
      <c r="P99" s="20"/>
    </row>
    <row r="100" spans="1:16" ht="12.75" outlineLevel="2">
      <c r="A100" s="237" t="s">
        <v>176</v>
      </c>
      <c r="B100" s="206">
        <f aca="true" t="shared" si="17" ref="B100:M100">SUM(B$101:B$106)</f>
        <v>191.11922107044998</v>
      </c>
      <c r="C100" s="206">
        <f t="shared" si="17"/>
        <v>206.15024307968997</v>
      </c>
      <c r="D100" s="206">
        <f t="shared" si="17"/>
        <v>193.54126022763998</v>
      </c>
      <c r="E100" s="206">
        <f t="shared" si="17"/>
        <v>175.38595210139</v>
      </c>
      <c r="F100" s="206">
        <f t="shared" si="17"/>
        <v>172.72253516128998</v>
      </c>
      <c r="G100" s="206">
        <f t="shared" si="17"/>
        <v>169.86654125664</v>
      </c>
      <c r="H100" s="206">
        <f t="shared" si="17"/>
        <v>169.22384987172</v>
      </c>
      <c r="I100" s="206">
        <f t="shared" si="17"/>
        <v>171.24182764865</v>
      </c>
      <c r="J100" s="206">
        <f t="shared" si="17"/>
        <v>173.04472718799</v>
      </c>
      <c r="K100" s="206">
        <f t="shared" si="17"/>
        <v>157.03870614708998</v>
      </c>
      <c r="L100" s="206">
        <f t="shared" si="17"/>
        <v>153.44301588565</v>
      </c>
      <c r="M100" s="206">
        <f t="shared" si="17"/>
        <v>156.86139044995</v>
      </c>
      <c r="N100" s="20"/>
      <c r="O100" s="20"/>
      <c r="P100" s="20"/>
    </row>
    <row r="101" spans="1:16" ht="12.75" outlineLevel="3">
      <c r="A101" s="85" t="s">
        <v>62</v>
      </c>
      <c r="B101" s="76">
        <v>11.6853</v>
      </c>
      <c r="C101" s="76">
        <v>11.96286</v>
      </c>
      <c r="D101" s="76">
        <v>11.5833</v>
      </c>
      <c r="E101" s="76">
        <v>11.93436</v>
      </c>
      <c r="F101" s="76">
        <v>12.10383</v>
      </c>
      <c r="G101" s="76">
        <v>11.78406</v>
      </c>
      <c r="H101" s="76">
        <v>12.00018</v>
      </c>
      <c r="I101" s="76">
        <v>12.07752</v>
      </c>
      <c r="J101" s="76">
        <v>11.93709</v>
      </c>
      <c r="K101" s="76">
        <v>11.56629</v>
      </c>
      <c r="L101" s="76">
        <v>11.56872</v>
      </c>
      <c r="M101" s="76">
        <v>11.98746</v>
      </c>
      <c r="N101" s="20"/>
      <c r="O101" s="20"/>
      <c r="P101" s="20"/>
    </row>
    <row r="102" spans="1:16" ht="12.75" outlineLevel="3">
      <c r="A102" s="85" t="s">
        <v>51</v>
      </c>
      <c r="B102" s="76">
        <v>22.05534716001</v>
      </c>
      <c r="C102" s="76">
        <v>34.19271360885</v>
      </c>
      <c r="D102" s="76">
        <v>28.89331386847</v>
      </c>
      <c r="E102" s="76">
        <v>24.50590912296</v>
      </c>
      <c r="F102" s="76">
        <v>24.85389731999</v>
      </c>
      <c r="G102" s="76">
        <v>24.19728443415</v>
      </c>
      <c r="H102" s="76">
        <v>28.50245458081</v>
      </c>
      <c r="I102" s="76">
        <v>29.43447668699</v>
      </c>
      <c r="J102" s="76">
        <v>36.7836638541</v>
      </c>
      <c r="K102" s="76">
        <v>37.92653306373</v>
      </c>
      <c r="L102" s="76">
        <v>38.2637625434</v>
      </c>
      <c r="M102" s="76">
        <v>39.66161960073</v>
      </c>
      <c r="N102" s="20"/>
      <c r="O102" s="20"/>
      <c r="P102" s="20"/>
    </row>
    <row r="103" spans="1:16" ht="12.75" outlineLevel="3">
      <c r="A103" s="85" t="s">
        <v>96</v>
      </c>
      <c r="B103" s="76">
        <v>4.002799515</v>
      </c>
      <c r="C103" s="76">
        <v>4.062986018</v>
      </c>
      <c r="D103" s="76">
        <v>3.93407479</v>
      </c>
      <c r="E103" s="76">
        <v>4.053306468</v>
      </c>
      <c r="F103" s="76">
        <v>4.110864129</v>
      </c>
      <c r="G103" s="76">
        <v>4.002259578</v>
      </c>
      <c r="H103" s="76">
        <v>4.075661134</v>
      </c>
      <c r="I103" s="76">
        <v>4.052611836</v>
      </c>
      <c r="J103" s="76">
        <v>4.0054905495</v>
      </c>
      <c r="K103" s="76">
        <v>3.8810686095</v>
      </c>
      <c r="L103" s="76">
        <v>3.881883996</v>
      </c>
      <c r="M103" s="76">
        <v>4.022392203</v>
      </c>
      <c r="N103" s="20"/>
      <c r="O103" s="20"/>
      <c r="P103" s="20"/>
    </row>
    <row r="104" spans="1:16" ht="12.75" outlineLevel="3">
      <c r="A104" s="85" t="s">
        <v>132</v>
      </c>
      <c r="B104" s="76">
        <v>17.16922751996</v>
      </c>
      <c r="C104" s="76">
        <v>17.921384654</v>
      </c>
      <c r="D104" s="76">
        <v>17.921384654</v>
      </c>
      <c r="E104" s="76">
        <v>17.83082106725</v>
      </c>
      <c r="F104" s="76">
        <v>17.45087331398</v>
      </c>
      <c r="G104" s="76">
        <v>17.33677928161</v>
      </c>
      <c r="H104" s="76">
        <v>17.95802376849</v>
      </c>
      <c r="I104" s="76">
        <v>17.95802376849</v>
      </c>
      <c r="J104" s="76">
        <v>18.43245703564</v>
      </c>
      <c r="K104" s="76">
        <v>18.3418934489</v>
      </c>
      <c r="L104" s="76">
        <v>17.85620030475</v>
      </c>
      <c r="M104" s="76">
        <v>18.10330657485</v>
      </c>
      <c r="N104" s="20"/>
      <c r="O104" s="20"/>
      <c r="P104" s="20"/>
    </row>
    <row r="105" spans="1:16" ht="12.75" outlineLevel="3">
      <c r="A105" s="85" t="s">
        <v>148</v>
      </c>
      <c r="B105" s="76">
        <v>136.20086235975</v>
      </c>
      <c r="C105" s="76">
        <v>138.00461428311</v>
      </c>
      <c r="D105" s="76">
        <v>131.20350239944</v>
      </c>
      <c r="E105" s="76">
        <v>117.05587092745</v>
      </c>
      <c r="F105" s="76">
        <v>114.19738588259</v>
      </c>
      <c r="G105" s="76">
        <v>112.54047344715</v>
      </c>
      <c r="H105" s="76">
        <v>106.68184587269</v>
      </c>
      <c r="I105" s="76">
        <v>107.71351084144</v>
      </c>
      <c r="J105" s="76">
        <v>101.88034123302</v>
      </c>
      <c r="K105" s="76">
        <v>85.31723650923</v>
      </c>
      <c r="L105" s="76">
        <v>81.86679603508</v>
      </c>
      <c r="M105" s="76">
        <v>83.08095761928</v>
      </c>
      <c r="N105" s="20"/>
      <c r="O105" s="20"/>
      <c r="P105" s="20"/>
    </row>
    <row r="106" spans="1:16" ht="12.75" outlineLevel="3">
      <c r="A106" s="85" t="s">
        <v>142</v>
      </c>
      <c r="B106" s="76">
        <v>0.00568451573</v>
      </c>
      <c r="C106" s="76">
        <v>0.00568451573</v>
      </c>
      <c r="D106" s="76">
        <v>0.00568451573</v>
      </c>
      <c r="E106" s="76">
        <v>0.00568451573</v>
      </c>
      <c r="F106" s="76">
        <v>0.00568451573</v>
      </c>
      <c r="G106" s="76">
        <v>0.00568451573</v>
      </c>
      <c r="H106" s="76">
        <v>0.00568451573</v>
      </c>
      <c r="I106" s="76">
        <v>0.00568451573</v>
      </c>
      <c r="J106" s="76">
        <v>0.00568451573</v>
      </c>
      <c r="K106" s="76">
        <v>0.00568451573</v>
      </c>
      <c r="L106" s="76">
        <v>0.00565300642</v>
      </c>
      <c r="M106" s="76">
        <v>0.00565445209</v>
      </c>
      <c r="N106" s="20"/>
      <c r="O106" s="20"/>
      <c r="P106" s="20"/>
    </row>
    <row r="107" spans="1:16" ht="12.75" outlineLevel="2">
      <c r="A107" s="237" t="s">
        <v>44</v>
      </c>
      <c r="B107" s="206">
        <f aca="true" t="shared" si="18" ref="B107:M107">SUM(B$108:B$108)</f>
        <v>0</v>
      </c>
      <c r="C107" s="206">
        <f t="shared" si="18"/>
        <v>0</v>
      </c>
      <c r="D107" s="206">
        <f t="shared" si="18"/>
        <v>0</v>
      </c>
      <c r="E107" s="206">
        <f t="shared" si="18"/>
        <v>0</v>
      </c>
      <c r="F107" s="206">
        <f t="shared" si="18"/>
        <v>0</v>
      </c>
      <c r="G107" s="206">
        <f t="shared" si="18"/>
        <v>0</v>
      </c>
      <c r="H107" s="206">
        <f t="shared" si="18"/>
        <v>0.27517132751</v>
      </c>
      <c r="I107" s="206">
        <f t="shared" si="18"/>
        <v>0.57608401614</v>
      </c>
      <c r="J107" s="206">
        <f t="shared" si="18"/>
        <v>0.77746864025</v>
      </c>
      <c r="K107" s="206">
        <f t="shared" si="18"/>
        <v>0.75331825085</v>
      </c>
      <c r="L107" s="206">
        <f t="shared" si="18"/>
        <v>0.91649829271</v>
      </c>
      <c r="M107" s="206">
        <f t="shared" si="18"/>
        <v>0.96374862914</v>
      </c>
      <c r="N107" s="20"/>
      <c r="O107" s="20"/>
      <c r="P107" s="20"/>
    </row>
    <row r="108" spans="1:16" ht="12.75" outlineLevel="3">
      <c r="A108" s="85" t="s">
        <v>49</v>
      </c>
      <c r="B108" s="76">
        <v>0</v>
      </c>
      <c r="C108" s="76">
        <v>0</v>
      </c>
      <c r="D108" s="76">
        <v>0</v>
      </c>
      <c r="E108" s="76">
        <v>0</v>
      </c>
      <c r="F108" s="76">
        <v>0</v>
      </c>
      <c r="G108" s="76">
        <v>0</v>
      </c>
      <c r="H108" s="76">
        <v>0.27517132751</v>
      </c>
      <c r="I108" s="76">
        <v>0.57608401614</v>
      </c>
      <c r="J108" s="76">
        <v>0.77746864025</v>
      </c>
      <c r="K108" s="76">
        <v>0.75331825085</v>
      </c>
      <c r="L108" s="76">
        <v>0.91649829271</v>
      </c>
      <c r="M108" s="76">
        <v>0.96374862914</v>
      </c>
      <c r="N108" s="20"/>
      <c r="O108" s="20"/>
      <c r="P108" s="20"/>
    </row>
    <row r="109" spans="1:16" ht="12.75" outlineLevel="2">
      <c r="A109" s="237" t="s">
        <v>221</v>
      </c>
      <c r="B109" s="206">
        <f aca="true" t="shared" si="19" ref="B109:M109">SUM(B$110:B$112)</f>
        <v>37.268544666909996</v>
      </c>
      <c r="C109" s="206">
        <f t="shared" si="19"/>
        <v>37.27340920121</v>
      </c>
      <c r="D109" s="206">
        <f t="shared" si="19"/>
        <v>37.13218456039</v>
      </c>
      <c r="E109" s="206">
        <f t="shared" si="19"/>
        <v>36.92917490442</v>
      </c>
      <c r="F109" s="206">
        <f t="shared" si="19"/>
        <v>37.16074225482</v>
      </c>
      <c r="G109" s="206">
        <f t="shared" si="19"/>
        <v>37.16074225482</v>
      </c>
      <c r="H109" s="206">
        <f t="shared" si="19"/>
        <v>37.40140575961</v>
      </c>
      <c r="I109" s="206">
        <f t="shared" si="19"/>
        <v>37.26683331161</v>
      </c>
      <c r="J109" s="206">
        <f t="shared" si="19"/>
        <v>37.351063801209996</v>
      </c>
      <c r="K109" s="206">
        <f t="shared" si="19"/>
        <v>37.351063801209996</v>
      </c>
      <c r="L109" s="206">
        <f t="shared" si="19"/>
        <v>37.144026599</v>
      </c>
      <c r="M109" s="206">
        <f t="shared" si="19"/>
        <v>37.01966485649</v>
      </c>
      <c r="N109" s="20"/>
      <c r="O109" s="20"/>
      <c r="P109" s="20"/>
    </row>
    <row r="110" spans="1:16" ht="12.75" outlineLevel="3">
      <c r="A110" s="85" t="s">
        <v>154</v>
      </c>
      <c r="B110" s="76">
        <v>6.89465235242</v>
      </c>
      <c r="C110" s="76">
        <v>6.89465235242</v>
      </c>
      <c r="D110" s="76">
        <v>6.76007990442</v>
      </c>
      <c r="E110" s="76">
        <v>6.76007990442</v>
      </c>
      <c r="F110" s="76">
        <v>6.99164725482</v>
      </c>
      <c r="G110" s="76">
        <v>6.99164725482</v>
      </c>
      <c r="H110" s="76">
        <v>7.23231075961</v>
      </c>
      <c r="I110" s="76">
        <v>7.09773831161</v>
      </c>
      <c r="J110" s="76">
        <v>7.18196880121</v>
      </c>
      <c r="K110" s="76">
        <v>7.18196880121</v>
      </c>
      <c r="L110" s="76">
        <v>7.142159099</v>
      </c>
      <c r="M110" s="76">
        <v>7.01012485649</v>
      </c>
      <c r="N110" s="20"/>
      <c r="O110" s="20"/>
      <c r="P110" s="20"/>
    </row>
    <row r="111" spans="1:16" ht="12.75" outlineLevel="3">
      <c r="A111" s="85" t="s">
        <v>47</v>
      </c>
      <c r="B111" s="76">
        <v>0.20479731449</v>
      </c>
      <c r="C111" s="76">
        <v>0.20966184879</v>
      </c>
      <c r="D111" s="76">
        <v>0.20300965597</v>
      </c>
      <c r="E111" s="76">
        <v>0</v>
      </c>
      <c r="F111" s="76">
        <v>0</v>
      </c>
      <c r="G111" s="76">
        <v>0</v>
      </c>
      <c r="H111" s="76">
        <v>0</v>
      </c>
      <c r="I111" s="76">
        <v>0</v>
      </c>
      <c r="J111" s="76">
        <v>0</v>
      </c>
      <c r="K111" s="76">
        <v>0</v>
      </c>
      <c r="L111" s="76">
        <v>0</v>
      </c>
      <c r="M111" s="76">
        <v>0</v>
      </c>
      <c r="N111" s="20"/>
      <c r="O111" s="20"/>
      <c r="P111" s="20"/>
    </row>
    <row r="112" spans="1:16" ht="12.75" outlineLevel="3">
      <c r="A112" s="85" t="s">
        <v>119</v>
      </c>
      <c r="B112" s="76">
        <v>30.169095</v>
      </c>
      <c r="C112" s="76">
        <v>30.169095</v>
      </c>
      <c r="D112" s="76">
        <v>30.169095</v>
      </c>
      <c r="E112" s="76">
        <v>30.169095</v>
      </c>
      <c r="F112" s="76">
        <v>30.169095</v>
      </c>
      <c r="G112" s="76">
        <v>30.169095</v>
      </c>
      <c r="H112" s="76">
        <v>30.169095</v>
      </c>
      <c r="I112" s="76">
        <v>30.169095</v>
      </c>
      <c r="J112" s="76">
        <v>30.169095</v>
      </c>
      <c r="K112" s="76">
        <v>30.169095</v>
      </c>
      <c r="L112" s="76">
        <v>30.0018675</v>
      </c>
      <c r="M112" s="76">
        <v>30.00954</v>
      </c>
      <c r="N112" s="20"/>
      <c r="O112" s="20"/>
      <c r="P112" s="20"/>
    </row>
    <row r="113" spans="1:16" ht="12.75" outlineLevel="2">
      <c r="A113" s="237" t="s">
        <v>52</v>
      </c>
      <c r="B113" s="206">
        <f aca="true" t="shared" si="20" ref="B113:M113">SUM(B$114:B$115)</f>
        <v>55.767115000000004</v>
      </c>
      <c r="C113" s="206">
        <f t="shared" si="20"/>
        <v>55.767115000000004</v>
      </c>
      <c r="D113" s="206">
        <f t="shared" si="20"/>
        <v>55.767115000000004</v>
      </c>
      <c r="E113" s="206">
        <f t="shared" si="20"/>
        <v>55.767115000000004</v>
      </c>
      <c r="F113" s="206">
        <f t="shared" si="20"/>
        <v>55.767115000000004</v>
      </c>
      <c r="G113" s="206">
        <f t="shared" si="20"/>
        <v>55.767115000000004</v>
      </c>
      <c r="H113" s="206">
        <f t="shared" si="20"/>
        <v>55.767115000000004</v>
      </c>
      <c r="I113" s="206">
        <f t="shared" si="20"/>
        <v>55.767115000000004</v>
      </c>
      <c r="J113" s="206">
        <f t="shared" si="20"/>
        <v>55.767115000000004</v>
      </c>
      <c r="K113" s="206">
        <f t="shared" si="20"/>
        <v>55.767115000000004</v>
      </c>
      <c r="L113" s="206">
        <f t="shared" si="20"/>
        <v>55.457997500000005</v>
      </c>
      <c r="M113" s="206">
        <f t="shared" si="20"/>
        <v>55.47218</v>
      </c>
      <c r="N113" s="20"/>
      <c r="O113" s="20"/>
      <c r="P113" s="20"/>
    </row>
    <row r="114" spans="1:16" ht="12.75" outlineLevel="3">
      <c r="A114" s="85" t="s">
        <v>101</v>
      </c>
      <c r="B114" s="76">
        <v>25.59802</v>
      </c>
      <c r="C114" s="76">
        <v>25.59802</v>
      </c>
      <c r="D114" s="76">
        <v>25.59802</v>
      </c>
      <c r="E114" s="76">
        <v>25.59802</v>
      </c>
      <c r="F114" s="76">
        <v>25.59802</v>
      </c>
      <c r="G114" s="76">
        <v>25.59802</v>
      </c>
      <c r="H114" s="76">
        <v>25.59802</v>
      </c>
      <c r="I114" s="76">
        <v>25.59802</v>
      </c>
      <c r="J114" s="76">
        <v>25.59802</v>
      </c>
      <c r="K114" s="76">
        <v>25.59802</v>
      </c>
      <c r="L114" s="76">
        <v>25.45613</v>
      </c>
      <c r="M114" s="76">
        <v>25.46264</v>
      </c>
      <c r="N114" s="20"/>
      <c r="O114" s="20"/>
      <c r="P114" s="20"/>
    </row>
    <row r="115" spans="1:16" ht="12.75" outlineLevel="3">
      <c r="A115" s="85" t="s">
        <v>99</v>
      </c>
      <c r="B115" s="76">
        <v>30.169095</v>
      </c>
      <c r="C115" s="76">
        <v>30.169095</v>
      </c>
      <c r="D115" s="76">
        <v>30.169095</v>
      </c>
      <c r="E115" s="76">
        <v>30.169095</v>
      </c>
      <c r="F115" s="76">
        <v>30.169095</v>
      </c>
      <c r="G115" s="76">
        <v>30.169095</v>
      </c>
      <c r="H115" s="76">
        <v>30.169095</v>
      </c>
      <c r="I115" s="76">
        <v>30.169095</v>
      </c>
      <c r="J115" s="76">
        <v>30.169095</v>
      </c>
      <c r="K115" s="76">
        <v>30.169095</v>
      </c>
      <c r="L115" s="76">
        <v>30.0018675</v>
      </c>
      <c r="M115" s="76">
        <v>30.00954</v>
      </c>
      <c r="N115" s="20"/>
      <c r="O115" s="20"/>
      <c r="P115" s="20"/>
    </row>
    <row r="116" spans="1:16" ht="12.75" outlineLevel="2">
      <c r="A116" s="237" t="s">
        <v>179</v>
      </c>
      <c r="B116" s="206">
        <f aca="true" t="shared" si="21" ref="B116:M116">SUM(B$117:B$117)</f>
        <v>3.96361386271</v>
      </c>
      <c r="C116" s="206">
        <f t="shared" si="21"/>
        <v>4.01610527873</v>
      </c>
      <c r="D116" s="206">
        <f t="shared" si="21"/>
        <v>3.95748337313</v>
      </c>
      <c r="E116" s="206">
        <f t="shared" si="21"/>
        <v>4.00646164635</v>
      </c>
      <c r="F116" s="206">
        <f t="shared" si="21"/>
        <v>4.01175587502</v>
      </c>
      <c r="G116" s="206">
        <f t="shared" si="21"/>
        <v>3.95354851636</v>
      </c>
      <c r="H116" s="206">
        <f t="shared" si="21"/>
        <v>3.96132066069</v>
      </c>
      <c r="I116" s="206">
        <f t="shared" si="21"/>
        <v>3.9996285445</v>
      </c>
      <c r="J116" s="206">
        <f t="shared" si="21"/>
        <v>3.96092549728</v>
      </c>
      <c r="K116" s="206">
        <f t="shared" si="21"/>
        <v>3.91635616291</v>
      </c>
      <c r="L116" s="206">
        <f t="shared" si="21"/>
        <v>3.89216038545</v>
      </c>
      <c r="M116" s="206">
        <f t="shared" si="21"/>
        <v>3.9498847847</v>
      </c>
      <c r="N116" s="20"/>
      <c r="O116" s="20"/>
      <c r="P116" s="20"/>
    </row>
    <row r="117" spans="1:16" ht="12.75" outlineLevel="3">
      <c r="A117" s="85" t="s">
        <v>148</v>
      </c>
      <c r="B117" s="76">
        <v>3.96361386271</v>
      </c>
      <c r="C117" s="76">
        <v>4.01610527873</v>
      </c>
      <c r="D117" s="76">
        <v>3.95748337313</v>
      </c>
      <c r="E117" s="76">
        <v>4.00646164635</v>
      </c>
      <c r="F117" s="76">
        <v>4.01175587502</v>
      </c>
      <c r="G117" s="76">
        <v>3.95354851636</v>
      </c>
      <c r="H117" s="76">
        <v>3.96132066069</v>
      </c>
      <c r="I117" s="76">
        <v>3.9996285445</v>
      </c>
      <c r="J117" s="76">
        <v>3.96092549728</v>
      </c>
      <c r="K117" s="76">
        <v>3.91635616291</v>
      </c>
      <c r="L117" s="76">
        <v>3.89216038545</v>
      </c>
      <c r="M117" s="76">
        <v>3.9498847847</v>
      </c>
      <c r="N117" s="20"/>
      <c r="O117" s="20"/>
      <c r="P117" s="20"/>
    </row>
    <row r="118" spans="2:16" ht="11.2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0"/>
      <c r="O118" s="20"/>
      <c r="P118" s="20"/>
    </row>
    <row r="119" spans="2:16" ht="11.2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0"/>
      <c r="O119" s="20"/>
      <c r="P119" s="20"/>
    </row>
    <row r="120" spans="2:16" ht="11.2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0"/>
      <c r="O120" s="20"/>
      <c r="P120" s="20"/>
    </row>
    <row r="121" spans="2:16" ht="11.2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0"/>
      <c r="O121" s="20"/>
      <c r="P121" s="20"/>
    </row>
    <row r="122" spans="2:16" ht="11.2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0"/>
      <c r="O122" s="20"/>
      <c r="P122" s="20"/>
    </row>
    <row r="123" spans="2:16" ht="11.2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0"/>
      <c r="O123" s="20"/>
      <c r="P123" s="20"/>
    </row>
    <row r="124" spans="2:16" ht="11.2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0"/>
      <c r="O124" s="20"/>
      <c r="P124" s="20"/>
    </row>
    <row r="125" spans="2:16" ht="11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0"/>
      <c r="O125" s="20"/>
      <c r="P125" s="20"/>
    </row>
    <row r="126" spans="2:16" ht="11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0"/>
      <c r="O126" s="20"/>
      <c r="P126" s="20"/>
    </row>
    <row r="127" spans="2:16" ht="11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0"/>
      <c r="O127" s="20"/>
      <c r="P127" s="20"/>
    </row>
    <row r="128" spans="2:16" ht="11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0"/>
      <c r="O128" s="20"/>
      <c r="P128" s="20"/>
    </row>
    <row r="129" spans="2:16" ht="11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0"/>
      <c r="O129" s="20"/>
      <c r="P129" s="20"/>
    </row>
    <row r="130" spans="2:16" ht="11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0"/>
      <c r="O130" s="20"/>
      <c r="P130" s="20"/>
    </row>
    <row r="131" spans="2:16" ht="11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0"/>
      <c r="O131" s="20"/>
      <c r="P131" s="20"/>
    </row>
    <row r="132" spans="2:16" ht="11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0"/>
      <c r="O132" s="20"/>
      <c r="P132" s="20"/>
    </row>
    <row r="133" spans="2:16" ht="11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0"/>
      <c r="O133" s="20"/>
      <c r="P133" s="20"/>
    </row>
    <row r="134" spans="2:16" ht="11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0"/>
      <c r="O134" s="20"/>
      <c r="P134" s="20"/>
    </row>
    <row r="135" spans="2:16" ht="11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0"/>
      <c r="O135" s="20"/>
      <c r="P135" s="20"/>
    </row>
    <row r="136" spans="2:16" ht="11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0"/>
      <c r="O136" s="20"/>
      <c r="P136" s="20"/>
    </row>
    <row r="137" spans="2:16" ht="11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0"/>
      <c r="O137" s="20"/>
      <c r="P137" s="20"/>
    </row>
    <row r="138" spans="2:16" ht="11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0"/>
      <c r="O138" s="20"/>
      <c r="P138" s="20"/>
    </row>
    <row r="139" spans="2:16" ht="11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0"/>
      <c r="O139" s="20"/>
      <c r="P139" s="20"/>
    </row>
    <row r="140" spans="2:16" ht="11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0"/>
      <c r="O140" s="20"/>
      <c r="P140" s="20"/>
    </row>
    <row r="141" spans="2:16" ht="11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0"/>
      <c r="O141" s="20"/>
      <c r="P141" s="20"/>
    </row>
    <row r="142" spans="2:16" ht="11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0"/>
      <c r="O142" s="20"/>
      <c r="P142" s="20"/>
    </row>
    <row r="143" spans="2:16" ht="11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0"/>
      <c r="O143" s="20"/>
      <c r="P143" s="20"/>
    </row>
    <row r="144" spans="2:16" ht="11.2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0"/>
      <c r="O144" s="20"/>
      <c r="P144" s="20"/>
    </row>
    <row r="145" spans="2:16" ht="11.2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0"/>
      <c r="O145" s="20"/>
      <c r="P145" s="20"/>
    </row>
    <row r="146" spans="2:16" ht="11.2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0"/>
      <c r="O146" s="20"/>
      <c r="P146" s="20"/>
    </row>
    <row r="147" spans="2:16" ht="11.2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0"/>
      <c r="O147" s="20"/>
      <c r="P147" s="20"/>
    </row>
    <row r="148" spans="2:16" ht="11.2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0"/>
      <c r="O148" s="20"/>
      <c r="P148" s="20"/>
    </row>
    <row r="149" spans="2:16" ht="11.2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0"/>
      <c r="O149" s="20"/>
      <c r="P149" s="20"/>
    </row>
    <row r="150" spans="2:16" ht="11.2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0"/>
      <c r="O150" s="20"/>
      <c r="P150" s="20"/>
    </row>
    <row r="151" spans="2:16" ht="11.2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0"/>
      <c r="O151" s="20"/>
      <c r="P151" s="20"/>
    </row>
    <row r="152" spans="2:16" ht="11.2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0"/>
      <c r="O152" s="20"/>
      <c r="P152" s="20"/>
    </row>
    <row r="153" spans="2:16" ht="11.2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0"/>
      <c r="O153" s="20"/>
      <c r="P153" s="20"/>
    </row>
    <row r="154" spans="2:16" ht="11.2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0"/>
      <c r="O154" s="20"/>
      <c r="P154" s="20"/>
    </row>
    <row r="155" spans="2:16" ht="11.2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0"/>
      <c r="O155" s="20"/>
      <c r="P155" s="20"/>
    </row>
    <row r="156" spans="2:16" ht="11.2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0"/>
      <c r="O156" s="20"/>
      <c r="P156" s="20"/>
    </row>
    <row r="157" spans="2:16" ht="11.2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0"/>
      <c r="O157" s="20"/>
      <c r="P157" s="20"/>
    </row>
    <row r="158" spans="2:16" ht="11.2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0"/>
      <c r="O158" s="20"/>
      <c r="P158" s="20"/>
    </row>
    <row r="159" spans="2:16" ht="11.2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0"/>
      <c r="O159" s="20"/>
      <c r="P159" s="20"/>
    </row>
    <row r="160" spans="2:16" ht="11.2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0"/>
      <c r="O160" s="20"/>
      <c r="P160" s="20"/>
    </row>
    <row r="161" spans="2:16" ht="11.2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0"/>
      <c r="O161" s="20"/>
      <c r="P161" s="20"/>
    </row>
    <row r="162" spans="2:16" ht="11.2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0"/>
      <c r="O162" s="20"/>
      <c r="P162" s="20"/>
    </row>
    <row r="163" spans="2:16" ht="11.2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0"/>
      <c r="O163" s="20"/>
      <c r="P163" s="20"/>
    </row>
    <row r="164" spans="2:16" ht="11.2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0"/>
      <c r="O164" s="20"/>
      <c r="P164" s="20"/>
    </row>
    <row r="165" spans="2:16" ht="11.2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0"/>
      <c r="O165" s="20"/>
      <c r="P165" s="20"/>
    </row>
    <row r="166" spans="2:16" ht="11.2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0"/>
      <c r="O166" s="20"/>
      <c r="P166" s="20"/>
    </row>
    <row r="167" spans="2:16" ht="11.2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0"/>
      <c r="O167" s="20"/>
      <c r="P167" s="20"/>
    </row>
    <row r="168" spans="2:16" ht="11.2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0"/>
      <c r="O168" s="20"/>
      <c r="P168" s="20"/>
    </row>
    <row r="169" spans="2:16" ht="11.2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0"/>
      <c r="O169" s="20"/>
      <c r="P169" s="20"/>
    </row>
    <row r="170" spans="2:16" ht="11.2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0"/>
      <c r="O170" s="20"/>
      <c r="P170" s="20"/>
    </row>
    <row r="171" spans="2:16" ht="11.2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0"/>
      <c r="O171" s="20"/>
      <c r="P171" s="20"/>
    </row>
    <row r="172" spans="2:16" ht="11.2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0"/>
      <c r="O172" s="20"/>
      <c r="P172" s="20"/>
    </row>
    <row r="173" spans="2:16" ht="11.25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0"/>
      <c r="O173" s="20"/>
      <c r="P173" s="20"/>
    </row>
    <row r="174" spans="2:16" ht="11.25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0"/>
      <c r="O174" s="20"/>
      <c r="P174" s="20"/>
    </row>
    <row r="175" spans="2:16" ht="11.25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0"/>
      <c r="O175" s="20"/>
      <c r="P175" s="20"/>
    </row>
    <row r="176" spans="2:16" ht="11.25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0"/>
      <c r="O176" s="20"/>
      <c r="P176" s="20"/>
    </row>
    <row r="177" spans="2:16" ht="11.25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0"/>
      <c r="O177" s="20"/>
      <c r="P177" s="20"/>
    </row>
    <row r="178" spans="2:16" ht="11.25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0"/>
      <c r="O178" s="20"/>
      <c r="P178" s="20"/>
    </row>
    <row r="179" spans="2:16" ht="11.25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0"/>
      <c r="O179" s="20"/>
      <c r="P179" s="20"/>
    </row>
    <row r="180" spans="2:16" ht="11.25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0"/>
      <c r="O180" s="20"/>
      <c r="P180" s="20"/>
    </row>
  </sheetData>
  <sheetProtection/>
  <mergeCells count="1">
    <mergeCell ref="A2:M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45"/>
  <sheetViews>
    <sheetView workbookViewId="0" topLeftCell="A1">
      <selection activeCell="A2" sqref="A2:D2"/>
    </sheetView>
  </sheetViews>
  <sheetFormatPr defaultColWidth="9.00390625" defaultRowHeight="12.75"/>
  <cols>
    <col min="1" max="1" width="66.00390625" style="27" bestFit="1" customWidth="1"/>
    <col min="2" max="2" width="18.00390625" style="12" customWidth="1"/>
    <col min="3" max="3" width="17.375" style="12" customWidth="1"/>
    <col min="4" max="4" width="11.375" style="48" bestFit="1" customWidth="1"/>
    <col min="5" max="16384" width="9.125" style="27" customWidth="1"/>
  </cols>
  <sheetData>
    <row r="2" spans="1:19" ht="18.75">
      <c r="A2" s="4" t="str">
        <f>IF(REPORT_LANG="UKR","Державний та гарантований державою борг України за станом на ","State debt and State guaranteed debt of Ukraine as of ")&amp;STRPRESENTDATE</f>
        <v>Державний та гарантований державою борг України за станом на 30.11.2023</v>
      </c>
      <c r="B2" s="3"/>
      <c r="C2" s="3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4" ht="18.75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2:17" ht="12.75">
      <c r="B4" s="254"/>
      <c r="C4" s="254"/>
      <c r="D4" s="38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2:4" s="186" customFormat="1" ht="12.75">
      <c r="B5" s="194"/>
      <c r="C5" s="194"/>
      <c r="D5" s="186" t="str">
        <f>VALVAL</f>
        <v>млрд. одиниць</v>
      </c>
    </row>
    <row r="6" spans="1:19" s="18" customFormat="1" ht="12.75">
      <c r="A6" s="123"/>
      <c r="B6" s="42" t="str">
        <f>IF(REPORT_LANG="UKR","дол.США","USD")</f>
        <v>дол.США</v>
      </c>
      <c r="C6" s="42" t="str">
        <f>IF(REPORT_LANG="UKR","грн.","UAH")</f>
        <v>грн.</v>
      </c>
      <c r="D6" s="190" t="s">
        <v>192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</row>
    <row r="7" spans="1:4" s="88" customFormat="1" ht="15.75">
      <c r="A7" s="122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99">
        <f>SUM(B8:B19)</f>
        <v>140.82376648444</v>
      </c>
      <c r="C7" s="199">
        <f>SUM(C8:C19)</f>
        <v>5122.49267062287</v>
      </c>
      <c r="D7" s="29">
        <f>SUM(D8:D19)</f>
        <v>1.000001</v>
      </c>
    </row>
    <row r="8" spans="1:4" s="70" customFormat="1" ht="12.75">
      <c r="A8" s="34" t="s">
        <v>216</v>
      </c>
      <c r="B8" s="26">
        <v>5.37563704391</v>
      </c>
      <c r="C8" s="26">
        <v>195.53987259932</v>
      </c>
      <c r="D8" s="41">
        <v>0.038173</v>
      </c>
    </row>
    <row r="9" spans="1:4" s="70" customFormat="1" ht="12.75">
      <c r="A9" s="34" t="s">
        <v>190</v>
      </c>
      <c r="B9" s="26">
        <v>10.81834357369</v>
      </c>
      <c r="C9" s="26">
        <v>393.51941116161</v>
      </c>
      <c r="D9" s="41">
        <v>0.076822</v>
      </c>
    </row>
    <row r="10" spans="1:4" s="70" customFormat="1" ht="12.75">
      <c r="A10" s="34" t="s">
        <v>186</v>
      </c>
      <c r="B10" s="26">
        <v>0.90345883149</v>
      </c>
      <c r="C10" s="26">
        <v>32.86349568695</v>
      </c>
      <c r="D10" s="41">
        <v>0.006416</v>
      </c>
    </row>
    <row r="11" spans="1:17" ht="12.75">
      <c r="A11" s="198" t="s">
        <v>224</v>
      </c>
      <c r="B11" s="76">
        <v>0.14371683795</v>
      </c>
      <c r="C11" s="76">
        <v>5.2277287238</v>
      </c>
      <c r="D11" s="109">
        <v>0.001021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2.75">
      <c r="A12" s="198" t="s">
        <v>182</v>
      </c>
      <c r="B12" s="76">
        <v>3.99098657876</v>
      </c>
      <c r="C12" s="76">
        <v>145.172935</v>
      </c>
      <c r="D12" s="109">
        <v>0.02834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2.75">
      <c r="A13" s="198" t="s">
        <v>222</v>
      </c>
      <c r="B13" s="76">
        <v>8.61933864131</v>
      </c>
      <c r="C13" s="76">
        <v>313.5301669455</v>
      </c>
      <c r="D13" s="109">
        <v>0.061207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2.75">
      <c r="A14" s="198" t="s">
        <v>116</v>
      </c>
      <c r="B14" s="76">
        <v>15.90539736422</v>
      </c>
      <c r="C14" s="76">
        <v>578.56201020293</v>
      </c>
      <c r="D14" s="109">
        <v>0.112945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2.75">
      <c r="A15" s="198" t="s">
        <v>97</v>
      </c>
      <c r="B15" s="76">
        <v>0.26556851709</v>
      </c>
      <c r="C15" s="76">
        <v>9.66010792281</v>
      </c>
      <c r="D15" s="109">
        <v>0.001886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2.75">
      <c r="A16" s="198" t="s">
        <v>159</v>
      </c>
      <c r="B16" s="76">
        <v>94.80131909602</v>
      </c>
      <c r="C16" s="76">
        <v>3448.41694237995</v>
      </c>
      <c r="D16" s="109">
        <v>0.673191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2.75">
      <c r="B17" s="254"/>
      <c r="C17" s="254"/>
      <c r="D17" s="38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2:17" ht="12.75">
      <c r="B18" s="254"/>
      <c r="C18" s="254"/>
      <c r="D18" s="3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2:17" ht="12.75">
      <c r="B19" s="254"/>
      <c r="C19" s="254"/>
      <c r="D19" s="3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17" ht="12.75">
      <c r="B20" s="254"/>
      <c r="C20" s="254"/>
      <c r="D20" s="38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2:17" ht="12.75">
      <c r="B21" s="254"/>
      <c r="C21" s="254"/>
      <c r="D21" s="3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2:17" ht="12.75">
      <c r="B22" s="254"/>
      <c r="C22" s="254"/>
      <c r="D22" s="38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2:17" ht="12.75">
      <c r="B23" s="254"/>
      <c r="C23" s="254"/>
      <c r="D23" s="3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 ht="12.75">
      <c r="B24" s="254"/>
      <c r="C24" s="254"/>
      <c r="D24" s="3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7" ht="12.75">
      <c r="B25" s="254"/>
      <c r="C25" s="254"/>
      <c r="D25" s="3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7" ht="12.75">
      <c r="B26" s="254"/>
      <c r="C26" s="254"/>
      <c r="D26" s="3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7" ht="12.75">
      <c r="B27" s="254"/>
      <c r="C27" s="254"/>
      <c r="D27" s="38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2:17" ht="12.75">
      <c r="B28" s="254"/>
      <c r="C28" s="254"/>
      <c r="D28" s="38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2:17" ht="12.75">
      <c r="B29" s="254"/>
      <c r="C29" s="254"/>
      <c r="D29" s="3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7" ht="12.75">
      <c r="B30" s="254"/>
      <c r="C30" s="254"/>
      <c r="D30" s="3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2:17" ht="12.75">
      <c r="B31" s="254"/>
      <c r="C31" s="254"/>
      <c r="D31" s="3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2:17" ht="12.75">
      <c r="B32" s="254"/>
      <c r="C32" s="254"/>
      <c r="D32" s="38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ht="12.75">
      <c r="B33" s="254"/>
      <c r="C33" s="254"/>
      <c r="D33" s="3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ht="12.75">
      <c r="B34" s="254"/>
      <c r="C34" s="254"/>
      <c r="D34" s="38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ht="12.75">
      <c r="B35" s="254"/>
      <c r="C35" s="254"/>
      <c r="D35" s="3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17" ht="12.75">
      <c r="B36" s="254"/>
      <c r="C36" s="254"/>
      <c r="D36" s="38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7" ht="12.75">
      <c r="B37" s="254"/>
      <c r="C37" s="254"/>
      <c r="D37" s="3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ht="12.75">
      <c r="B38" s="254"/>
      <c r="C38" s="254"/>
      <c r="D38" s="3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17" ht="12.75">
      <c r="B39" s="254"/>
      <c r="C39" s="254"/>
      <c r="D39" s="38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ht="12.75">
      <c r="B40" s="254"/>
      <c r="C40" s="254"/>
      <c r="D40" s="38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ht="12.75">
      <c r="B41" s="254"/>
      <c r="C41" s="254"/>
      <c r="D41" s="38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ht="12.75">
      <c r="B42" s="254"/>
      <c r="C42" s="254"/>
      <c r="D42" s="3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ht="12.75">
      <c r="B43" s="254"/>
      <c r="C43" s="254"/>
      <c r="D43" s="38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ht="12.75">
      <c r="B44" s="254"/>
      <c r="C44" s="254"/>
      <c r="D44" s="38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ht="12.75">
      <c r="B45" s="254"/>
      <c r="C45" s="254"/>
      <c r="D45" s="38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ht="12.75">
      <c r="B46" s="254"/>
      <c r="C46" s="254"/>
      <c r="D46" s="38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ht="12.75">
      <c r="B47" s="254"/>
      <c r="C47" s="254"/>
      <c r="D47" s="38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ht="12.75">
      <c r="B48" s="254"/>
      <c r="C48" s="254"/>
      <c r="D48" s="38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ht="12.75">
      <c r="B49" s="254"/>
      <c r="C49" s="254"/>
      <c r="D49" s="38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ht="12.75">
      <c r="B50" s="254"/>
      <c r="C50" s="254"/>
      <c r="D50" s="38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ht="12.75">
      <c r="B51" s="254"/>
      <c r="C51" s="254"/>
      <c r="D51" s="38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ht="12.75">
      <c r="B52" s="254"/>
      <c r="C52" s="254"/>
      <c r="D52" s="38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ht="12.75">
      <c r="B53" s="254"/>
      <c r="C53" s="254"/>
      <c r="D53" s="38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ht="12.75">
      <c r="B54" s="254"/>
      <c r="C54" s="254"/>
      <c r="D54" s="38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ht="12.75">
      <c r="B55" s="254"/>
      <c r="C55" s="254"/>
      <c r="D55" s="38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2.75">
      <c r="B56" s="254"/>
      <c r="C56" s="254"/>
      <c r="D56" s="38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ht="12.75">
      <c r="B57" s="254"/>
      <c r="C57" s="254"/>
      <c r="D57" s="3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ht="12.75">
      <c r="B58" s="254"/>
      <c r="C58" s="254"/>
      <c r="D58" s="38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ht="12.75">
      <c r="B59" s="254"/>
      <c r="C59" s="254"/>
      <c r="D59" s="3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ht="12.75">
      <c r="B60" s="254"/>
      <c r="C60" s="254"/>
      <c r="D60" s="38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ht="12.75">
      <c r="B61" s="254"/>
      <c r="C61" s="254"/>
      <c r="D61" s="38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ht="12.75">
      <c r="B62" s="254"/>
      <c r="C62" s="254"/>
      <c r="D62" s="38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ht="12.75">
      <c r="B63" s="254"/>
      <c r="C63" s="254"/>
      <c r="D63" s="38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ht="12.75">
      <c r="B64" s="254"/>
      <c r="C64" s="254"/>
      <c r="D64" s="38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ht="12.75">
      <c r="B65" s="254"/>
      <c r="C65" s="254"/>
      <c r="D65" s="38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ht="12.75">
      <c r="B66" s="254"/>
      <c r="C66" s="254"/>
      <c r="D66" s="3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ht="12.75">
      <c r="B67" s="254"/>
      <c r="C67" s="254"/>
      <c r="D67" s="38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ht="12.75">
      <c r="B68" s="254"/>
      <c r="C68" s="254"/>
      <c r="D68" s="38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ht="12.75">
      <c r="B69" s="254"/>
      <c r="C69" s="254"/>
      <c r="D69" s="38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ht="12.75">
      <c r="B70" s="254"/>
      <c r="C70" s="254"/>
      <c r="D70" s="38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ht="12.75">
      <c r="B71" s="254"/>
      <c r="C71" s="254"/>
      <c r="D71" s="38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ht="12.75">
      <c r="B72" s="254"/>
      <c r="C72" s="254"/>
      <c r="D72" s="38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ht="12.75">
      <c r="B73" s="254"/>
      <c r="C73" s="254"/>
      <c r="D73" s="38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ht="12.75">
      <c r="B74" s="254"/>
      <c r="C74" s="254"/>
      <c r="D74" s="38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ht="12.75">
      <c r="B75" s="254"/>
      <c r="C75" s="254"/>
      <c r="D75" s="38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ht="12.75">
      <c r="B76" s="254"/>
      <c r="C76" s="254"/>
      <c r="D76" s="38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12.75">
      <c r="B77" s="254"/>
      <c r="C77" s="254"/>
      <c r="D77" s="38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ht="12.75">
      <c r="B78" s="254"/>
      <c r="C78" s="254"/>
      <c r="D78" s="38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ht="12.75">
      <c r="B79" s="254"/>
      <c r="C79" s="254"/>
      <c r="D79" s="3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ht="12.75">
      <c r="B80" s="254"/>
      <c r="C80" s="254"/>
      <c r="D80" s="38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ht="12.75">
      <c r="B81" s="254"/>
      <c r="C81" s="254"/>
      <c r="D81" s="3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ht="12.75">
      <c r="B82" s="254"/>
      <c r="C82" s="254"/>
      <c r="D82" s="38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ht="12.75">
      <c r="B83" s="254"/>
      <c r="C83" s="254"/>
      <c r="D83" s="3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ht="12.75">
      <c r="B84" s="254"/>
      <c r="C84" s="254"/>
      <c r="D84" s="38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ht="12.75">
      <c r="B85" s="254"/>
      <c r="C85" s="254"/>
      <c r="D85" s="38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ht="12.75">
      <c r="B86" s="254"/>
      <c r="C86" s="254"/>
      <c r="D86" s="38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ht="12.75">
      <c r="B87" s="254"/>
      <c r="C87" s="254"/>
      <c r="D87" s="38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ht="12.75">
      <c r="B88" s="254"/>
      <c r="C88" s="254"/>
      <c r="D88" s="38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ht="12.75">
      <c r="B89" s="254"/>
      <c r="C89" s="254"/>
      <c r="D89" s="38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ht="12.75">
      <c r="B90" s="254"/>
      <c r="C90" s="254"/>
      <c r="D90" s="38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ht="12.75">
      <c r="B91" s="254"/>
      <c r="C91" s="254"/>
      <c r="D91" s="38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ht="12.75">
      <c r="B92" s="254"/>
      <c r="C92" s="254"/>
      <c r="D92" s="38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ht="12.75">
      <c r="B93" s="254"/>
      <c r="C93" s="254"/>
      <c r="D93" s="38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ht="12.75">
      <c r="B94" s="254"/>
      <c r="C94" s="254"/>
      <c r="D94" s="38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ht="12.75">
      <c r="B95" s="254"/>
      <c r="C95" s="254"/>
      <c r="D95" s="38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ht="12.75">
      <c r="B96" s="254"/>
      <c r="C96" s="254"/>
      <c r="D96" s="38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ht="12.75">
      <c r="B97" s="254"/>
      <c r="C97" s="254"/>
      <c r="D97" s="38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ht="12.75">
      <c r="B98" s="254"/>
      <c r="C98" s="254"/>
      <c r="D98" s="38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ht="12.75">
      <c r="B99" s="254"/>
      <c r="C99" s="254"/>
      <c r="D99" s="38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ht="12.75">
      <c r="B100" s="254"/>
      <c r="C100" s="254"/>
      <c r="D100" s="3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ht="12.75">
      <c r="B101" s="254"/>
      <c r="C101" s="254"/>
      <c r="D101" s="38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ht="12.75">
      <c r="B102" s="254"/>
      <c r="C102" s="254"/>
      <c r="D102" s="3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ht="12.75">
      <c r="B103" s="254"/>
      <c r="C103" s="254"/>
      <c r="D103" s="38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ht="12.75">
      <c r="B104" s="254"/>
      <c r="C104" s="254"/>
      <c r="D104" s="38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ht="12.75">
      <c r="B105" s="254"/>
      <c r="C105" s="254"/>
      <c r="D105" s="38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ht="12.75">
      <c r="B106" s="254"/>
      <c r="C106" s="254"/>
      <c r="D106" s="38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ht="12.75">
      <c r="B107" s="254"/>
      <c r="C107" s="254"/>
      <c r="D107" s="38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ht="12.75">
      <c r="B108" s="254"/>
      <c r="C108" s="254"/>
      <c r="D108" s="38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ht="12.75">
      <c r="B109" s="254"/>
      <c r="C109" s="254"/>
      <c r="D109" s="38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ht="12.75">
      <c r="B110" s="254"/>
      <c r="C110" s="254"/>
      <c r="D110" s="38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ht="12.75">
      <c r="B111" s="254"/>
      <c r="C111" s="254"/>
      <c r="D111" s="38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ht="12.75">
      <c r="B112" s="254"/>
      <c r="C112" s="254"/>
      <c r="D112" s="38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ht="12.75">
      <c r="B113" s="254"/>
      <c r="C113" s="254"/>
      <c r="D113" s="38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ht="12.75">
      <c r="B114" s="254"/>
      <c r="C114" s="254"/>
      <c r="D114" s="3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ht="12.75">
      <c r="B115" s="254"/>
      <c r="C115" s="254"/>
      <c r="D115" s="38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ht="12.75">
      <c r="B116" s="254"/>
      <c r="C116" s="254"/>
      <c r="D116" s="3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ht="12.75">
      <c r="B117" s="254"/>
      <c r="C117" s="254"/>
      <c r="D117" s="38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ht="12.75">
      <c r="B118" s="254"/>
      <c r="C118" s="254"/>
      <c r="D118" s="38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ht="12.75">
      <c r="B119" s="254"/>
      <c r="C119" s="254"/>
      <c r="D119" s="38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ht="12.75">
      <c r="B120" s="254"/>
      <c r="C120" s="254"/>
      <c r="D120" s="38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ht="12.75">
      <c r="B121" s="254"/>
      <c r="C121" s="254"/>
      <c r="D121" s="38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ht="12.75">
      <c r="B122" s="254"/>
      <c r="C122" s="254"/>
      <c r="D122" s="38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ht="12.75">
      <c r="B123" s="254"/>
      <c r="C123" s="254"/>
      <c r="D123" s="38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ht="12.75">
      <c r="B124" s="254"/>
      <c r="C124" s="254"/>
      <c r="D124" s="38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ht="12.75">
      <c r="B125" s="254"/>
      <c r="C125" s="254"/>
      <c r="D125" s="38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ht="12.75">
      <c r="B126" s="254"/>
      <c r="C126" s="254"/>
      <c r="D126" s="38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ht="12.75">
      <c r="B127" s="254"/>
      <c r="C127" s="254"/>
      <c r="D127" s="38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ht="12.75">
      <c r="B128" s="254"/>
      <c r="C128" s="254"/>
      <c r="D128" s="3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12.75">
      <c r="B129" s="254"/>
      <c r="C129" s="254"/>
      <c r="D129" s="38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12.75">
      <c r="B130" s="254"/>
      <c r="C130" s="254"/>
      <c r="D130" s="3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12.75">
      <c r="B131" s="254"/>
      <c r="C131" s="254"/>
      <c r="D131" s="38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12.75">
      <c r="B132" s="254"/>
      <c r="C132" s="254"/>
      <c r="D132" s="38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12.75">
      <c r="B133" s="254"/>
      <c r="C133" s="254"/>
      <c r="D133" s="38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12.75">
      <c r="B134" s="254"/>
      <c r="C134" s="254"/>
      <c r="D134" s="38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12.75">
      <c r="B135" s="254"/>
      <c r="C135" s="254"/>
      <c r="D135" s="38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12.75">
      <c r="B136" s="254"/>
      <c r="C136" s="254"/>
      <c r="D136" s="38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12.75">
      <c r="B137" s="254"/>
      <c r="C137" s="254"/>
      <c r="D137" s="38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12.75">
      <c r="B138" s="254"/>
      <c r="C138" s="254"/>
      <c r="D138" s="38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12.75">
      <c r="B139" s="254"/>
      <c r="C139" s="254"/>
      <c r="D139" s="38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ht="12.75">
      <c r="B140" s="254"/>
      <c r="C140" s="254"/>
      <c r="D140" s="38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ht="12.75">
      <c r="B141" s="254"/>
      <c r="C141" s="254"/>
      <c r="D141" s="38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ht="12.75">
      <c r="B142" s="254"/>
      <c r="C142" s="254"/>
      <c r="D142" s="3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ht="12.75">
      <c r="B143" s="254"/>
      <c r="C143" s="254"/>
      <c r="D143" s="38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ht="12.75">
      <c r="B144" s="254"/>
      <c r="C144" s="254"/>
      <c r="D144" s="38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ht="12.75">
      <c r="B145" s="254"/>
      <c r="C145" s="254"/>
      <c r="D145" s="38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ht="12.75">
      <c r="B146" s="254"/>
      <c r="C146" s="254"/>
      <c r="D146" s="38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ht="12.75">
      <c r="B147" s="254"/>
      <c r="C147" s="254"/>
      <c r="D147" s="38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ht="12.75">
      <c r="B148" s="254"/>
      <c r="C148" s="254"/>
      <c r="D148" s="38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ht="12.75">
      <c r="B149" s="254"/>
      <c r="C149" s="254"/>
      <c r="D149" s="38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ht="12.75">
      <c r="B150" s="254"/>
      <c r="C150" s="254"/>
      <c r="D150" s="38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ht="12.75">
      <c r="B151" s="254"/>
      <c r="C151" s="254"/>
      <c r="D151" s="38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ht="12.75">
      <c r="B152" s="254"/>
      <c r="C152" s="254"/>
      <c r="D152" s="3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ht="12.75">
      <c r="B153" s="254"/>
      <c r="C153" s="254"/>
      <c r="D153" s="38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ht="12.75">
      <c r="B154" s="254"/>
      <c r="C154" s="254"/>
      <c r="D154" s="38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ht="12.75">
      <c r="B155" s="254"/>
      <c r="C155" s="254"/>
      <c r="D155" s="38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ht="12.75">
      <c r="B156" s="254"/>
      <c r="C156" s="254"/>
      <c r="D156" s="38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ht="12.75">
      <c r="B157" s="254"/>
      <c r="C157" s="254"/>
      <c r="D157" s="38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ht="12.75">
      <c r="B158" s="254"/>
      <c r="C158" s="254"/>
      <c r="D158" s="38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ht="12.75">
      <c r="B159" s="254"/>
      <c r="C159" s="254"/>
      <c r="D159" s="38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ht="12.75">
      <c r="B160" s="254"/>
      <c r="C160" s="254"/>
      <c r="D160" s="38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ht="12.75">
      <c r="B161" s="254"/>
      <c r="C161" s="254"/>
      <c r="D161" s="38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ht="12.75">
      <c r="B162" s="254"/>
      <c r="C162" s="254"/>
      <c r="D162" s="38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ht="12.75">
      <c r="B163" s="254"/>
      <c r="C163" s="254"/>
      <c r="D163" s="38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ht="12.75">
      <c r="B164" s="254"/>
      <c r="C164" s="254"/>
      <c r="D164" s="38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ht="12.75">
      <c r="B165" s="254"/>
      <c r="C165" s="254"/>
      <c r="D165" s="38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ht="12.75">
      <c r="B166" s="254"/>
      <c r="C166" s="254"/>
      <c r="D166" s="38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ht="12.75">
      <c r="B167" s="254"/>
      <c r="C167" s="254"/>
      <c r="D167" s="38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ht="12.75">
      <c r="B168" s="254"/>
      <c r="C168" s="254"/>
      <c r="D168" s="38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ht="12.75">
      <c r="B169" s="254"/>
      <c r="C169" s="254"/>
      <c r="D169" s="38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ht="12.75">
      <c r="B170" s="254"/>
      <c r="C170" s="254"/>
      <c r="D170" s="38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ht="12.75">
      <c r="B171" s="254"/>
      <c r="C171" s="254"/>
      <c r="D171" s="38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ht="12.75">
      <c r="B172" s="254"/>
      <c r="C172" s="254"/>
      <c r="D172" s="38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ht="12.75">
      <c r="B173" s="254"/>
      <c r="C173" s="254"/>
      <c r="D173" s="38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ht="12.75">
      <c r="B174" s="254"/>
      <c r="C174" s="254"/>
      <c r="D174" s="38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ht="12.75">
      <c r="B175" s="254"/>
      <c r="C175" s="254"/>
      <c r="D175" s="38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ht="12.75">
      <c r="B176" s="254"/>
      <c r="C176" s="254"/>
      <c r="D176" s="38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ht="12.75">
      <c r="B177" s="254"/>
      <c r="C177" s="254"/>
      <c r="D177" s="38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ht="12.75">
      <c r="B178" s="254"/>
      <c r="C178" s="254"/>
      <c r="D178" s="38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ht="12.75">
      <c r="B179" s="254"/>
      <c r="C179" s="254"/>
      <c r="D179" s="38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ht="12.75">
      <c r="B180" s="254"/>
      <c r="C180" s="254"/>
      <c r="D180" s="38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ht="12.75">
      <c r="B181" s="254"/>
      <c r="C181" s="254"/>
      <c r="D181" s="38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ht="12.75">
      <c r="B182" s="254"/>
      <c r="C182" s="254"/>
      <c r="D182" s="38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ht="12.75">
      <c r="B183" s="254"/>
      <c r="C183" s="254"/>
      <c r="D183" s="38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2:17" ht="12.75">
      <c r="B184" s="254"/>
      <c r="C184" s="254"/>
      <c r="D184" s="38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2:17" ht="12.75">
      <c r="B185" s="254"/>
      <c r="C185" s="254"/>
      <c r="D185" s="38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2:17" ht="12.75">
      <c r="B186" s="254"/>
      <c r="C186" s="254"/>
      <c r="D186" s="38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2:17" ht="12.75">
      <c r="B187" s="254"/>
      <c r="C187" s="254"/>
      <c r="D187" s="38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2:17" ht="12.75">
      <c r="B188" s="254"/>
      <c r="C188" s="254"/>
      <c r="D188" s="38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2:17" ht="12.75">
      <c r="B189" s="254"/>
      <c r="C189" s="254"/>
      <c r="D189" s="38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2:17" ht="12.75">
      <c r="B190" s="254"/>
      <c r="C190" s="254"/>
      <c r="D190" s="38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2:17" ht="12.75">
      <c r="B191" s="254"/>
      <c r="C191" s="254"/>
      <c r="D191" s="38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2:17" ht="12.75">
      <c r="B192" s="254"/>
      <c r="C192" s="254"/>
      <c r="D192" s="38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2:17" ht="12.75">
      <c r="B193" s="254"/>
      <c r="C193" s="254"/>
      <c r="D193" s="38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2:17" ht="12.75">
      <c r="B194" s="254"/>
      <c r="C194" s="254"/>
      <c r="D194" s="38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2:17" ht="12.75">
      <c r="B195" s="254"/>
      <c r="C195" s="254"/>
      <c r="D195" s="38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2:17" ht="12.75">
      <c r="B196" s="254"/>
      <c r="C196" s="254"/>
      <c r="D196" s="38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2:17" ht="12.75">
      <c r="B197" s="254"/>
      <c r="C197" s="254"/>
      <c r="D197" s="38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2:17" ht="12.75">
      <c r="B198" s="254"/>
      <c r="C198" s="254"/>
      <c r="D198" s="38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2:17" ht="12.75">
      <c r="B199" s="254"/>
      <c r="C199" s="254"/>
      <c r="D199" s="38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2:17" ht="12.75">
      <c r="B200" s="254"/>
      <c r="C200" s="254"/>
      <c r="D200" s="38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2:17" ht="12.75">
      <c r="B201" s="254"/>
      <c r="C201" s="254"/>
      <c r="D201" s="38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2:17" ht="12.75">
      <c r="B202" s="254"/>
      <c r="C202" s="254"/>
      <c r="D202" s="38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2:17" ht="12.75">
      <c r="B203" s="254"/>
      <c r="C203" s="254"/>
      <c r="D203" s="38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2:17" ht="12.75">
      <c r="B204" s="254"/>
      <c r="C204" s="254"/>
      <c r="D204" s="38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2:17" ht="12.75">
      <c r="B205" s="254"/>
      <c r="C205" s="254"/>
      <c r="D205" s="38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2:17" ht="12.75">
      <c r="B206" s="254"/>
      <c r="C206" s="254"/>
      <c r="D206" s="38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2:17" ht="12.75">
      <c r="B207" s="254"/>
      <c r="C207" s="254"/>
      <c r="D207" s="38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2:17" ht="12.75">
      <c r="B208" s="254"/>
      <c r="C208" s="254"/>
      <c r="D208" s="38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2:17" ht="12.75">
      <c r="B209" s="254"/>
      <c r="C209" s="254"/>
      <c r="D209" s="38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2:17" ht="12.75">
      <c r="B210" s="254"/>
      <c r="C210" s="254"/>
      <c r="D210" s="38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2:17" ht="12.75">
      <c r="B211" s="254"/>
      <c r="C211" s="254"/>
      <c r="D211" s="38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2:17" ht="12.75">
      <c r="B212" s="254"/>
      <c r="C212" s="254"/>
      <c r="D212" s="38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2:17" ht="12.75">
      <c r="B213" s="254"/>
      <c r="C213" s="254"/>
      <c r="D213" s="38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2:17" ht="12.75">
      <c r="B214" s="254"/>
      <c r="C214" s="254"/>
      <c r="D214" s="38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2:17" ht="12.75">
      <c r="B215" s="254"/>
      <c r="C215" s="254"/>
      <c r="D215" s="38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2:17" ht="12.75">
      <c r="B216" s="254"/>
      <c r="C216" s="254"/>
      <c r="D216" s="38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2:17" ht="12.75">
      <c r="B217" s="254"/>
      <c r="C217" s="254"/>
      <c r="D217" s="38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2:17" ht="12.75">
      <c r="B218" s="254"/>
      <c r="C218" s="254"/>
      <c r="D218" s="38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2:17" ht="12.75">
      <c r="B219" s="254"/>
      <c r="C219" s="254"/>
      <c r="D219" s="38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2:17" ht="12.75">
      <c r="B220" s="254"/>
      <c r="C220" s="254"/>
      <c r="D220" s="38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2:17" ht="12.75">
      <c r="B221" s="254"/>
      <c r="C221" s="254"/>
      <c r="D221" s="38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2:17" ht="12.75">
      <c r="B222" s="254"/>
      <c r="C222" s="254"/>
      <c r="D222" s="38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2:17" ht="12.75">
      <c r="B223" s="254"/>
      <c r="C223" s="254"/>
      <c r="D223" s="38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17" ht="12.75">
      <c r="B224" s="254"/>
      <c r="C224" s="254"/>
      <c r="D224" s="38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2:17" ht="12.75">
      <c r="B225" s="254"/>
      <c r="C225" s="254"/>
      <c r="D225" s="38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2:17" ht="12.75">
      <c r="B226" s="254"/>
      <c r="C226" s="254"/>
      <c r="D226" s="38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2:17" ht="12.75">
      <c r="B227" s="254"/>
      <c r="C227" s="254"/>
      <c r="D227" s="38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2:17" ht="12.75">
      <c r="B228" s="254"/>
      <c r="C228" s="254"/>
      <c r="D228" s="38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2:17" ht="12.75">
      <c r="B229" s="254"/>
      <c r="C229" s="254"/>
      <c r="D229" s="38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2:17" ht="12.75">
      <c r="B230" s="254"/>
      <c r="C230" s="254"/>
      <c r="D230" s="38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2:17" ht="12.75">
      <c r="B231" s="254"/>
      <c r="C231" s="254"/>
      <c r="D231" s="38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2:17" ht="12.75">
      <c r="B232" s="254"/>
      <c r="C232" s="254"/>
      <c r="D232" s="38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2:17" ht="12.75">
      <c r="B233" s="254"/>
      <c r="C233" s="254"/>
      <c r="D233" s="38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2:17" ht="12.75">
      <c r="B234" s="254"/>
      <c r="C234" s="254"/>
      <c r="D234" s="38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2:17" ht="12.75">
      <c r="B235" s="254"/>
      <c r="C235" s="254"/>
      <c r="D235" s="38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2:17" ht="12.75">
      <c r="B236" s="254"/>
      <c r="C236" s="254"/>
      <c r="D236" s="38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2:17" ht="12.75">
      <c r="B237" s="254"/>
      <c r="C237" s="254"/>
      <c r="D237" s="38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2:17" ht="12.75">
      <c r="B238" s="254"/>
      <c r="C238" s="254"/>
      <c r="D238" s="38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2:17" ht="12.75">
      <c r="B239" s="254"/>
      <c r="C239" s="254"/>
      <c r="D239" s="38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2:17" ht="12.75">
      <c r="B240" s="254"/>
      <c r="C240" s="254"/>
      <c r="D240" s="38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2:17" ht="12.75">
      <c r="B241" s="254"/>
      <c r="C241" s="254"/>
      <c r="D241" s="38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2:17" ht="12.75">
      <c r="B242" s="254"/>
      <c r="C242" s="254"/>
      <c r="D242" s="38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2:17" ht="12.75">
      <c r="B243" s="254"/>
      <c r="C243" s="254"/>
      <c r="D243" s="38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2:17" ht="12.75">
      <c r="B244" s="254"/>
      <c r="C244" s="254"/>
      <c r="D244" s="38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2:17" ht="12.75">
      <c r="B245" s="254"/>
      <c r="C245" s="254"/>
      <c r="D245" s="38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51"/>
  <sheetViews>
    <sheetView workbookViewId="0" topLeftCell="A1">
      <selection activeCell="C33" sqref="C33"/>
    </sheetView>
  </sheetViews>
  <sheetFormatPr defaultColWidth="9.00390625" defaultRowHeight="12.75" outlineLevelRow="1"/>
  <cols>
    <col min="1" max="1" width="66.00390625" style="27" bestFit="1" customWidth="1"/>
    <col min="2" max="2" width="17.75390625" style="12" customWidth="1"/>
    <col min="3" max="3" width="17.875" style="12" customWidth="1"/>
    <col min="4" max="4" width="11.375" style="48" bestFit="1" customWidth="1"/>
    <col min="5" max="16384" width="9.125" style="27" customWidth="1"/>
  </cols>
  <sheetData>
    <row r="2" spans="1:19" ht="18.75">
      <c r="A2" s="4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30.11.2023</v>
      </c>
      <c r="B2" s="3"/>
      <c r="C2" s="3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4" ht="18.75">
      <c r="A3" s="1" t="s">
        <v>89</v>
      </c>
      <c r="B3" s="1"/>
      <c r="C3" s="1"/>
      <c r="D3" s="1"/>
    </row>
    <row r="4" spans="2:17" ht="12.75">
      <c r="B4" s="254"/>
      <c r="C4" s="254"/>
      <c r="D4" s="38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4" s="186" customFormat="1" ht="12.75">
      <c r="A5" s="147"/>
      <c r="B5" s="194"/>
      <c r="C5" s="194"/>
      <c r="D5" s="186" t="str">
        <f>VALVAL</f>
        <v>млрд. одиниць</v>
      </c>
    </row>
    <row r="6" spans="1:4" s="224" customFormat="1" ht="12.75">
      <c r="A6" s="227"/>
      <c r="B6" s="166" t="s">
        <v>169</v>
      </c>
      <c r="C6" s="166" t="s">
        <v>172</v>
      </c>
      <c r="D6" s="190" t="s">
        <v>192</v>
      </c>
    </row>
    <row r="7" spans="1:4" s="45" customFormat="1" ht="15.75">
      <c r="A7" s="87" t="s">
        <v>153</v>
      </c>
      <c r="B7" s="199">
        <f>SUM(B8:B18)</f>
        <v>140.82376648444</v>
      </c>
      <c r="C7" s="199">
        <f>SUM(C8:C18)</f>
        <v>5122.49267062287</v>
      </c>
      <c r="D7" s="29">
        <f>SUM(D8:D18)</f>
        <v>1.000001</v>
      </c>
    </row>
    <row r="8" spans="1:4" s="23" customFormat="1" ht="12.75">
      <c r="A8" s="151" t="s">
        <v>216</v>
      </c>
      <c r="B8" s="124">
        <v>5.37563704391</v>
      </c>
      <c r="C8" s="124">
        <v>195.53987259932</v>
      </c>
      <c r="D8" s="154">
        <v>0.038173</v>
      </c>
    </row>
    <row r="9" spans="1:4" s="23" customFormat="1" ht="12.75">
      <c r="A9" s="151" t="s">
        <v>190</v>
      </c>
      <c r="B9" s="124">
        <v>10.81834357369</v>
      </c>
      <c r="C9" s="124">
        <v>393.51941116161</v>
      </c>
      <c r="D9" s="154">
        <v>0.076822</v>
      </c>
    </row>
    <row r="10" spans="1:4" s="23" customFormat="1" ht="12.75">
      <c r="A10" s="151" t="s">
        <v>186</v>
      </c>
      <c r="B10" s="124">
        <v>0.90345883149</v>
      </c>
      <c r="C10" s="124">
        <v>32.86349568695</v>
      </c>
      <c r="D10" s="154">
        <v>0.006416</v>
      </c>
    </row>
    <row r="11" spans="1:17" ht="12.75">
      <c r="A11" s="198" t="s">
        <v>224</v>
      </c>
      <c r="B11" s="76">
        <v>0.14371683795</v>
      </c>
      <c r="C11" s="76">
        <v>5.2277287238</v>
      </c>
      <c r="D11" s="109">
        <v>0.001021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2.75">
      <c r="A12" s="198" t="s">
        <v>182</v>
      </c>
      <c r="B12" s="76">
        <v>3.99098657876</v>
      </c>
      <c r="C12" s="76">
        <v>145.172935</v>
      </c>
      <c r="D12" s="109">
        <v>0.02834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2.75">
      <c r="A13" s="198" t="s">
        <v>222</v>
      </c>
      <c r="B13" s="76">
        <v>8.61933864131</v>
      </c>
      <c r="C13" s="76">
        <v>313.5301669455</v>
      </c>
      <c r="D13" s="109">
        <v>0.061207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2.75">
      <c r="A14" s="198" t="s">
        <v>116</v>
      </c>
      <c r="B14" s="76">
        <v>15.90539736422</v>
      </c>
      <c r="C14" s="76">
        <v>578.56201020293</v>
      </c>
      <c r="D14" s="109">
        <v>0.112945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2.75">
      <c r="A15" s="198" t="s">
        <v>97</v>
      </c>
      <c r="B15" s="76">
        <v>0.26556851709</v>
      </c>
      <c r="C15" s="76">
        <v>9.66010792281</v>
      </c>
      <c r="D15" s="109">
        <v>0.001886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2.75">
      <c r="A16" s="198" t="s">
        <v>159</v>
      </c>
      <c r="B16" s="76">
        <v>94.80131909602</v>
      </c>
      <c r="C16" s="76">
        <v>3448.41694237995</v>
      </c>
      <c r="D16" s="109">
        <v>0.673191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2.75">
      <c r="A17" s="160"/>
      <c r="B17" s="254"/>
      <c r="C17" s="254"/>
      <c r="D17" s="38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2.75">
      <c r="A18" s="160"/>
      <c r="B18" s="254"/>
      <c r="C18" s="254"/>
      <c r="D18" s="3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2.75">
      <c r="A19" s="8" t="s">
        <v>164</v>
      </c>
      <c r="B19" s="254"/>
      <c r="C19" s="254"/>
      <c r="D19" s="3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17" ht="12.75">
      <c r="B20" s="100" t="str">
        <f>"Державний борг України за станом на "&amp;TEXT(DREPORTDATE,"dd.MM.yyyy")</f>
        <v>Державний борг України за станом на 30.11.2023</v>
      </c>
      <c r="C20" s="254"/>
      <c r="D20" s="186" t="str">
        <f>VALVAL</f>
        <v>млрд. одиниць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9" s="79" customFormat="1" ht="12.75">
      <c r="A21" s="227"/>
      <c r="B21" s="166" t="s">
        <v>169</v>
      </c>
      <c r="C21" s="166" t="s">
        <v>172</v>
      </c>
      <c r="D21" s="190" t="s">
        <v>192</v>
      </c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</row>
    <row r="22" spans="1:17" s="170" customFormat="1" ht="15">
      <c r="A22" s="233" t="s">
        <v>153</v>
      </c>
      <c r="B22" s="99">
        <f>B$23+B$31</f>
        <v>140.82376648443997</v>
      </c>
      <c r="C22" s="99">
        <f>C$23+C$31</f>
        <v>5122.49267062287</v>
      </c>
      <c r="D22" s="167">
        <f>D$23+D$31</f>
        <v>1.000002</v>
      </c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</row>
    <row r="23" spans="1:17" s="152" customFormat="1" ht="15">
      <c r="A23" s="35" t="s">
        <v>66</v>
      </c>
      <c r="B23" s="179">
        <f>SUM(B$24:B$30)</f>
        <v>131.94343932230998</v>
      </c>
      <c r="C23" s="179">
        <f>SUM(C$24:C$30)</f>
        <v>4799.46899403554</v>
      </c>
      <c r="D23" s="205">
        <f>SUM(D$24:D$30)</f>
        <v>0.93694</v>
      </c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</row>
    <row r="24" spans="1:17" s="152" customFormat="1" ht="12.75" outlineLevel="1">
      <c r="A24" s="246" t="s">
        <v>216</v>
      </c>
      <c r="B24" s="26">
        <v>4.16488243095</v>
      </c>
      <c r="C24" s="26">
        <v>151.49843140204</v>
      </c>
      <c r="D24" s="41">
        <v>0.029575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</row>
    <row r="25" spans="1:17" s="152" customFormat="1" ht="12.75" outlineLevel="1">
      <c r="A25" s="246" t="s">
        <v>190</v>
      </c>
      <c r="B25" s="195">
        <v>9.49550545797</v>
      </c>
      <c r="C25" s="195">
        <v>345.40091013467</v>
      </c>
      <c r="D25" s="60">
        <v>0.067428</v>
      </c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</row>
    <row r="26" spans="1:17" s="152" customFormat="1" ht="12.75" outlineLevel="1">
      <c r="A26" s="153" t="s">
        <v>186</v>
      </c>
      <c r="B26" s="76">
        <v>0.90345883149</v>
      </c>
      <c r="C26" s="76">
        <v>32.86349568695</v>
      </c>
      <c r="D26" s="109">
        <v>0.006416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</row>
    <row r="27" spans="1:17" s="152" customFormat="1" ht="12.75" outlineLevel="1">
      <c r="A27" s="153" t="s">
        <v>182</v>
      </c>
      <c r="B27" s="76">
        <v>3.99098657876</v>
      </c>
      <c r="C27" s="76">
        <v>145.172935</v>
      </c>
      <c r="D27" s="109">
        <v>0.02834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</row>
    <row r="28" spans="1:17" s="9" customFormat="1" ht="12.75" outlineLevel="1">
      <c r="A28" s="153" t="s">
        <v>222</v>
      </c>
      <c r="B28" s="76">
        <v>7.6975521784</v>
      </c>
      <c r="C28" s="76">
        <v>280</v>
      </c>
      <c r="D28" s="109">
        <v>0.054661</v>
      </c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</row>
    <row r="29" spans="1:17" s="152" customFormat="1" ht="12.75" outlineLevel="1">
      <c r="A29" s="153" t="s">
        <v>116</v>
      </c>
      <c r="B29" s="76">
        <v>13.51281004087</v>
      </c>
      <c r="C29" s="76">
        <v>491.53116779895</v>
      </c>
      <c r="D29" s="109">
        <v>0.095955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</row>
    <row r="30" spans="1:17" s="152" customFormat="1" ht="12.75" outlineLevel="1">
      <c r="A30" s="153" t="s">
        <v>159</v>
      </c>
      <c r="B30" s="76">
        <v>92.17824380387</v>
      </c>
      <c r="C30" s="76">
        <v>3353.00205401293</v>
      </c>
      <c r="D30" s="109">
        <v>0.654565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</row>
    <row r="31" spans="1:17" s="152" customFormat="1" ht="15">
      <c r="A31" s="86" t="s">
        <v>14</v>
      </c>
      <c r="B31" s="221">
        <f>SUM(B$32:B$38)</f>
        <v>8.88032716213</v>
      </c>
      <c r="C31" s="221">
        <f>SUM(C$32:C$38)</f>
        <v>323.02367658733</v>
      </c>
      <c r="D31" s="238">
        <f>SUM(D$32:D$38)</f>
        <v>0.063062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</row>
    <row r="32" spans="1:17" s="152" customFormat="1" ht="12.75" outlineLevel="1">
      <c r="A32" s="153" t="s">
        <v>216</v>
      </c>
      <c r="B32" s="76">
        <v>1.21075461296</v>
      </c>
      <c r="C32" s="76">
        <v>44.04144119728</v>
      </c>
      <c r="D32" s="109">
        <v>0.008598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</row>
    <row r="33" spans="1:17" ht="12.75" outlineLevel="1">
      <c r="A33" s="153" t="s">
        <v>190</v>
      </c>
      <c r="B33" s="76">
        <v>1.32283811572</v>
      </c>
      <c r="C33" s="76">
        <v>48.11850102694</v>
      </c>
      <c r="D33" s="109">
        <v>0.009394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.75" outlineLevel="1">
      <c r="A34" s="153" t="s">
        <v>224</v>
      </c>
      <c r="B34" s="76">
        <v>0.14371683795</v>
      </c>
      <c r="C34" s="76">
        <v>5.2277287238</v>
      </c>
      <c r="D34" s="109">
        <v>0.001021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 outlineLevel="1">
      <c r="A35" s="153" t="s">
        <v>222</v>
      </c>
      <c r="B35" s="76">
        <v>0.92178646291</v>
      </c>
      <c r="C35" s="76">
        <v>33.5301669455</v>
      </c>
      <c r="D35" s="109">
        <v>0.006546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 outlineLevel="1">
      <c r="A36" s="153" t="s">
        <v>116</v>
      </c>
      <c r="B36" s="76">
        <v>2.39258732335</v>
      </c>
      <c r="C36" s="76">
        <v>87.03084240398</v>
      </c>
      <c r="D36" s="109">
        <v>0.01699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.75" outlineLevel="1">
      <c r="A37" s="153" t="s">
        <v>97</v>
      </c>
      <c r="B37" s="76">
        <v>0.26556851709</v>
      </c>
      <c r="C37" s="76">
        <v>9.66010792281</v>
      </c>
      <c r="D37" s="109">
        <v>0.001886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.75" outlineLevel="1">
      <c r="A38" s="153" t="s">
        <v>159</v>
      </c>
      <c r="B38" s="76">
        <v>2.62307529215</v>
      </c>
      <c r="C38" s="76">
        <v>95.41488836702</v>
      </c>
      <c r="D38" s="109">
        <v>0.018627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17" ht="12.75">
      <c r="B39" s="254"/>
      <c r="C39" s="254"/>
      <c r="D39" s="38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ht="12.75">
      <c r="B40" s="254"/>
      <c r="C40" s="254"/>
      <c r="D40" s="38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ht="12.75">
      <c r="B41" s="254"/>
      <c r="C41" s="254"/>
      <c r="D41" s="38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ht="12.75">
      <c r="B42" s="254"/>
      <c r="C42" s="254"/>
      <c r="D42" s="3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ht="12.75">
      <c r="B43" s="254"/>
      <c r="C43" s="254"/>
      <c r="D43" s="38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ht="12.75">
      <c r="B44" s="254"/>
      <c r="C44" s="254"/>
      <c r="D44" s="38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ht="12.75">
      <c r="B45" s="254"/>
      <c r="C45" s="254"/>
      <c r="D45" s="38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ht="12.75">
      <c r="B46" s="254"/>
      <c r="C46" s="254"/>
      <c r="D46" s="38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ht="12.75">
      <c r="B47" s="254"/>
      <c r="C47" s="254"/>
      <c r="D47" s="38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ht="12.75">
      <c r="B48" s="254"/>
      <c r="C48" s="254"/>
      <c r="D48" s="38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ht="12.75">
      <c r="B49" s="254"/>
      <c r="C49" s="254"/>
      <c r="D49" s="38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ht="12.75">
      <c r="B50" s="254"/>
      <c r="C50" s="254"/>
      <c r="D50" s="38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ht="12.75">
      <c r="B51" s="254"/>
      <c r="C51" s="254"/>
      <c r="D51" s="38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ht="12.75">
      <c r="B52" s="254"/>
      <c r="C52" s="254"/>
      <c r="D52" s="38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ht="12.75">
      <c r="B53" s="254"/>
      <c r="C53" s="254"/>
      <c r="D53" s="38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ht="12.75">
      <c r="B54" s="254"/>
      <c r="C54" s="254"/>
      <c r="D54" s="38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ht="12.75">
      <c r="B55" s="254"/>
      <c r="C55" s="254"/>
      <c r="D55" s="38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2.75">
      <c r="B56" s="254"/>
      <c r="C56" s="254"/>
      <c r="D56" s="38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ht="12.75">
      <c r="B57" s="254"/>
      <c r="C57" s="254"/>
      <c r="D57" s="3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ht="12.75">
      <c r="B58" s="254"/>
      <c r="C58" s="254"/>
      <c r="D58" s="38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ht="12.75">
      <c r="B59" s="254"/>
      <c r="C59" s="254"/>
      <c r="D59" s="3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ht="12.75">
      <c r="B60" s="254"/>
      <c r="C60" s="254"/>
      <c r="D60" s="38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ht="12.75">
      <c r="B61" s="254"/>
      <c r="C61" s="254"/>
      <c r="D61" s="38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ht="12.75">
      <c r="B62" s="254"/>
      <c r="C62" s="254"/>
      <c r="D62" s="38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ht="12.75">
      <c r="B63" s="254"/>
      <c r="C63" s="254"/>
      <c r="D63" s="38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ht="12.75">
      <c r="B64" s="254"/>
      <c r="C64" s="254"/>
      <c r="D64" s="38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ht="12.75">
      <c r="B65" s="254"/>
      <c r="C65" s="254"/>
      <c r="D65" s="38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ht="12.75">
      <c r="B66" s="254"/>
      <c r="C66" s="254"/>
      <c r="D66" s="3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ht="12.75">
      <c r="B67" s="254"/>
      <c r="C67" s="254"/>
      <c r="D67" s="38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ht="12.75">
      <c r="B68" s="254"/>
      <c r="C68" s="254"/>
      <c r="D68" s="38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ht="12.75">
      <c r="B69" s="254"/>
      <c r="C69" s="254"/>
      <c r="D69" s="38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ht="12.75">
      <c r="B70" s="254"/>
      <c r="C70" s="254"/>
      <c r="D70" s="38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ht="12.75">
      <c r="B71" s="254"/>
      <c r="C71" s="254"/>
      <c r="D71" s="38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ht="12.75">
      <c r="B72" s="254"/>
      <c r="C72" s="254"/>
      <c r="D72" s="38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ht="12.75">
      <c r="B73" s="254"/>
      <c r="C73" s="254"/>
      <c r="D73" s="38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ht="12.75">
      <c r="B74" s="254"/>
      <c r="C74" s="254"/>
      <c r="D74" s="38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ht="12.75">
      <c r="B75" s="254"/>
      <c r="C75" s="254"/>
      <c r="D75" s="38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ht="12.75">
      <c r="B76" s="254"/>
      <c r="C76" s="254"/>
      <c r="D76" s="38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12.75">
      <c r="B77" s="254"/>
      <c r="C77" s="254"/>
      <c r="D77" s="38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ht="12.75">
      <c r="B78" s="254"/>
      <c r="C78" s="254"/>
      <c r="D78" s="38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ht="12.75">
      <c r="B79" s="254"/>
      <c r="C79" s="254"/>
      <c r="D79" s="3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ht="12.75">
      <c r="B80" s="254"/>
      <c r="C80" s="254"/>
      <c r="D80" s="38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ht="12.75">
      <c r="B81" s="254"/>
      <c r="C81" s="254"/>
      <c r="D81" s="3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ht="12.75">
      <c r="B82" s="254"/>
      <c r="C82" s="254"/>
      <c r="D82" s="38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ht="12.75">
      <c r="B83" s="254"/>
      <c r="C83" s="254"/>
      <c r="D83" s="3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ht="12.75">
      <c r="B84" s="254"/>
      <c r="C84" s="254"/>
      <c r="D84" s="38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ht="12.75">
      <c r="B85" s="254"/>
      <c r="C85" s="254"/>
      <c r="D85" s="38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ht="12.75">
      <c r="B86" s="254"/>
      <c r="C86" s="254"/>
      <c r="D86" s="38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ht="12.75">
      <c r="B87" s="254"/>
      <c r="C87" s="254"/>
      <c r="D87" s="38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ht="12.75">
      <c r="B88" s="254"/>
      <c r="C88" s="254"/>
      <c r="D88" s="38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ht="12.75">
      <c r="B89" s="254"/>
      <c r="C89" s="254"/>
      <c r="D89" s="38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ht="12.75">
      <c r="B90" s="254"/>
      <c r="C90" s="254"/>
      <c r="D90" s="38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ht="12.75">
      <c r="B91" s="254"/>
      <c r="C91" s="254"/>
      <c r="D91" s="38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ht="12.75">
      <c r="B92" s="254"/>
      <c r="C92" s="254"/>
      <c r="D92" s="38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ht="12.75">
      <c r="B93" s="254"/>
      <c r="C93" s="254"/>
      <c r="D93" s="38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ht="12.75">
      <c r="B94" s="254"/>
      <c r="C94" s="254"/>
      <c r="D94" s="38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ht="12.75">
      <c r="B95" s="254"/>
      <c r="C95" s="254"/>
      <c r="D95" s="38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ht="12.75">
      <c r="B96" s="254"/>
      <c r="C96" s="254"/>
      <c r="D96" s="38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ht="12.75">
      <c r="B97" s="254"/>
      <c r="C97" s="254"/>
      <c r="D97" s="38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ht="12.75">
      <c r="B98" s="254"/>
      <c r="C98" s="254"/>
      <c r="D98" s="38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ht="12.75">
      <c r="B99" s="254"/>
      <c r="C99" s="254"/>
      <c r="D99" s="38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ht="12.75">
      <c r="B100" s="254"/>
      <c r="C100" s="254"/>
      <c r="D100" s="3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ht="12.75">
      <c r="B101" s="254"/>
      <c r="C101" s="254"/>
      <c r="D101" s="38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ht="12.75">
      <c r="B102" s="254"/>
      <c r="C102" s="254"/>
      <c r="D102" s="3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ht="12.75">
      <c r="B103" s="254"/>
      <c r="C103" s="254"/>
      <c r="D103" s="38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ht="12.75">
      <c r="B104" s="254"/>
      <c r="C104" s="254"/>
      <c r="D104" s="38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ht="12.75">
      <c r="B105" s="254"/>
      <c r="C105" s="254"/>
      <c r="D105" s="38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ht="12.75">
      <c r="B106" s="254"/>
      <c r="C106" s="254"/>
      <c r="D106" s="38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ht="12.75">
      <c r="B107" s="254"/>
      <c r="C107" s="254"/>
      <c r="D107" s="38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ht="12.75">
      <c r="B108" s="254"/>
      <c r="C108" s="254"/>
      <c r="D108" s="38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ht="12.75">
      <c r="B109" s="254"/>
      <c r="C109" s="254"/>
      <c r="D109" s="38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ht="12.75">
      <c r="B110" s="254"/>
      <c r="C110" s="254"/>
      <c r="D110" s="38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ht="12.75">
      <c r="B111" s="254"/>
      <c r="C111" s="254"/>
      <c r="D111" s="38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ht="12.75">
      <c r="B112" s="254"/>
      <c r="C112" s="254"/>
      <c r="D112" s="38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ht="12.75">
      <c r="B113" s="254"/>
      <c r="C113" s="254"/>
      <c r="D113" s="38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ht="12.75">
      <c r="B114" s="254"/>
      <c r="C114" s="254"/>
      <c r="D114" s="3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ht="12.75">
      <c r="B115" s="254"/>
      <c r="C115" s="254"/>
      <c r="D115" s="38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ht="12.75">
      <c r="B116" s="254"/>
      <c r="C116" s="254"/>
      <c r="D116" s="3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ht="12.75">
      <c r="B117" s="254"/>
      <c r="C117" s="254"/>
      <c r="D117" s="38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ht="12.75">
      <c r="B118" s="254"/>
      <c r="C118" s="254"/>
      <c r="D118" s="38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ht="12.75">
      <c r="B119" s="254"/>
      <c r="C119" s="254"/>
      <c r="D119" s="38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ht="12.75">
      <c r="B120" s="254"/>
      <c r="C120" s="254"/>
      <c r="D120" s="38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ht="12.75">
      <c r="B121" s="254"/>
      <c r="C121" s="254"/>
      <c r="D121" s="38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ht="12.75">
      <c r="B122" s="254"/>
      <c r="C122" s="254"/>
      <c r="D122" s="38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ht="12.75">
      <c r="B123" s="254"/>
      <c r="C123" s="254"/>
      <c r="D123" s="38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ht="12.75">
      <c r="B124" s="254"/>
      <c r="C124" s="254"/>
      <c r="D124" s="38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ht="12.75">
      <c r="B125" s="254"/>
      <c r="C125" s="254"/>
      <c r="D125" s="38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ht="12.75">
      <c r="B126" s="254"/>
      <c r="C126" s="254"/>
      <c r="D126" s="38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ht="12.75">
      <c r="B127" s="254"/>
      <c r="C127" s="254"/>
      <c r="D127" s="38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ht="12.75">
      <c r="B128" s="254"/>
      <c r="C128" s="254"/>
      <c r="D128" s="3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12.75">
      <c r="B129" s="254"/>
      <c r="C129" s="254"/>
      <c r="D129" s="38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12.75">
      <c r="B130" s="254"/>
      <c r="C130" s="254"/>
      <c r="D130" s="3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12.75">
      <c r="B131" s="254"/>
      <c r="C131" s="254"/>
      <c r="D131" s="38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12.75">
      <c r="B132" s="254"/>
      <c r="C132" s="254"/>
      <c r="D132" s="38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12.75">
      <c r="B133" s="254"/>
      <c r="C133" s="254"/>
      <c r="D133" s="38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12.75">
      <c r="B134" s="254"/>
      <c r="C134" s="254"/>
      <c r="D134" s="38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12.75">
      <c r="B135" s="254"/>
      <c r="C135" s="254"/>
      <c r="D135" s="38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12.75">
      <c r="B136" s="254"/>
      <c r="C136" s="254"/>
      <c r="D136" s="38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12.75">
      <c r="B137" s="254"/>
      <c r="C137" s="254"/>
      <c r="D137" s="38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12.75">
      <c r="B138" s="254"/>
      <c r="C138" s="254"/>
      <c r="D138" s="38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12.75">
      <c r="B139" s="254"/>
      <c r="C139" s="254"/>
      <c r="D139" s="38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ht="12.75">
      <c r="B140" s="254"/>
      <c r="C140" s="254"/>
      <c r="D140" s="38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ht="12.75">
      <c r="B141" s="254"/>
      <c r="C141" s="254"/>
      <c r="D141" s="38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ht="12.75">
      <c r="B142" s="254"/>
      <c r="C142" s="254"/>
      <c r="D142" s="3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ht="12.75">
      <c r="B143" s="254"/>
      <c r="C143" s="254"/>
      <c r="D143" s="38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ht="12.75">
      <c r="B144" s="254"/>
      <c r="C144" s="254"/>
      <c r="D144" s="38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ht="12.75">
      <c r="B145" s="254"/>
      <c r="C145" s="254"/>
      <c r="D145" s="38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ht="12.75">
      <c r="B146" s="254"/>
      <c r="C146" s="254"/>
      <c r="D146" s="38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ht="12.75">
      <c r="B147" s="254"/>
      <c r="C147" s="254"/>
      <c r="D147" s="38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ht="12.75">
      <c r="B148" s="254"/>
      <c r="C148" s="254"/>
      <c r="D148" s="38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ht="12.75">
      <c r="B149" s="254"/>
      <c r="C149" s="254"/>
      <c r="D149" s="38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ht="12.75">
      <c r="B150" s="254"/>
      <c r="C150" s="254"/>
      <c r="D150" s="38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ht="12.75">
      <c r="B151" s="254"/>
      <c r="C151" s="254"/>
      <c r="D151" s="38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ht="12.75">
      <c r="B152" s="254"/>
      <c r="C152" s="254"/>
      <c r="D152" s="3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ht="12.75">
      <c r="B153" s="254"/>
      <c r="C153" s="254"/>
      <c r="D153" s="38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ht="12.75">
      <c r="B154" s="254"/>
      <c r="C154" s="254"/>
      <c r="D154" s="38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ht="12.75">
      <c r="B155" s="254"/>
      <c r="C155" s="254"/>
      <c r="D155" s="38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ht="12.75">
      <c r="B156" s="254"/>
      <c r="C156" s="254"/>
      <c r="D156" s="38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ht="12.75">
      <c r="B157" s="254"/>
      <c r="C157" s="254"/>
      <c r="D157" s="38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ht="12.75">
      <c r="B158" s="254"/>
      <c r="C158" s="254"/>
      <c r="D158" s="38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ht="12.75">
      <c r="B159" s="254"/>
      <c r="C159" s="254"/>
      <c r="D159" s="38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ht="12.75">
      <c r="B160" s="254"/>
      <c r="C160" s="254"/>
      <c r="D160" s="38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ht="12.75">
      <c r="B161" s="254"/>
      <c r="C161" s="254"/>
      <c r="D161" s="38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ht="12.75">
      <c r="B162" s="254"/>
      <c r="C162" s="254"/>
      <c r="D162" s="38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ht="12.75">
      <c r="B163" s="254"/>
      <c r="C163" s="254"/>
      <c r="D163" s="38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ht="12.75">
      <c r="B164" s="254"/>
      <c r="C164" s="254"/>
      <c r="D164" s="38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ht="12.75">
      <c r="B165" s="254"/>
      <c r="C165" s="254"/>
      <c r="D165" s="38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ht="12.75">
      <c r="B166" s="254"/>
      <c r="C166" s="254"/>
      <c r="D166" s="38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ht="12.75">
      <c r="B167" s="254"/>
      <c r="C167" s="254"/>
      <c r="D167" s="38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ht="12.75">
      <c r="B168" s="254"/>
      <c r="C168" s="254"/>
      <c r="D168" s="38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ht="12.75">
      <c r="B169" s="254"/>
      <c r="C169" s="254"/>
      <c r="D169" s="38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ht="12.75">
      <c r="B170" s="254"/>
      <c r="C170" s="254"/>
      <c r="D170" s="38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ht="12.75">
      <c r="B171" s="254"/>
      <c r="C171" s="254"/>
      <c r="D171" s="38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ht="12.75">
      <c r="B172" s="254"/>
      <c r="C172" s="254"/>
      <c r="D172" s="38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ht="12.75">
      <c r="B173" s="254"/>
      <c r="C173" s="254"/>
      <c r="D173" s="38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ht="12.75">
      <c r="B174" s="254"/>
      <c r="C174" s="254"/>
      <c r="D174" s="38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ht="12.75">
      <c r="B175" s="254"/>
      <c r="C175" s="254"/>
      <c r="D175" s="38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ht="12.75">
      <c r="B176" s="254"/>
      <c r="C176" s="254"/>
      <c r="D176" s="38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ht="12.75">
      <c r="B177" s="254"/>
      <c r="C177" s="254"/>
      <c r="D177" s="38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ht="12.75">
      <c r="B178" s="254"/>
      <c r="C178" s="254"/>
      <c r="D178" s="38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ht="12.75">
      <c r="B179" s="254"/>
      <c r="C179" s="254"/>
      <c r="D179" s="38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ht="12.75">
      <c r="B180" s="254"/>
      <c r="C180" s="254"/>
      <c r="D180" s="38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ht="12.75">
      <c r="B181" s="254"/>
      <c r="C181" s="254"/>
      <c r="D181" s="38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ht="12.75">
      <c r="B182" s="254"/>
      <c r="C182" s="254"/>
      <c r="D182" s="38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ht="12.75">
      <c r="B183" s="254"/>
      <c r="C183" s="254"/>
      <c r="D183" s="38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2:17" ht="12.75">
      <c r="B184" s="254"/>
      <c r="C184" s="254"/>
      <c r="D184" s="38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2:17" ht="12.75">
      <c r="B185" s="254"/>
      <c r="C185" s="254"/>
      <c r="D185" s="38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2:17" ht="12.75">
      <c r="B186" s="254"/>
      <c r="C186" s="254"/>
      <c r="D186" s="38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2:17" ht="12.75">
      <c r="B187" s="254"/>
      <c r="C187" s="254"/>
      <c r="D187" s="38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2:17" ht="12.75">
      <c r="B188" s="254"/>
      <c r="C188" s="254"/>
      <c r="D188" s="38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2:17" ht="12.75">
      <c r="B189" s="254"/>
      <c r="C189" s="254"/>
      <c r="D189" s="38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2:17" ht="12.75">
      <c r="B190" s="254"/>
      <c r="C190" s="254"/>
      <c r="D190" s="38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2:17" ht="12.75">
      <c r="B191" s="254"/>
      <c r="C191" s="254"/>
      <c r="D191" s="38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2:17" ht="12.75">
      <c r="B192" s="254"/>
      <c r="C192" s="254"/>
      <c r="D192" s="38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2:17" ht="12.75">
      <c r="B193" s="254"/>
      <c r="C193" s="254"/>
      <c r="D193" s="38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2:17" ht="12.75">
      <c r="B194" s="254"/>
      <c r="C194" s="254"/>
      <c r="D194" s="38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2:17" ht="12.75">
      <c r="B195" s="254"/>
      <c r="C195" s="254"/>
      <c r="D195" s="38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2:17" ht="12.75">
      <c r="B196" s="254"/>
      <c r="C196" s="254"/>
      <c r="D196" s="38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2:17" ht="12.75">
      <c r="B197" s="254"/>
      <c r="C197" s="254"/>
      <c r="D197" s="38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2:17" ht="12.75">
      <c r="B198" s="254"/>
      <c r="C198" s="254"/>
      <c r="D198" s="38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2:17" ht="12.75">
      <c r="B199" s="254"/>
      <c r="C199" s="254"/>
      <c r="D199" s="38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2:17" ht="12.75">
      <c r="B200" s="254"/>
      <c r="C200" s="254"/>
      <c r="D200" s="38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2:17" ht="12.75">
      <c r="B201" s="254"/>
      <c r="C201" s="254"/>
      <c r="D201" s="38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2:17" ht="12.75">
      <c r="B202" s="254"/>
      <c r="C202" s="254"/>
      <c r="D202" s="38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2:17" ht="12.75">
      <c r="B203" s="254"/>
      <c r="C203" s="254"/>
      <c r="D203" s="38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2:17" ht="12.75">
      <c r="B204" s="254"/>
      <c r="C204" s="254"/>
      <c r="D204" s="38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2:17" ht="12.75">
      <c r="B205" s="254"/>
      <c r="C205" s="254"/>
      <c r="D205" s="38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2:17" ht="12.75">
      <c r="B206" s="254"/>
      <c r="C206" s="254"/>
      <c r="D206" s="38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2:17" ht="12.75">
      <c r="B207" s="254"/>
      <c r="C207" s="254"/>
      <c r="D207" s="38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2:17" ht="12.75">
      <c r="B208" s="254"/>
      <c r="C208" s="254"/>
      <c r="D208" s="38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2:17" ht="12.75">
      <c r="B209" s="254"/>
      <c r="C209" s="254"/>
      <c r="D209" s="38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2:17" ht="12.75">
      <c r="B210" s="254"/>
      <c r="C210" s="254"/>
      <c r="D210" s="38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2:17" ht="12.75">
      <c r="B211" s="254"/>
      <c r="C211" s="254"/>
      <c r="D211" s="38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2:17" ht="12.75">
      <c r="B212" s="254"/>
      <c r="C212" s="254"/>
      <c r="D212" s="38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2:17" ht="12.75">
      <c r="B213" s="254"/>
      <c r="C213" s="254"/>
      <c r="D213" s="38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2:17" ht="12.75">
      <c r="B214" s="254"/>
      <c r="C214" s="254"/>
      <c r="D214" s="38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2:17" ht="12.75">
      <c r="B215" s="254"/>
      <c r="C215" s="254"/>
      <c r="D215" s="38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2:17" ht="12.75">
      <c r="B216" s="254"/>
      <c r="C216" s="254"/>
      <c r="D216" s="38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2:17" ht="12.75">
      <c r="B217" s="254"/>
      <c r="C217" s="254"/>
      <c r="D217" s="38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2:17" ht="12.75">
      <c r="B218" s="254"/>
      <c r="C218" s="254"/>
      <c r="D218" s="38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2:17" ht="12.75">
      <c r="B219" s="254"/>
      <c r="C219" s="254"/>
      <c r="D219" s="38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2:17" ht="12.75">
      <c r="B220" s="254"/>
      <c r="C220" s="254"/>
      <c r="D220" s="38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2:17" ht="12.75">
      <c r="B221" s="254"/>
      <c r="C221" s="254"/>
      <c r="D221" s="38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2:17" ht="12.75">
      <c r="B222" s="254"/>
      <c r="C222" s="254"/>
      <c r="D222" s="38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2:17" ht="12.75">
      <c r="B223" s="254"/>
      <c r="C223" s="254"/>
      <c r="D223" s="38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17" ht="12.75">
      <c r="B224" s="254"/>
      <c r="C224" s="254"/>
      <c r="D224" s="38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2:17" ht="12.75">
      <c r="B225" s="254"/>
      <c r="C225" s="254"/>
      <c r="D225" s="38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2:17" ht="12.75">
      <c r="B226" s="254"/>
      <c r="C226" s="254"/>
      <c r="D226" s="38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2:17" ht="12.75">
      <c r="B227" s="254"/>
      <c r="C227" s="254"/>
      <c r="D227" s="38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2:17" ht="12.75">
      <c r="B228" s="254"/>
      <c r="C228" s="254"/>
      <c r="D228" s="38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2:17" ht="12.75">
      <c r="B229" s="254"/>
      <c r="C229" s="254"/>
      <c r="D229" s="38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2:17" ht="12.75">
      <c r="B230" s="254"/>
      <c r="C230" s="254"/>
      <c r="D230" s="38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2:17" ht="12.75">
      <c r="B231" s="254"/>
      <c r="C231" s="254"/>
      <c r="D231" s="38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2:17" ht="12.75">
      <c r="B232" s="254"/>
      <c r="C232" s="254"/>
      <c r="D232" s="38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2:17" ht="12.75">
      <c r="B233" s="254"/>
      <c r="C233" s="254"/>
      <c r="D233" s="38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2:17" ht="12.75">
      <c r="B234" s="254"/>
      <c r="C234" s="254"/>
      <c r="D234" s="38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2:17" ht="12.75">
      <c r="B235" s="254"/>
      <c r="C235" s="254"/>
      <c r="D235" s="38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2:17" ht="12.75">
      <c r="B236" s="254"/>
      <c r="C236" s="254"/>
      <c r="D236" s="38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2:17" ht="12.75">
      <c r="B237" s="254"/>
      <c r="C237" s="254"/>
      <c r="D237" s="38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2:17" ht="12.75">
      <c r="B238" s="254"/>
      <c r="C238" s="254"/>
      <c r="D238" s="38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2:17" ht="12.75">
      <c r="B239" s="254"/>
      <c r="C239" s="254"/>
      <c r="D239" s="38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2:17" ht="12.75">
      <c r="B240" s="254"/>
      <c r="C240" s="254"/>
      <c r="D240" s="38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2:17" ht="12.75">
      <c r="B241" s="254"/>
      <c r="C241" s="254"/>
      <c r="D241" s="38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2:17" ht="12.75">
      <c r="B242" s="254"/>
      <c r="C242" s="254"/>
      <c r="D242" s="38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2:17" ht="12.75">
      <c r="B243" s="254"/>
      <c r="C243" s="254"/>
      <c r="D243" s="38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5:17" ht="12.75"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5:17" ht="12.75"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5:17" ht="12.75"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5:17" ht="12.75"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5:17" ht="12.75"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5:17" ht="12.75"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5:17" ht="12.75"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5:17" ht="12.75"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38"/>
  <sheetViews>
    <sheetView workbookViewId="0" topLeftCell="A1">
      <selection activeCell="H17" sqref="H17"/>
    </sheetView>
  </sheetViews>
  <sheetFormatPr defaultColWidth="9.00390625" defaultRowHeight="12.75" outlineLevelRow="1"/>
  <cols>
    <col min="1" max="1" width="66.00390625" style="27" bestFit="1" customWidth="1"/>
    <col min="2" max="2" width="17.375" style="12" customWidth="1"/>
    <col min="3" max="3" width="18.125" style="12" customWidth="1"/>
    <col min="4" max="4" width="11.375" style="48" bestFit="1" customWidth="1"/>
    <col min="5" max="5" width="17.125" style="12" customWidth="1"/>
    <col min="6" max="6" width="17.625" style="12" customWidth="1"/>
    <col min="7" max="7" width="11.375" style="48" bestFit="1" customWidth="1"/>
    <col min="8" max="8" width="16.125" style="12" bestFit="1" customWidth="1"/>
    <col min="9" max="16384" width="9.125" style="27" customWidth="1"/>
  </cols>
  <sheetData>
    <row r="2" spans="1:19" ht="18.75">
      <c r="A2" s="5" t="s">
        <v>212</v>
      </c>
      <c r="B2" s="3"/>
      <c r="C2" s="3"/>
      <c r="D2" s="3"/>
      <c r="E2" s="3"/>
      <c r="F2" s="3"/>
      <c r="G2" s="3"/>
      <c r="H2" s="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ht="12.75">
      <c r="A3" s="119"/>
    </row>
    <row r="4" spans="2:8" s="186" customFormat="1" ht="12.75">
      <c r="B4" s="194"/>
      <c r="C4" s="194"/>
      <c r="D4" s="223"/>
      <c r="E4" s="194"/>
      <c r="F4" s="194"/>
      <c r="G4" s="223"/>
      <c r="H4" s="186" t="str">
        <f>VALVAL</f>
        <v>млрд. одиниць</v>
      </c>
    </row>
    <row r="5" spans="1:8" s="159" customFormat="1" ht="12.75">
      <c r="A5" s="30"/>
      <c r="B5" s="260">
        <v>44926</v>
      </c>
      <c r="C5" s="261"/>
      <c r="D5" s="262"/>
      <c r="E5" s="260">
        <v>45260</v>
      </c>
      <c r="F5" s="261"/>
      <c r="G5" s="262"/>
      <c r="H5" s="182"/>
    </row>
    <row r="6" spans="1:8" s="97" customFormat="1" ht="12.75">
      <c r="A6" s="123"/>
      <c r="B6" s="166" t="s">
        <v>169</v>
      </c>
      <c r="C6" s="166" t="s">
        <v>172</v>
      </c>
      <c r="D6" s="190" t="s">
        <v>192</v>
      </c>
      <c r="E6" s="166" t="s">
        <v>169</v>
      </c>
      <c r="F6" s="166" t="s">
        <v>172</v>
      </c>
      <c r="G6" s="190" t="s">
        <v>192</v>
      </c>
      <c r="H6" s="166" t="s">
        <v>63</v>
      </c>
    </row>
    <row r="7" spans="1:8" s="45" customFormat="1" ht="15.75">
      <c r="A7" s="87" t="s">
        <v>153</v>
      </c>
      <c r="B7" s="33">
        <f aca="true" t="shared" si="0" ref="B7:H7">SUM(B8:B15)</f>
        <v>41.422868426090005</v>
      </c>
      <c r="C7" s="33">
        <f t="shared" si="0"/>
        <v>1514.77630632182</v>
      </c>
      <c r="D7" s="59">
        <f t="shared" si="0"/>
        <v>0.37168199999999996</v>
      </c>
      <c r="E7" s="33">
        <f t="shared" si="0"/>
        <v>46.022447388420005</v>
      </c>
      <c r="F7" s="33">
        <f t="shared" si="0"/>
        <v>1674.0757282429201</v>
      </c>
      <c r="G7" s="59">
        <f t="shared" si="0"/>
        <v>0.32681</v>
      </c>
      <c r="H7" s="33">
        <f t="shared" si="0"/>
        <v>-0.04487499999999999</v>
      </c>
    </row>
    <row r="8" spans="1:8" s="23" customFormat="1" ht="12.75">
      <c r="A8" s="151" t="s">
        <v>216</v>
      </c>
      <c r="B8" s="124">
        <v>4.47308323301</v>
      </c>
      <c r="C8" s="124">
        <v>163.57439151454</v>
      </c>
      <c r="D8" s="154">
        <v>0.040137</v>
      </c>
      <c r="E8" s="124">
        <v>5.37563704391</v>
      </c>
      <c r="F8" s="124">
        <v>195.53987259932</v>
      </c>
      <c r="G8" s="154">
        <v>0.038173</v>
      </c>
      <c r="H8" s="124">
        <v>-0.001964</v>
      </c>
    </row>
    <row r="9" spans="1:8" s="23" customFormat="1" ht="12.75">
      <c r="A9" s="151" t="s">
        <v>190</v>
      </c>
      <c r="B9" s="124">
        <v>8.48934434411</v>
      </c>
      <c r="C9" s="124">
        <v>310.44343758177</v>
      </c>
      <c r="D9" s="154">
        <v>0.076174</v>
      </c>
      <c r="E9" s="124">
        <v>10.81834357369</v>
      </c>
      <c r="F9" s="124">
        <v>393.51941116161</v>
      </c>
      <c r="G9" s="154">
        <v>0.076822</v>
      </c>
      <c r="H9" s="124">
        <v>0.000648</v>
      </c>
    </row>
    <row r="10" spans="1:8" s="23" customFormat="1" ht="12.75">
      <c r="A10" s="151" t="s">
        <v>186</v>
      </c>
      <c r="B10" s="124">
        <v>0.99791775268</v>
      </c>
      <c r="C10" s="124">
        <v>36.49245513094</v>
      </c>
      <c r="D10" s="154">
        <v>0.008954</v>
      </c>
      <c r="E10" s="124">
        <v>0.90345883149</v>
      </c>
      <c r="F10" s="124">
        <v>32.86349568695</v>
      </c>
      <c r="G10" s="154">
        <v>0.006416</v>
      </c>
      <c r="H10" s="124">
        <v>-0.002539</v>
      </c>
    </row>
    <row r="11" spans="1:8" s="23" customFormat="1" ht="12.75">
      <c r="A11" s="151" t="s">
        <v>224</v>
      </c>
      <c r="B11" s="124">
        <v>0.15384109593</v>
      </c>
      <c r="C11" s="124">
        <v>5.62575350063</v>
      </c>
      <c r="D11" s="154">
        <v>0.00138</v>
      </c>
      <c r="E11" s="124">
        <v>0.14371683795</v>
      </c>
      <c r="F11" s="124">
        <v>5.2277287238</v>
      </c>
      <c r="G11" s="154">
        <v>0.001021</v>
      </c>
      <c r="H11" s="124">
        <v>-0.00036</v>
      </c>
    </row>
    <row r="12" spans="1:8" s="23" customFormat="1" ht="12.75">
      <c r="A12" s="151" t="s">
        <v>182</v>
      </c>
      <c r="B12" s="124">
        <v>3.96987948686</v>
      </c>
      <c r="C12" s="124">
        <v>145.172935</v>
      </c>
      <c r="D12" s="154">
        <v>0.035621</v>
      </c>
      <c r="E12" s="124">
        <v>3.99098657876</v>
      </c>
      <c r="F12" s="124">
        <v>145.172935</v>
      </c>
      <c r="G12" s="154">
        <v>0.02834</v>
      </c>
      <c r="H12" s="124">
        <v>-0.007281</v>
      </c>
    </row>
    <row r="13" spans="1:8" s="23" customFormat="1" ht="12.75">
      <c r="A13" s="151" t="s">
        <v>222</v>
      </c>
      <c r="B13" s="124">
        <v>8.61807566251</v>
      </c>
      <c r="C13" s="124">
        <v>315.15096167074</v>
      </c>
      <c r="D13" s="154">
        <v>0.077329</v>
      </c>
      <c r="E13" s="124">
        <v>8.61933864131</v>
      </c>
      <c r="F13" s="124">
        <v>313.5301669455</v>
      </c>
      <c r="G13" s="154">
        <v>0.061207</v>
      </c>
      <c r="H13" s="124">
        <v>-0.016123</v>
      </c>
    </row>
    <row r="14" spans="1:17" ht="12.75">
      <c r="A14" s="198" t="s">
        <v>116</v>
      </c>
      <c r="B14" s="76">
        <v>14.43427468819</v>
      </c>
      <c r="C14" s="76">
        <v>527.8412173625</v>
      </c>
      <c r="D14" s="109">
        <v>0.129517</v>
      </c>
      <c r="E14" s="76">
        <v>15.90539736422</v>
      </c>
      <c r="F14" s="76">
        <v>578.56201020293</v>
      </c>
      <c r="G14" s="109">
        <v>0.112945</v>
      </c>
      <c r="H14" s="124">
        <v>-0.016572</v>
      </c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2.75">
      <c r="A15" s="198" t="s">
        <v>97</v>
      </c>
      <c r="B15" s="76">
        <v>0.2864521628</v>
      </c>
      <c r="C15" s="76">
        <v>10.4751545607</v>
      </c>
      <c r="D15" s="109">
        <v>0.00257</v>
      </c>
      <c r="E15" s="76">
        <v>0.26556851709</v>
      </c>
      <c r="F15" s="76">
        <v>9.66010792281</v>
      </c>
      <c r="G15" s="109">
        <v>0.001886</v>
      </c>
      <c r="H15" s="124">
        <v>-0.000684</v>
      </c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2.75">
      <c r="A16" s="198" t="s">
        <v>159</v>
      </c>
      <c r="B16" s="76">
        <v>70.0238387952</v>
      </c>
      <c r="C16" s="76">
        <v>2560.6737513574</v>
      </c>
      <c r="D16" s="109">
        <v>0.628317</v>
      </c>
      <c r="E16" s="76">
        <v>94.80131909602</v>
      </c>
      <c r="F16" s="76">
        <v>3448.41694237995</v>
      </c>
      <c r="G16" s="109">
        <v>0.673191</v>
      </c>
      <c r="H16" s="76">
        <v>0.044874</v>
      </c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2.75">
      <c r="B17" s="254"/>
      <c r="C17" s="254"/>
      <c r="D17" s="38"/>
      <c r="E17" s="254"/>
      <c r="F17" s="254"/>
      <c r="G17" s="38"/>
      <c r="H17" s="186" t="str">
        <f>VALVAL</f>
        <v>млрд. одиниць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9" ht="12.75">
      <c r="A18" s="30"/>
      <c r="B18" s="260">
        <v>44926</v>
      </c>
      <c r="C18" s="261"/>
      <c r="D18" s="262"/>
      <c r="E18" s="260">
        <v>45260</v>
      </c>
      <c r="F18" s="261"/>
      <c r="G18" s="262"/>
      <c r="H18" s="182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</row>
    <row r="19" spans="1:17" s="217" customFormat="1" ht="12.75">
      <c r="A19" s="228"/>
      <c r="B19" s="22" t="s">
        <v>169</v>
      </c>
      <c r="C19" s="22" t="s">
        <v>172</v>
      </c>
      <c r="D19" s="32" t="s">
        <v>192</v>
      </c>
      <c r="E19" s="22" t="s">
        <v>169</v>
      </c>
      <c r="F19" s="22" t="s">
        <v>172</v>
      </c>
      <c r="G19" s="32" t="s">
        <v>192</v>
      </c>
      <c r="H19" s="22" t="s">
        <v>63</v>
      </c>
      <c r="I19" s="207"/>
      <c r="J19" s="207"/>
      <c r="K19" s="207"/>
      <c r="L19" s="207"/>
      <c r="M19" s="207"/>
      <c r="N19" s="207"/>
      <c r="O19" s="207"/>
      <c r="P19" s="207"/>
      <c r="Q19" s="207"/>
    </row>
    <row r="20" spans="1:17" s="170" customFormat="1" ht="15">
      <c r="A20" s="233" t="s">
        <v>153</v>
      </c>
      <c r="B20" s="180">
        <f aca="true" t="shared" si="1" ref="B20:H20">B$21+B$29</f>
        <v>111.44670722128998</v>
      </c>
      <c r="C20" s="180">
        <f t="shared" si="1"/>
        <v>4075.45005767922</v>
      </c>
      <c r="D20" s="192">
        <f t="shared" si="1"/>
        <v>0.999998</v>
      </c>
      <c r="E20" s="180">
        <f t="shared" si="1"/>
        <v>140.82376648443997</v>
      </c>
      <c r="F20" s="180">
        <f t="shared" si="1"/>
        <v>5122.49267062287</v>
      </c>
      <c r="G20" s="192">
        <f t="shared" si="1"/>
        <v>1.000002</v>
      </c>
      <c r="H20" s="180">
        <f t="shared" si="1"/>
        <v>1.9999999999985307E-06</v>
      </c>
      <c r="I20" s="155"/>
      <c r="J20" s="155"/>
      <c r="K20" s="155"/>
      <c r="L20" s="155"/>
      <c r="M20" s="155"/>
      <c r="N20" s="155"/>
      <c r="O20" s="155"/>
      <c r="P20" s="155"/>
      <c r="Q20" s="155"/>
    </row>
    <row r="21" spans="1:17" s="9" customFormat="1" ht="15">
      <c r="A21" s="35" t="s">
        <v>66</v>
      </c>
      <c r="B21" s="256">
        <f aca="true" t="shared" si="2" ref="B21:H21">SUM(B$22:B$28)</f>
        <v>101.59354286954999</v>
      </c>
      <c r="C21" s="256">
        <f t="shared" si="2"/>
        <v>3715.1336317660903</v>
      </c>
      <c r="D21" s="21">
        <f t="shared" si="2"/>
        <v>0.9115880000000001</v>
      </c>
      <c r="E21" s="256">
        <f t="shared" si="2"/>
        <v>131.94343932230998</v>
      </c>
      <c r="F21" s="256">
        <f t="shared" si="2"/>
        <v>4799.46899403554</v>
      </c>
      <c r="G21" s="21">
        <f t="shared" si="2"/>
        <v>0.93694</v>
      </c>
      <c r="H21" s="256">
        <f t="shared" si="2"/>
        <v>0.025352</v>
      </c>
      <c r="I21" s="249"/>
      <c r="J21" s="249"/>
      <c r="K21" s="249"/>
      <c r="L21" s="249"/>
      <c r="M21" s="249"/>
      <c r="N21" s="249"/>
      <c r="O21" s="249"/>
      <c r="P21" s="249"/>
      <c r="Q21" s="249"/>
    </row>
    <row r="22" spans="1:17" s="152" customFormat="1" ht="12.75" outlineLevel="1">
      <c r="A22" s="246" t="s">
        <v>216</v>
      </c>
      <c r="B22" s="26">
        <v>3.74338818323</v>
      </c>
      <c r="C22" s="26">
        <v>136.89046511704</v>
      </c>
      <c r="D22" s="41">
        <v>0.033589</v>
      </c>
      <c r="E22" s="26">
        <v>4.16488243095</v>
      </c>
      <c r="F22" s="26">
        <v>151.49843140204</v>
      </c>
      <c r="G22" s="41">
        <v>0.029575</v>
      </c>
      <c r="H22" s="26">
        <v>-0.004014</v>
      </c>
      <c r="I22" s="142"/>
      <c r="J22" s="142"/>
      <c r="K22" s="142"/>
      <c r="L22" s="142"/>
      <c r="M22" s="142"/>
      <c r="N22" s="142"/>
      <c r="O22" s="142"/>
      <c r="P22" s="142"/>
      <c r="Q22" s="142"/>
    </row>
    <row r="23" spans="1:17" ht="12.75" outlineLevel="1">
      <c r="A23" s="153" t="s">
        <v>190</v>
      </c>
      <c r="B23" s="76">
        <v>7.19468151765</v>
      </c>
      <c r="C23" s="76">
        <v>263.09943054608</v>
      </c>
      <c r="D23" s="109">
        <v>0.064557</v>
      </c>
      <c r="E23" s="76">
        <v>9.49550545797</v>
      </c>
      <c r="F23" s="76">
        <v>345.40091013467</v>
      </c>
      <c r="G23" s="109">
        <v>0.067428</v>
      </c>
      <c r="H23" s="76">
        <v>0.002871</v>
      </c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2.75" outlineLevel="1">
      <c r="A24" s="153" t="s">
        <v>186</v>
      </c>
      <c r="B24" s="76">
        <v>0.99791775268</v>
      </c>
      <c r="C24" s="76">
        <v>36.49245513094</v>
      </c>
      <c r="D24" s="109">
        <v>0.008954</v>
      </c>
      <c r="E24" s="76">
        <v>0.90345883149</v>
      </c>
      <c r="F24" s="76">
        <v>32.86349568695</v>
      </c>
      <c r="G24" s="109">
        <v>0.006416</v>
      </c>
      <c r="H24" s="76">
        <v>-0.002539</v>
      </c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.75" outlineLevel="1">
      <c r="A25" s="153" t="s">
        <v>182</v>
      </c>
      <c r="B25" s="76">
        <v>3.96987948686</v>
      </c>
      <c r="C25" s="76">
        <v>145.172935</v>
      </c>
      <c r="D25" s="109">
        <v>0.035621</v>
      </c>
      <c r="E25" s="76">
        <v>3.99098657876</v>
      </c>
      <c r="F25" s="76">
        <v>145.172935</v>
      </c>
      <c r="G25" s="109">
        <v>0.02834</v>
      </c>
      <c r="H25" s="76">
        <v>-0.007281</v>
      </c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2.75" outlineLevel="1">
      <c r="A26" s="153" t="s">
        <v>222</v>
      </c>
      <c r="B26" s="76">
        <v>7.65684220892</v>
      </c>
      <c r="C26" s="76">
        <v>280</v>
      </c>
      <c r="D26" s="109">
        <v>0.068704</v>
      </c>
      <c r="E26" s="76">
        <v>7.6975521784</v>
      </c>
      <c r="F26" s="76">
        <v>280</v>
      </c>
      <c r="G26" s="109">
        <v>0.054661</v>
      </c>
      <c r="H26" s="76">
        <v>-0.014043</v>
      </c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2.75" outlineLevel="1">
      <c r="A27" s="153" t="s">
        <v>116</v>
      </c>
      <c r="B27" s="76">
        <v>10.60135583917</v>
      </c>
      <c r="C27" s="76">
        <v>387.67674114004</v>
      </c>
      <c r="D27" s="109">
        <v>0.095125</v>
      </c>
      <c r="E27" s="76">
        <v>13.51281004087</v>
      </c>
      <c r="F27" s="76">
        <v>491.53116779895</v>
      </c>
      <c r="G27" s="109">
        <v>0.095955</v>
      </c>
      <c r="H27" s="76">
        <v>0.000831</v>
      </c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.75" outlineLevel="1">
      <c r="A28" s="153" t="s">
        <v>159</v>
      </c>
      <c r="B28" s="76">
        <v>67.42947788104</v>
      </c>
      <c r="C28" s="76">
        <v>2465.80160483199</v>
      </c>
      <c r="D28" s="109">
        <v>0.605038</v>
      </c>
      <c r="E28" s="76">
        <v>92.17824380387</v>
      </c>
      <c r="F28" s="76">
        <v>3353.00205401293</v>
      </c>
      <c r="G28" s="109">
        <v>0.654565</v>
      </c>
      <c r="H28" s="76">
        <v>0.049527</v>
      </c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">
      <c r="A29" s="86" t="s">
        <v>14</v>
      </c>
      <c r="B29" s="221">
        <f aca="true" t="shared" si="3" ref="B29:H29">SUM(B$30:B$36)</f>
        <v>9.853164351739998</v>
      </c>
      <c r="C29" s="221">
        <f t="shared" si="3"/>
        <v>360.31642591313</v>
      </c>
      <c r="D29" s="238">
        <f t="shared" si="3"/>
        <v>0.08841000000000002</v>
      </c>
      <c r="E29" s="221">
        <f t="shared" si="3"/>
        <v>8.88032716213</v>
      </c>
      <c r="F29" s="221">
        <f t="shared" si="3"/>
        <v>323.02367658733</v>
      </c>
      <c r="G29" s="238">
        <f t="shared" si="3"/>
        <v>0.063062</v>
      </c>
      <c r="H29" s="221">
        <f t="shared" si="3"/>
        <v>-0.02535</v>
      </c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2.75" outlineLevel="1">
      <c r="A30" s="153" t="s">
        <v>216</v>
      </c>
      <c r="B30" s="76">
        <v>0.72969504978</v>
      </c>
      <c r="C30" s="76">
        <v>26.6839263975</v>
      </c>
      <c r="D30" s="109">
        <v>0.006547</v>
      </c>
      <c r="E30" s="76">
        <v>1.21075461296</v>
      </c>
      <c r="F30" s="76">
        <v>44.04144119728</v>
      </c>
      <c r="G30" s="109">
        <v>0.008598</v>
      </c>
      <c r="H30" s="76">
        <v>0.00205</v>
      </c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2.75" outlineLevel="1">
      <c r="A31" s="153" t="s">
        <v>190</v>
      </c>
      <c r="B31" s="76">
        <v>1.29466282646</v>
      </c>
      <c r="C31" s="76">
        <v>47.34400703569</v>
      </c>
      <c r="D31" s="109">
        <v>0.011617</v>
      </c>
      <c r="E31" s="76">
        <v>1.32283811572</v>
      </c>
      <c r="F31" s="76">
        <v>48.11850102694</v>
      </c>
      <c r="G31" s="109">
        <v>0.009394</v>
      </c>
      <c r="H31" s="76">
        <v>-0.002223</v>
      </c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2.75" outlineLevel="1">
      <c r="A32" s="153" t="s">
        <v>224</v>
      </c>
      <c r="B32" s="76">
        <v>0.15384109593</v>
      </c>
      <c r="C32" s="76">
        <v>5.62575350063</v>
      </c>
      <c r="D32" s="109">
        <v>0.00138</v>
      </c>
      <c r="E32" s="76">
        <v>0.14371683795</v>
      </c>
      <c r="F32" s="76">
        <v>5.2277287238</v>
      </c>
      <c r="G32" s="109">
        <v>0.001021</v>
      </c>
      <c r="H32" s="76">
        <v>-0.00036</v>
      </c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 outlineLevel="1">
      <c r="A33" s="153" t="s">
        <v>222</v>
      </c>
      <c r="B33" s="76">
        <v>0.96123345359</v>
      </c>
      <c r="C33" s="76">
        <v>35.15096167074</v>
      </c>
      <c r="D33" s="109">
        <v>0.008625</v>
      </c>
      <c r="E33" s="76">
        <v>0.92178646291</v>
      </c>
      <c r="F33" s="76">
        <v>33.5301669455</v>
      </c>
      <c r="G33" s="109">
        <v>0.006546</v>
      </c>
      <c r="H33" s="76">
        <v>-0.002079</v>
      </c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.75" outlineLevel="1">
      <c r="A34" s="153" t="s">
        <v>116</v>
      </c>
      <c r="B34" s="76">
        <v>3.83291884902</v>
      </c>
      <c r="C34" s="76">
        <v>140.16447622246</v>
      </c>
      <c r="D34" s="109">
        <v>0.034392</v>
      </c>
      <c r="E34" s="76">
        <v>2.39258732335</v>
      </c>
      <c r="F34" s="76">
        <v>87.03084240398</v>
      </c>
      <c r="G34" s="109">
        <v>0.01699</v>
      </c>
      <c r="H34" s="76">
        <v>-0.017402</v>
      </c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 outlineLevel="1">
      <c r="A35" s="153" t="s">
        <v>97</v>
      </c>
      <c r="B35" s="76">
        <v>0.2864521628</v>
      </c>
      <c r="C35" s="76">
        <v>10.4751545607</v>
      </c>
      <c r="D35" s="109">
        <v>0.00257</v>
      </c>
      <c r="E35" s="76">
        <v>0.26556851709</v>
      </c>
      <c r="F35" s="76">
        <v>9.66010792281</v>
      </c>
      <c r="G35" s="109">
        <v>0.001886</v>
      </c>
      <c r="H35" s="76">
        <v>-0.000684</v>
      </c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 outlineLevel="1">
      <c r="A36" s="153" t="s">
        <v>159</v>
      </c>
      <c r="B36" s="76">
        <v>2.59436091416</v>
      </c>
      <c r="C36" s="76">
        <v>94.87214652541</v>
      </c>
      <c r="D36" s="109">
        <v>0.023279</v>
      </c>
      <c r="E36" s="76">
        <v>2.62307529215</v>
      </c>
      <c r="F36" s="76">
        <v>95.41488836702</v>
      </c>
      <c r="G36" s="109">
        <v>0.018627</v>
      </c>
      <c r="H36" s="76">
        <v>-0.004652</v>
      </c>
      <c r="I36" s="14"/>
      <c r="J36" s="14"/>
      <c r="K36" s="14"/>
      <c r="L36" s="14"/>
      <c r="M36" s="14"/>
      <c r="N36" s="14"/>
      <c r="O36" s="14"/>
      <c r="P36" s="14"/>
      <c r="Q36" s="14"/>
    </row>
    <row r="37" spans="2:17" ht="12.75">
      <c r="B37" s="254"/>
      <c r="C37" s="254"/>
      <c r="D37" s="38"/>
      <c r="E37" s="254"/>
      <c r="F37" s="254"/>
      <c r="G37" s="38"/>
      <c r="H37" s="254"/>
      <c r="I37" s="14"/>
      <c r="J37" s="14"/>
      <c r="K37" s="14"/>
      <c r="L37" s="14"/>
      <c r="M37" s="14"/>
      <c r="N37" s="14"/>
      <c r="O37" s="14"/>
      <c r="P37" s="14"/>
      <c r="Q37" s="14"/>
    </row>
    <row r="38" spans="2:17" ht="12.75">
      <c r="B38" s="254"/>
      <c r="C38" s="254"/>
      <c r="D38" s="38"/>
      <c r="E38" s="254"/>
      <c r="F38" s="254"/>
      <c r="G38" s="38"/>
      <c r="H38" s="254"/>
      <c r="I38" s="14"/>
      <c r="J38" s="14"/>
      <c r="K38" s="14"/>
      <c r="L38" s="14"/>
      <c r="M38" s="14"/>
      <c r="N38" s="14"/>
      <c r="O38" s="14"/>
      <c r="P38" s="14"/>
      <c r="Q38" s="14"/>
    </row>
    <row r="39" spans="2:17" ht="12.75">
      <c r="B39" s="254"/>
      <c r="C39" s="254"/>
      <c r="D39" s="38"/>
      <c r="E39" s="254"/>
      <c r="F39" s="254"/>
      <c r="G39" s="38"/>
      <c r="H39" s="254"/>
      <c r="I39" s="14"/>
      <c r="J39" s="14"/>
      <c r="K39" s="14"/>
      <c r="L39" s="14"/>
      <c r="M39" s="14"/>
      <c r="N39" s="14"/>
      <c r="O39" s="14"/>
      <c r="P39" s="14"/>
      <c r="Q39" s="14"/>
    </row>
    <row r="40" spans="2:17" ht="12.75">
      <c r="B40" s="254"/>
      <c r="C40" s="254"/>
      <c r="D40" s="38"/>
      <c r="E40" s="254"/>
      <c r="F40" s="254"/>
      <c r="G40" s="38"/>
      <c r="H40" s="254"/>
      <c r="I40" s="14"/>
      <c r="J40" s="14"/>
      <c r="K40" s="14"/>
      <c r="L40" s="14"/>
      <c r="M40" s="14"/>
      <c r="N40" s="14"/>
      <c r="O40" s="14"/>
      <c r="P40" s="14"/>
      <c r="Q40" s="14"/>
    </row>
    <row r="41" spans="2:17" ht="12.75">
      <c r="B41" s="254"/>
      <c r="C41" s="254"/>
      <c r="D41" s="38"/>
      <c r="E41" s="254"/>
      <c r="F41" s="254"/>
      <c r="G41" s="38"/>
      <c r="H41" s="254"/>
      <c r="I41" s="14"/>
      <c r="J41" s="14"/>
      <c r="K41" s="14"/>
      <c r="L41" s="14"/>
      <c r="M41" s="14"/>
      <c r="N41" s="14"/>
      <c r="O41" s="14"/>
      <c r="P41" s="14"/>
      <c r="Q41" s="14"/>
    </row>
    <row r="42" spans="2:17" ht="12.75">
      <c r="B42" s="254"/>
      <c r="C42" s="254"/>
      <c r="D42" s="38"/>
      <c r="E42" s="254"/>
      <c r="F42" s="254"/>
      <c r="G42" s="38"/>
      <c r="H42" s="254"/>
      <c r="I42" s="14"/>
      <c r="J42" s="14"/>
      <c r="K42" s="14"/>
      <c r="L42" s="14"/>
      <c r="M42" s="14"/>
      <c r="N42" s="14"/>
      <c r="O42" s="14"/>
      <c r="P42" s="14"/>
      <c r="Q42" s="14"/>
    </row>
    <row r="43" spans="2:17" ht="12.75">
      <c r="B43" s="254"/>
      <c r="C43" s="254"/>
      <c r="D43" s="38"/>
      <c r="E43" s="254"/>
      <c r="F43" s="254"/>
      <c r="G43" s="38"/>
      <c r="H43" s="254"/>
      <c r="I43" s="14"/>
      <c r="J43" s="14"/>
      <c r="K43" s="14"/>
      <c r="L43" s="14"/>
      <c r="M43" s="14"/>
      <c r="N43" s="14"/>
      <c r="O43" s="14"/>
      <c r="P43" s="14"/>
      <c r="Q43" s="14"/>
    </row>
    <row r="44" spans="2:17" ht="12.75">
      <c r="B44" s="254"/>
      <c r="C44" s="254"/>
      <c r="D44" s="38"/>
      <c r="E44" s="254"/>
      <c r="F44" s="254"/>
      <c r="G44" s="38"/>
      <c r="H44" s="254"/>
      <c r="I44" s="14"/>
      <c r="J44" s="14"/>
      <c r="K44" s="14"/>
      <c r="L44" s="14"/>
      <c r="M44" s="14"/>
      <c r="N44" s="14"/>
      <c r="O44" s="14"/>
      <c r="P44" s="14"/>
      <c r="Q44" s="14"/>
    </row>
    <row r="45" spans="2:17" ht="12.75">
      <c r="B45" s="254"/>
      <c r="C45" s="254"/>
      <c r="D45" s="38"/>
      <c r="E45" s="254"/>
      <c r="F45" s="254"/>
      <c r="G45" s="38"/>
      <c r="H45" s="254"/>
      <c r="I45" s="14"/>
      <c r="J45" s="14"/>
      <c r="K45" s="14"/>
      <c r="L45" s="14"/>
      <c r="M45" s="14"/>
      <c r="N45" s="14"/>
      <c r="O45" s="14"/>
      <c r="P45" s="14"/>
      <c r="Q45" s="14"/>
    </row>
    <row r="46" spans="2:17" ht="12.75">
      <c r="B46" s="254"/>
      <c r="C46" s="254"/>
      <c r="D46" s="38"/>
      <c r="E46" s="254"/>
      <c r="F46" s="254"/>
      <c r="G46" s="38"/>
      <c r="H46" s="254"/>
      <c r="I46" s="14"/>
      <c r="J46" s="14"/>
      <c r="K46" s="14"/>
      <c r="L46" s="14"/>
      <c r="M46" s="14"/>
      <c r="N46" s="14"/>
      <c r="O46" s="14"/>
      <c r="P46" s="14"/>
      <c r="Q46" s="14"/>
    </row>
    <row r="47" spans="2:17" ht="12.75">
      <c r="B47" s="254"/>
      <c r="C47" s="254"/>
      <c r="D47" s="38"/>
      <c r="E47" s="254"/>
      <c r="F47" s="254"/>
      <c r="G47" s="38"/>
      <c r="H47" s="254"/>
      <c r="I47" s="14"/>
      <c r="J47" s="14"/>
      <c r="K47" s="14"/>
      <c r="L47" s="14"/>
      <c r="M47" s="14"/>
      <c r="N47" s="14"/>
      <c r="O47" s="14"/>
      <c r="P47" s="14"/>
      <c r="Q47" s="14"/>
    </row>
    <row r="48" spans="2:17" ht="12.75">
      <c r="B48" s="254"/>
      <c r="C48" s="254"/>
      <c r="D48" s="38"/>
      <c r="E48" s="254"/>
      <c r="F48" s="254"/>
      <c r="G48" s="38"/>
      <c r="H48" s="254"/>
      <c r="I48" s="14"/>
      <c r="J48" s="14"/>
      <c r="K48" s="14"/>
      <c r="L48" s="14"/>
      <c r="M48" s="14"/>
      <c r="N48" s="14"/>
      <c r="O48" s="14"/>
      <c r="P48" s="14"/>
      <c r="Q48" s="14"/>
    </row>
    <row r="49" spans="2:17" ht="12.75">
      <c r="B49" s="254"/>
      <c r="C49" s="254"/>
      <c r="D49" s="38"/>
      <c r="E49" s="254"/>
      <c r="F49" s="254"/>
      <c r="G49" s="38"/>
      <c r="H49" s="254"/>
      <c r="I49" s="14"/>
      <c r="J49" s="14"/>
      <c r="K49" s="14"/>
      <c r="L49" s="14"/>
      <c r="M49" s="14"/>
      <c r="N49" s="14"/>
      <c r="O49" s="14"/>
      <c r="P49" s="14"/>
      <c r="Q49" s="14"/>
    </row>
    <row r="50" spans="2:17" ht="12.75">
      <c r="B50" s="254"/>
      <c r="C50" s="254"/>
      <c r="D50" s="38"/>
      <c r="E50" s="254"/>
      <c r="F50" s="254"/>
      <c r="G50" s="38"/>
      <c r="H50" s="254"/>
      <c r="I50" s="14"/>
      <c r="J50" s="14"/>
      <c r="K50" s="14"/>
      <c r="L50" s="14"/>
      <c r="M50" s="14"/>
      <c r="N50" s="14"/>
      <c r="O50" s="14"/>
      <c r="P50" s="14"/>
      <c r="Q50" s="14"/>
    </row>
    <row r="51" spans="2:17" ht="12.75">
      <c r="B51" s="254"/>
      <c r="C51" s="254"/>
      <c r="D51" s="38"/>
      <c r="E51" s="254"/>
      <c r="F51" s="254"/>
      <c r="G51" s="38"/>
      <c r="H51" s="254"/>
      <c r="I51" s="14"/>
      <c r="J51" s="14"/>
      <c r="K51" s="14"/>
      <c r="L51" s="14"/>
      <c r="M51" s="14"/>
      <c r="N51" s="14"/>
      <c r="O51" s="14"/>
      <c r="P51" s="14"/>
      <c r="Q51" s="14"/>
    </row>
    <row r="52" spans="2:17" ht="12.75">
      <c r="B52" s="254"/>
      <c r="C52" s="254"/>
      <c r="D52" s="38"/>
      <c r="E52" s="254"/>
      <c r="F52" s="254"/>
      <c r="G52" s="38"/>
      <c r="H52" s="254"/>
      <c r="I52" s="14"/>
      <c r="J52" s="14"/>
      <c r="K52" s="14"/>
      <c r="L52" s="14"/>
      <c r="M52" s="14"/>
      <c r="N52" s="14"/>
      <c r="O52" s="14"/>
      <c r="P52" s="14"/>
      <c r="Q52" s="14"/>
    </row>
    <row r="53" spans="2:17" ht="12.75">
      <c r="B53" s="254"/>
      <c r="C53" s="254"/>
      <c r="D53" s="38"/>
      <c r="E53" s="254"/>
      <c r="F53" s="254"/>
      <c r="G53" s="38"/>
      <c r="H53" s="254"/>
      <c r="I53" s="14"/>
      <c r="J53" s="14"/>
      <c r="K53" s="14"/>
      <c r="L53" s="14"/>
      <c r="M53" s="14"/>
      <c r="N53" s="14"/>
      <c r="O53" s="14"/>
      <c r="P53" s="14"/>
      <c r="Q53" s="14"/>
    </row>
    <row r="54" spans="2:17" ht="12.75">
      <c r="B54" s="254"/>
      <c r="C54" s="254"/>
      <c r="D54" s="38"/>
      <c r="E54" s="254"/>
      <c r="F54" s="254"/>
      <c r="G54" s="38"/>
      <c r="H54" s="254"/>
      <c r="I54" s="14"/>
      <c r="J54" s="14"/>
      <c r="K54" s="14"/>
      <c r="L54" s="14"/>
      <c r="M54" s="14"/>
      <c r="N54" s="14"/>
      <c r="O54" s="14"/>
      <c r="P54" s="14"/>
      <c r="Q54" s="14"/>
    </row>
    <row r="55" spans="2:17" ht="12.75">
      <c r="B55" s="254"/>
      <c r="C55" s="254"/>
      <c r="D55" s="38"/>
      <c r="E55" s="254"/>
      <c r="F55" s="254"/>
      <c r="G55" s="38"/>
      <c r="H55" s="25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2.75">
      <c r="B56" s="254"/>
      <c r="C56" s="254"/>
      <c r="D56" s="38"/>
      <c r="E56" s="254"/>
      <c r="F56" s="254"/>
      <c r="G56" s="38"/>
      <c r="H56" s="254"/>
      <c r="I56" s="14"/>
      <c r="J56" s="14"/>
      <c r="K56" s="14"/>
      <c r="L56" s="14"/>
      <c r="M56" s="14"/>
      <c r="N56" s="14"/>
      <c r="O56" s="14"/>
      <c r="P56" s="14"/>
      <c r="Q56" s="14"/>
    </row>
    <row r="57" spans="2:17" ht="12.75">
      <c r="B57" s="254"/>
      <c r="C57" s="254"/>
      <c r="D57" s="38"/>
      <c r="E57" s="254"/>
      <c r="F57" s="254"/>
      <c r="G57" s="38"/>
      <c r="H57" s="254"/>
      <c r="I57" s="14"/>
      <c r="J57" s="14"/>
      <c r="K57" s="14"/>
      <c r="L57" s="14"/>
      <c r="M57" s="14"/>
      <c r="N57" s="14"/>
      <c r="O57" s="14"/>
      <c r="P57" s="14"/>
      <c r="Q57" s="14"/>
    </row>
    <row r="58" spans="2:17" ht="12.75">
      <c r="B58" s="254"/>
      <c r="C58" s="254"/>
      <c r="D58" s="38"/>
      <c r="E58" s="254"/>
      <c r="F58" s="254"/>
      <c r="G58" s="38"/>
      <c r="H58" s="254"/>
      <c r="I58" s="14"/>
      <c r="J58" s="14"/>
      <c r="K58" s="14"/>
      <c r="L58" s="14"/>
      <c r="M58" s="14"/>
      <c r="N58" s="14"/>
      <c r="O58" s="14"/>
      <c r="P58" s="14"/>
      <c r="Q58" s="14"/>
    </row>
    <row r="59" spans="2:17" ht="12.75">
      <c r="B59" s="254"/>
      <c r="C59" s="254"/>
      <c r="D59" s="38"/>
      <c r="E59" s="254"/>
      <c r="F59" s="254"/>
      <c r="G59" s="38"/>
      <c r="H59" s="254"/>
      <c r="I59" s="14"/>
      <c r="J59" s="14"/>
      <c r="K59" s="14"/>
      <c r="L59" s="14"/>
      <c r="M59" s="14"/>
      <c r="N59" s="14"/>
      <c r="O59" s="14"/>
      <c r="P59" s="14"/>
      <c r="Q59" s="14"/>
    </row>
    <row r="60" spans="2:17" ht="12.75">
      <c r="B60" s="254"/>
      <c r="C60" s="254"/>
      <c r="D60" s="38"/>
      <c r="E60" s="254"/>
      <c r="F60" s="254"/>
      <c r="G60" s="38"/>
      <c r="H60" s="254"/>
      <c r="I60" s="14"/>
      <c r="J60" s="14"/>
      <c r="K60" s="14"/>
      <c r="L60" s="14"/>
      <c r="M60" s="14"/>
      <c r="N60" s="14"/>
      <c r="O60" s="14"/>
      <c r="P60" s="14"/>
      <c r="Q60" s="14"/>
    </row>
    <row r="61" spans="2:17" ht="12.75">
      <c r="B61" s="254"/>
      <c r="C61" s="254"/>
      <c r="D61" s="38"/>
      <c r="E61" s="254"/>
      <c r="F61" s="254"/>
      <c r="G61" s="38"/>
      <c r="H61" s="254"/>
      <c r="I61" s="14"/>
      <c r="J61" s="14"/>
      <c r="K61" s="14"/>
      <c r="L61" s="14"/>
      <c r="M61" s="14"/>
      <c r="N61" s="14"/>
      <c r="O61" s="14"/>
      <c r="P61" s="14"/>
      <c r="Q61" s="14"/>
    </row>
    <row r="62" spans="2:17" ht="12.75">
      <c r="B62" s="254"/>
      <c r="C62" s="254"/>
      <c r="D62" s="38"/>
      <c r="E62" s="254"/>
      <c r="F62" s="254"/>
      <c r="G62" s="38"/>
      <c r="H62" s="254"/>
      <c r="I62" s="14"/>
      <c r="J62" s="14"/>
      <c r="K62" s="14"/>
      <c r="L62" s="14"/>
      <c r="M62" s="14"/>
      <c r="N62" s="14"/>
      <c r="O62" s="14"/>
      <c r="P62" s="14"/>
      <c r="Q62" s="14"/>
    </row>
    <row r="63" spans="2:17" ht="12.75">
      <c r="B63" s="254"/>
      <c r="C63" s="254"/>
      <c r="D63" s="38"/>
      <c r="E63" s="254"/>
      <c r="F63" s="254"/>
      <c r="G63" s="38"/>
      <c r="H63" s="254"/>
      <c r="I63" s="14"/>
      <c r="J63" s="14"/>
      <c r="K63" s="14"/>
      <c r="L63" s="14"/>
      <c r="M63" s="14"/>
      <c r="N63" s="14"/>
      <c r="O63" s="14"/>
      <c r="P63" s="14"/>
      <c r="Q63" s="14"/>
    </row>
    <row r="64" spans="2:17" ht="12.75">
      <c r="B64" s="254"/>
      <c r="C64" s="254"/>
      <c r="D64" s="38"/>
      <c r="E64" s="254"/>
      <c r="F64" s="254"/>
      <c r="G64" s="38"/>
      <c r="H64" s="254"/>
      <c r="I64" s="14"/>
      <c r="J64" s="14"/>
      <c r="K64" s="14"/>
      <c r="L64" s="14"/>
      <c r="M64" s="14"/>
      <c r="N64" s="14"/>
      <c r="O64" s="14"/>
      <c r="P64" s="14"/>
      <c r="Q64" s="14"/>
    </row>
    <row r="65" spans="2:17" ht="12.75">
      <c r="B65" s="254"/>
      <c r="C65" s="254"/>
      <c r="D65" s="38"/>
      <c r="E65" s="254"/>
      <c r="F65" s="254"/>
      <c r="G65" s="38"/>
      <c r="H65" s="254"/>
      <c r="I65" s="14"/>
      <c r="J65" s="14"/>
      <c r="K65" s="14"/>
      <c r="L65" s="14"/>
      <c r="M65" s="14"/>
      <c r="N65" s="14"/>
      <c r="O65" s="14"/>
      <c r="P65" s="14"/>
      <c r="Q65" s="14"/>
    </row>
    <row r="66" spans="2:17" ht="12.75">
      <c r="B66" s="254"/>
      <c r="C66" s="254"/>
      <c r="D66" s="38"/>
      <c r="E66" s="254"/>
      <c r="F66" s="254"/>
      <c r="G66" s="38"/>
      <c r="H66" s="254"/>
      <c r="I66" s="14"/>
      <c r="J66" s="14"/>
      <c r="K66" s="14"/>
      <c r="L66" s="14"/>
      <c r="M66" s="14"/>
      <c r="N66" s="14"/>
      <c r="O66" s="14"/>
      <c r="P66" s="14"/>
      <c r="Q66" s="14"/>
    </row>
    <row r="67" spans="2:17" ht="12.75">
      <c r="B67" s="254"/>
      <c r="C67" s="254"/>
      <c r="D67" s="38"/>
      <c r="E67" s="254"/>
      <c r="F67" s="254"/>
      <c r="G67" s="38"/>
      <c r="H67" s="254"/>
      <c r="I67" s="14"/>
      <c r="J67" s="14"/>
      <c r="K67" s="14"/>
      <c r="L67" s="14"/>
      <c r="M67" s="14"/>
      <c r="N67" s="14"/>
      <c r="O67" s="14"/>
      <c r="P67" s="14"/>
      <c r="Q67" s="14"/>
    </row>
    <row r="68" spans="2:17" ht="12.75">
      <c r="B68" s="254"/>
      <c r="C68" s="254"/>
      <c r="D68" s="38"/>
      <c r="E68" s="254"/>
      <c r="F68" s="254"/>
      <c r="G68" s="38"/>
      <c r="H68" s="254"/>
      <c r="I68" s="14"/>
      <c r="J68" s="14"/>
      <c r="K68" s="14"/>
      <c r="L68" s="14"/>
      <c r="M68" s="14"/>
      <c r="N68" s="14"/>
      <c r="O68" s="14"/>
      <c r="P68" s="14"/>
      <c r="Q68" s="14"/>
    </row>
    <row r="69" spans="2:17" ht="12.75">
      <c r="B69" s="254"/>
      <c r="C69" s="254"/>
      <c r="D69" s="38"/>
      <c r="E69" s="254"/>
      <c r="F69" s="254"/>
      <c r="G69" s="38"/>
      <c r="H69" s="254"/>
      <c r="I69" s="14"/>
      <c r="J69" s="14"/>
      <c r="K69" s="14"/>
      <c r="L69" s="14"/>
      <c r="M69" s="14"/>
      <c r="N69" s="14"/>
      <c r="O69" s="14"/>
      <c r="P69" s="14"/>
      <c r="Q69" s="14"/>
    </row>
    <row r="70" spans="2:17" ht="12.75">
      <c r="B70" s="254"/>
      <c r="C70" s="254"/>
      <c r="D70" s="38"/>
      <c r="E70" s="254"/>
      <c r="F70" s="254"/>
      <c r="G70" s="38"/>
      <c r="H70" s="254"/>
      <c r="I70" s="14"/>
      <c r="J70" s="14"/>
      <c r="K70" s="14"/>
      <c r="L70" s="14"/>
      <c r="M70" s="14"/>
      <c r="N70" s="14"/>
      <c r="O70" s="14"/>
      <c r="P70" s="14"/>
      <c r="Q70" s="14"/>
    </row>
    <row r="71" spans="2:17" ht="12.75">
      <c r="B71" s="254"/>
      <c r="C71" s="254"/>
      <c r="D71" s="38"/>
      <c r="E71" s="254"/>
      <c r="F71" s="254"/>
      <c r="G71" s="38"/>
      <c r="H71" s="254"/>
      <c r="I71" s="14"/>
      <c r="J71" s="14"/>
      <c r="K71" s="14"/>
      <c r="L71" s="14"/>
      <c r="M71" s="14"/>
      <c r="N71" s="14"/>
      <c r="O71" s="14"/>
      <c r="P71" s="14"/>
      <c r="Q71" s="14"/>
    </row>
    <row r="72" spans="2:17" ht="12.75">
      <c r="B72" s="254"/>
      <c r="C72" s="254"/>
      <c r="D72" s="38"/>
      <c r="E72" s="254"/>
      <c r="F72" s="254"/>
      <c r="G72" s="38"/>
      <c r="H72" s="254"/>
      <c r="I72" s="14"/>
      <c r="J72" s="14"/>
      <c r="K72" s="14"/>
      <c r="L72" s="14"/>
      <c r="M72" s="14"/>
      <c r="N72" s="14"/>
      <c r="O72" s="14"/>
      <c r="P72" s="14"/>
      <c r="Q72" s="14"/>
    </row>
    <row r="73" spans="2:17" ht="12.75">
      <c r="B73" s="254"/>
      <c r="C73" s="254"/>
      <c r="D73" s="38"/>
      <c r="E73" s="254"/>
      <c r="F73" s="254"/>
      <c r="G73" s="38"/>
      <c r="H73" s="254"/>
      <c r="I73" s="14"/>
      <c r="J73" s="14"/>
      <c r="K73" s="14"/>
      <c r="L73" s="14"/>
      <c r="M73" s="14"/>
      <c r="N73" s="14"/>
      <c r="O73" s="14"/>
      <c r="P73" s="14"/>
      <c r="Q73" s="14"/>
    </row>
    <row r="74" spans="2:17" ht="12.75">
      <c r="B74" s="254"/>
      <c r="C74" s="254"/>
      <c r="D74" s="38"/>
      <c r="E74" s="254"/>
      <c r="F74" s="254"/>
      <c r="G74" s="38"/>
      <c r="H74" s="254"/>
      <c r="I74" s="14"/>
      <c r="J74" s="14"/>
      <c r="K74" s="14"/>
      <c r="L74" s="14"/>
      <c r="M74" s="14"/>
      <c r="N74" s="14"/>
      <c r="O74" s="14"/>
      <c r="P74" s="14"/>
      <c r="Q74" s="14"/>
    </row>
    <row r="75" spans="2:17" ht="12.75">
      <c r="B75" s="254"/>
      <c r="C75" s="254"/>
      <c r="D75" s="38"/>
      <c r="E75" s="254"/>
      <c r="F75" s="254"/>
      <c r="G75" s="38"/>
      <c r="H75" s="254"/>
      <c r="I75" s="14"/>
      <c r="J75" s="14"/>
      <c r="K75" s="14"/>
      <c r="L75" s="14"/>
      <c r="M75" s="14"/>
      <c r="N75" s="14"/>
      <c r="O75" s="14"/>
      <c r="P75" s="14"/>
      <c r="Q75" s="14"/>
    </row>
    <row r="76" spans="2:17" ht="12.75">
      <c r="B76" s="254"/>
      <c r="C76" s="254"/>
      <c r="D76" s="38"/>
      <c r="E76" s="254"/>
      <c r="F76" s="254"/>
      <c r="G76" s="38"/>
      <c r="H76" s="25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12.75">
      <c r="B77" s="254"/>
      <c r="C77" s="254"/>
      <c r="D77" s="38"/>
      <c r="E77" s="254"/>
      <c r="F77" s="254"/>
      <c r="G77" s="38"/>
      <c r="H77" s="254"/>
      <c r="I77" s="14"/>
      <c r="J77" s="14"/>
      <c r="K77" s="14"/>
      <c r="L77" s="14"/>
      <c r="M77" s="14"/>
      <c r="N77" s="14"/>
      <c r="O77" s="14"/>
      <c r="P77" s="14"/>
      <c r="Q77" s="14"/>
    </row>
    <row r="78" spans="2:17" ht="12.75">
      <c r="B78" s="254"/>
      <c r="C78" s="254"/>
      <c r="D78" s="38"/>
      <c r="E78" s="254"/>
      <c r="F78" s="254"/>
      <c r="G78" s="38"/>
      <c r="H78" s="254"/>
      <c r="I78" s="14"/>
      <c r="J78" s="14"/>
      <c r="K78" s="14"/>
      <c r="L78" s="14"/>
      <c r="M78" s="14"/>
      <c r="N78" s="14"/>
      <c r="O78" s="14"/>
      <c r="P78" s="14"/>
      <c r="Q78" s="14"/>
    </row>
    <row r="79" spans="2:17" ht="12.75">
      <c r="B79" s="254"/>
      <c r="C79" s="254"/>
      <c r="D79" s="38"/>
      <c r="E79" s="254"/>
      <c r="F79" s="254"/>
      <c r="G79" s="38"/>
      <c r="H79" s="254"/>
      <c r="I79" s="14"/>
      <c r="J79" s="14"/>
      <c r="K79" s="14"/>
      <c r="L79" s="14"/>
      <c r="M79" s="14"/>
      <c r="N79" s="14"/>
      <c r="O79" s="14"/>
      <c r="P79" s="14"/>
      <c r="Q79" s="14"/>
    </row>
    <row r="80" spans="2:17" ht="12.75">
      <c r="B80" s="254"/>
      <c r="C80" s="254"/>
      <c r="D80" s="38"/>
      <c r="E80" s="254"/>
      <c r="F80" s="254"/>
      <c r="G80" s="38"/>
      <c r="H80" s="254"/>
      <c r="I80" s="14"/>
      <c r="J80" s="14"/>
      <c r="K80" s="14"/>
      <c r="L80" s="14"/>
      <c r="M80" s="14"/>
      <c r="N80" s="14"/>
      <c r="O80" s="14"/>
      <c r="P80" s="14"/>
      <c r="Q80" s="14"/>
    </row>
    <row r="81" spans="2:17" ht="12.75">
      <c r="B81" s="254"/>
      <c r="C81" s="254"/>
      <c r="D81" s="38"/>
      <c r="E81" s="254"/>
      <c r="F81" s="254"/>
      <c r="G81" s="38"/>
      <c r="H81" s="254"/>
      <c r="I81" s="14"/>
      <c r="J81" s="14"/>
      <c r="K81" s="14"/>
      <c r="L81" s="14"/>
      <c r="M81" s="14"/>
      <c r="N81" s="14"/>
      <c r="O81" s="14"/>
      <c r="P81" s="14"/>
      <c r="Q81" s="14"/>
    </row>
    <row r="82" spans="2:17" ht="12.75">
      <c r="B82" s="254"/>
      <c r="C82" s="254"/>
      <c r="D82" s="38"/>
      <c r="E82" s="254"/>
      <c r="F82" s="254"/>
      <c r="G82" s="38"/>
      <c r="H82" s="254"/>
      <c r="I82" s="14"/>
      <c r="J82" s="14"/>
      <c r="K82" s="14"/>
      <c r="L82" s="14"/>
      <c r="M82" s="14"/>
      <c r="N82" s="14"/>
      <c r="O82" s="14"/>
      <c r="P82" s="14"/>
      <c r="Q82" s="14"/>
    </row>
    <row r="83" spans="2:17" ht="12.75">
      <c r="B83" s="254"/>
      <c r="C83" s="254"/>
      <c r="D83" s="38"/>
      <c r="E83" s="254"/>
      <c r="F83" s="254"/>
      <c r="G83" s="38"/>
      <c r="H83" s="254"/>
      <c r="I83" s="14"/>
      <c r="J83" s="14"/>
      <c r="K83" s="14"/>
      <c r="L83" s="14"/>
      <c r="M83" s="14"/>
      <c r="N83" s="14"/>
      <c r="O83" s="14"/>
      <c r="P83" s="14"/>
      <c r="Q83" s="14"/>
    </row>
    <row r="84" spans="2:17" ht="12.75">
      <c r="B84" s="254"/>
      <c r="C84" s="254"/>
      <c r="D84" s="38"/>
      <c r="E84" s="254"/>
      <c r="F84" s="254"/>
      <c r="G84" s="38"/>
      <c r="H84" s="254"/>
      <c r="I84" s="14"/>
      <c r="J84" s="14"/>
      <c r="K84" s="14"/>
      <c r="L84" s="14"/>
      <c r="M84" s="14"/>
      <c r="N84" s="14"/>
      <c r="O84" s="14"/>
      <c r="P84" s="14"/>
      <c r="Q84" s="14"/>
    </row>
    <row r="85" spans="2:17" ht="12.75">
      <c r="B85" s="254"/>
      <c r="C85" s="254"/>
      <c r="D85" s="38"/>
      <c r="E85" s="254"/>
      <c r="F85" s="254"/>
      <c r="G85" s="38"/>
      <c r="H85" s="254"/>
      <c r="I85" s="14"/>
      <c r="J85" s="14"/>
      <c r="K85" s="14"/>
      <c r="L85" s="14"/>
      <c r="M85" s="14"/>
      <c r="N85" s="14"/>
      <c r="O85" s="14"/>
      <c r="P85" s="14"/>
      <c r="Q85" s="14"/>
    </row>
    <row r="86" spans="2:17" ht="12.75">
      <c r="B86" s="254"/>
      <c r="C86" s="254"/>
      <c r="D86" s="38"/>
      <c r="E86" s="254"/>
      <c r="F86" s="254"/>
      <c r="G86" s="38"/>
      <c r="H86" s="254"/>
      <c r="I86" s="14"/>
      <c r="J86" s="14"/>
      <c r="K86" s="14"/>
      <c r="L86" s="14"/>
      <c r="M86" s="14"/>
      <c r="N86" s="14"/>
      <c r="O86" s="14"/>
      <c r="P86" s="14"/>
      <c r="Q86" s="14"/>
    </row>
    <row r="87" spans="2:17" ht="12.75">
      <c r="B87" s="254"/>
      <c r="C87" s="254"/>
      <c r="D87" s="38"/>
      <c r="E87" s="254"/>
      <c r="F87" s="254"/>
      <c r="G87" s="38"/>
      <c r="H87" s="254"/>
      <c r="I87" s="14"/>
      <c r="J87" s="14"/>
      <c r="K87" s="14"/>
      <c r="L87" s="14"/>
      <c r="M87" s="14"/>
      <c r="N87" s="14"/>
      <c r="O87" s="14"/>
      <c r="P87" s="14"/>
      <c r="Q87" s="14"/>
    </row>
    <row r="88" spans="2:17" ht="12.75">
      <c r="B88" s="254"/>
      <c r="C88" s="254"/>
      <c r="D88" s="38"/>
      <c r="E88" s="254"/>
      <c r="F88" s="254"/>
      <c r="G88" s="38"/>
      <c r="H88" s="254"/>
      <c r="I88" s="14"/>
      <c r="J88" s="14"/>
      <c r="K88" s="14"/>
      <c r="L88" s="14"/>
      <c r="M88" s="14"/>
      <c r="N88" s="14"/>
      <c r="O88" s="14"/>
      <c r="P88" s="14"/>
      <c r="Q88" s="14"/>
    </row>
    <row r="89" spans="2:17" ht="12.75">
      <c r="B89" s="254"/>
      <c r="C89" s="254"/>
      <c r="D89" s="38"/>
      <c r="E89" s="254"/>
      <c r="F89" s="254"/>
      <c r="G89" s="38"/>
      <c r="H89" s="254"/>
      <c r="I89" s="14"/>
      <c r="J89" s="14"/>
      <c r="K89" s="14"/>
      <c r="L89" s="14"/>
      <c r="M89" s="14"/>
      <c r="N89" s="14"/>
      <c r="O89" s="14"/>
      <c r="P89" s="14"/>
      <c r="Q89" s="14"/>
    </row>
    <row r="90" spans="2:17" ht="12.75">
      <c r="B90" s="254"/>
      <c r="C90" s="254"/>
      <c r="D90" s="38"/>
      <c r="E90" s="254"/>
      <c r="F90" s="254"/>
      <c r="G90" s="38"/>
      <c r="H90" s="254"/>
      <c r="I90" s="14"/>
      <c r="J90" s="14"/>
      <c r="K90" s="14"/>
      <c r="L90" s="14"/>
      <c r="M90" s="14"/>
      <c r="N90" s="14"/>
      <c r="O90" s="14"/>
      <c r="P90" s="14"/>
      <c r="Q90" s="14"/>
    </row>
    <row r="91" spans="2:17" ht="12.75">
      <c r="B91" s="254"/>
      <c r="C91" s="254"/>
      <c r="D91" s="38"/>
      <c r="E91" s="254"/>
      <c r="F91" s="254"/>
      <c r="G91" s="38"/>
      <c r="H91" s="254"/>
      <c r="I91" s="14"/>
      <c r="J91" s="14"/>
      <c r="K91" s="14"/>
      <c r="L91" s="14"/>
      <c r="M91" s="14"/>
      <c r="N91" s="14"/>
      <c r="O91" s="14"/>
      <c r="P91" s="14"/>
      <c r="Q91" s="14"/>
    </row>
    <row r="92" spans="2:17" ht="12.75">
      <c r="B92" s="254"/>
      <c r="C92" s="254"/>
      <c r="D92" s="38"/>
      <c r="E92" s="254"/>
      <c r="F92" s="254"/>
      <c r="G92" s="38"/>
      <c r="H92" s="254"/>
      <c r="I92" s="14"/>
      <c r="J92" s="14"/>
      <c r="K92" s="14"/>
      <c r="L92" s="14"/>
      <c r="M92" s="14"/>
      <c r="N92" s="14"/>
      <c r="O92" s="14"/>
      <c r="P92" s="14"/>
      <c r="Q92" s="14"/>
    </row>
    <row r="93" spans="2:17" ht="12.75">
      <c r="B93" s="254"/>
      <c r="C93" s="254"/>
      <c r="D93" s="38"/>
      <c r="E93" s="254"/>
      <c r="F93" s="254"/>
      <c r="G93" s="38"/>
      <c r="H93" s="254"/>
      <c r="I93" s="14"/>
      <c r="J93" s="14"/>
      <c r="K93" s="14"/>
      <c r="L93" s="14"/>
      <c r="M93" s="14"/>
      <c r="N93" s="14"/>
      <c r="O93" s="14"/>
      <c r="P93" s="14"/>
      <c r="Q93" s="14"/>
    </row>
    <row r="94" spans="2:17" ht="12.75">
      <c r="B94" s="254"/>
      <c r="C94" s="254"/>
      <c r="D94" s="38"/>
      <c r="E94" s="254"/>
      <c r="F94" s="254"/>
      <c r="G94" s="38"/>
      <c r="H94" s="254"/>
      <c r="I94" s="14"/>
      <c r="J94" s="14"/>
      <c r="K94" s="14"/>
      <c r="L94" s="14"/>
      <c r="M94" s="14"/>
      <c r="N94" s="14"/>
      <c r="O94" s="14"/>
      <c r="P94" s="14"/>
      <c r="Q94" s="14"/>
    </row>
    <row r="95" spans="2:17" ht="12.75">
      <c r="B95" s="254"/>
      <c r="C95" s="254"/>
      <c r="D95" s="38"/>
      <c r="E95" s="254"/>
      <c r="F95" s="254"/>
      <c r="G95" s="38"/>
      <c r="H95" s="254"/>
      <c r="I95" s="14"/>
      <c r="J95" s="14"/>
      <c r="K95" s="14"/>
      <c r="L95" s="14"/>
      <c r="M95" s="14"/>
      <c r="N95" s="14"/>
      <c r="O95" s="14"/>
      <c r="P95" s="14"/>
      <c r="Q95" s="14"/>
    </row>
    <row r="96" spans="2:17" ht="12.75">
      <c r="B96" s="254"/>
      <c r="C96" s="254"/>
      <c r="D96" s="38"/>
      <c r="E96" s="254"/>
      <c r="F96" s="254"/>
      <c r="G96" s="38"/>
      <c r="H96" s="254"/>
      <c r="I96" s="14"/>
      <c r="J96" s="14"/>
      <c r="K96" s="14"/>
      <c r="L96" s="14"/>
      <c r="M96" s="14"/>
      <c r="N96" s="14"/>
      <c r="O96" s="14"/>
      <c r="P96" s="14"/>
      <c r="Q96" s="14"/>
    </row>
    <row r="97" spans="2:17" ht="12.75">
      <c r="B97" s="254"/>
      <c r="C97" s="254"/>
      <c r="D97" s="38"/>
      <c r="E97" s="254"/>
      <c r="F97" s="254"/>
      <c r="G97" s="38"/>
      <c r="H97" s="254"/>
      <c r="I97" s="14"/>
      <c r="J97" s="14"/>
      <c r="K97" s="14"/>
      <c r="L97" s="14"/>
      <c r="M97" s="14"/>
      <c r="N97" s="14"/>
      <c r="O97" s="14"/>
      <c r="P97" s="14"/>
      <c r="Q97" s="14"/>
    </row>
    <row r="98" spans="2:17" ht="12.75">
      <c r="B98" s="254"/>
      <c r="C98" s="254"/>
      <c r="D98" s="38"/>
      <c r="E98" s="254"/>
      <c r="F98" s="254"/>
      <c r="G98" s="38"/>
      <c r="H98" s="254"/>
      <c r="I98" s="14"/>
      <c r="J98" s="14"/>
      <c r="K98" s="14"/>
      <c r="L98" s="14"/>
      <c r="M98" s="14"/>
      <c r="N98" s="14"/>
      <c r="O98" s="14"/>
      <c r="P98" s="14"/>
      <c r="Q98" s="14"/>
    </row>
    <row r="99" spans="2:17" ht="12.75">
      <c r="B99" s="254"/>
      <c r="C99" s="254"/>
      <c r="D99" s="38"/>
      <c r="E99" s="254"/>
      <c r="F99" s="254"/>
      <c r="G99" s="38"/>
      <c r="H99" s="25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ht="12.75">
      <c r="B100" s="254"/>
      <c r="C100" s="254"/>
      <c r="D100" s="38"/>
      <c r="E100" s="254"/>
      <c r="F100" s="254"/>
      <c r="G100" s="38"/>
      <c r="H100" s="25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ht="12.75">
      <c r="B101" s="254"/>
      <c r="C101" s="254"/>
      <c r="D101" s="38"/>
      <c r="E101" s="254"/>
      <c r="F101" s="254"/>
      <c r="G101" s="38"/>
      <c r="H101" s="25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ht="12.75">
      <c r="B102" s="254"/>
      <c r="C102" s="254"/>
      <c r="D102" s="38"/>
      <c r="E102" s="254"/>
      <c r="F102" s="254"/>
      <c r="G102" s="38"/>
      <c r="H102" s="25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ht="12.75">
      <c r="B103" s="254"/>
      <c r="C103" s="254"/>
      <c r="D103" s="38"/>
      <c r="E103" s="254"/>
      <c r="F103" s="254"/>
      <c r="G103" s="38"/>
      <c r="H103" s="25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ht="12.75">
      <c r="B104" s="254"/>
      <c r="C104" s="254"/>
      <c r="D104" s="38"/>
      <c r="E104" s="254"/>
      <c r="F104" s="254"/>
      <c r="G104" s="38"/>
      <c r="H104" s="25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ht="12.75">
      <c r="B105" s="254"/>
      <c r="C105" s="254"/>
      <c r="D105" s="38"/>
      <c r="E105" s="254"/>
      <c r="F105" s="254"/>
      <c r="G105" s="38"/>
      <c r="H105" s="25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ht="12.75">
      <c r="B106" s="254"/>
      <c r="C106" s="254"/>
      <c r="D106" s="38"/>
      <c r="E106" s="254"/>
      <c r="F106" s="254"/>
      <c r="G106" s="38"/>
      <c r="H106" s="25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ht="12.75">
      <c r="B107" s="254"/>
      <c r="C107" s="254"/>
      <c r="D107" s="38"/>
      <c r="E107" s="254"/>
      <c r="F107" s="254"/>
      <c r="G107" s="38"/>
      <c r="H107" s="25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ht="12.75">
      <c r="B108" s="254"/>
      <c r="C108" s="254"/>
      <c r="D108" s="38"/>
      <c r="E108" s="254"/>
      <c r="F108" s="254"/>
      <c r="G108" s="38"/>
      <c r="H108" s="25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ht="12.75">
      <c r="B109" s="254"/>
      <c r="C109" s="254"/>
      <c r="D109" s="38"/>
      <c r="E109" s="254"/>
      <c r="F109" s="254"/>
      <c r="G109" s="38"/>
      <c r="H109" s="25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ht="12.75">
      <c r="B110" s="254"/>
      <c r="C110" s="254"/>
      <c r="D110" s="38"/>
      <c r="E110" s="254"/>
      <c r="F110" s="254"/>
      <c r="G110" s="38"/>
      <c r="H110" s="25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ht="12.75">
      <c r="B111" s="254"/>
      <c r="C111" s="254"/>
      <c r="D111" s="38"/>
      <c r="E111" s="254"/>
      <c r="F111" s="254"/>
      <c r="G111" s="38"/>
      <c r="H111" s="25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ht="12.75">
      <c r="B112" s="254"/>
      <c r="C112" s="254"/>
      <c r="D112" s="38"/>
      <c r="E112" s="254"/>
      <c r="F112" s="254"/>
      <c r="G112" s="38"/>
      <c r="H112" s="25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ht="12.75">
      <c r="B113" s="254"/>
      <c r="C113" s="254"/>
      <c r="D113" s="38"/>
      <c r="E113" s="254"/>
      <c r="F113" s="254"/>
      <c r="G113" s="38"/>
      <c r="H113" s="25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ht="12.75">
      <c r="B114" s="254"/>
      <c r="C114" s="254"/>
      <c r="D114" s="38"/>
      <c r="E114" s="254"/>
      <c r="F114" s="254"/>
      <c r="G114" s="38"/>
      <c r="H114" s="25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ht="12.75">
      <c r="B115" s="254"/>
      <c r="C115" s="254"/>
      <c r="D115" s="38"/>
      <c r="E115" s="254"/>
      <c r="F115" s="254"/>
      <c r="G115" s="38"/>
      <c r="H115" s="25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ht="12.75">
      <c r="B116" s="254"/>
      <c r="C116" s="254"/>
      <c r="D116" s="38"/>
      <c r="E116" s="254"/>
      <c r="F116" s="254"/>
      <c r="G116" s="38"/>
      <c r="H116" s="25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ht="12.75">
      <c r="B117" s="254"/>
      <c r="C117" s="254"/>
      <c r="D117" s="38"/>
      <c r="E117" s="254"/>
      <c r="F117" s="254"/>
      <c r="G117" s="38"/>
      <c r="H117" s="25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ht="12.75">
      <c r="B118" s="254"/>
      <c r="C118" s="254"/>
      <c r="D118" s="38"/>
      <c r="E118" s="254"/>
      <c r="F118" s="254"/>
      <c r="G118" s="38"/>
      <c r="H118" s="25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ht="12.75">
      <c r="B119" s="254"/>
      <c r="C119" s="254"/>
      <c r="D119" s="38"/>
      <c r="E119" s="254"/>
      <c r="F119" s="254"/>
      <c r="G119" s="38"/>
      <c r="H119" s="25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ht="12.75">
      <c r="B120" s="254"/>
      <c r="C120" s="254"/>
      <c r="D120" s="38"/>
      <c r="E120" s="254"/>
      <c r="F120" s="254"/>
      <c r="G120" s="38"/>
      <c r="H120" s="25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ht="12.75">
      <c r="B121" s="254"/>
      <c r="C121" s="254"/>
      <c r="D121" s="38"/>
      <c r="E121" s="254"/>
      <c r="F121" s="254"/>
      <c r="G121" s="38"/>
      <c r="H121" s="25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ht="12.75">
      <c r="B122" s="254"/>
      <c r="C122" s="254"/>
      <c r="D122" s="38"/>
      <c r="E122" s="254"/>
      <c r="F122" s="254"/>
      <c r="G122" s="38"/>
      <c r="H122" s="25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ht="12.75">
      <c r="B123" s="254"/>
      <c r="C123" s="254"/>
      <c r="D123" s="38"/>
      <c r="E123" s="254"/>
      <c r="F123" s="254"/>
      <c r="G123" s="38"/>
      <c r="H123" s="25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ht="12.75">
      <c r="B124" s="254"/>
      <c r="C124" s="254"/>
      <c r="D124" s="38"/>
      <c r="E124" s="254"/>
      <c r="F124" s="254"/>
      <c r="G124" s="38"/>
      <c r="H124" s="25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ht="12.75">
      <c r="B125" s="254"/>
      <c r="C125" s="254"/>
      <c r="D125" s="38"/>
      <c r="E125" s="254"/>
      <c r="F125" s="254"/>
      <c r="G125" s="38"/>
      <c r="H125" s="25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ht="12.75">
      <c r="B126" s="254"/>
      <c r="C126" s="254"/>
      <c r="D126" s="38"/>
      <c r="E126" s="254"/>
      <c r="F126" s="254"/>
      <c r="G126" s="38"/>
      <c r="H126" s="25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ht="12.75">
      <c r="B127" s="254"/>
      <c r="C127" s="254"/>
      <c r="D127" s="38"/>
      <c r="E127" s="254"/>
      <c r="F127" s="254"/>
      <c r="G127" s="38"/>
      <c r="H127" s="25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ht="12.75">
      <c r="B128" s="254"/>
      <c r="C128" s="254"/>
      <c r="D128" s="38"/>
      <c r="E128" s="254"/>
      <c r="F128" s="254"/>
      <c r="G128" s="38"/>
      <c r="H128" s="25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12.75">
      <c r="B129" s="254"/>
      <c r="C129" s="254"/>
      <c r="D129" s="38"/>
      <c r="E129" s="254"/>
      <c r="F129" s="254"/>
      <c r="G129" s="38"/>
      <c r="H129" s="25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12.75">
      <c r="B130" s="254"/>
      <c r="C130" s="254"/>
      <c r="D130" s="38"/>
      <c r="E130" s="254"/>
      <c r="F130" s="254"/>
      <c r="G130" s="38"/>
      <c r="H130" s="25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12.75">
      <c r="B131" s="254"/>
      <c r="C131" s="254"/>
      <c r="D131" s="38"/>
      <c r="E131" s="254"/>
      <c r="F131" s="254"/>
      <c r="G131" s="38"/>
      <c r="H131" s="25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12.75">
      <c r="B132" s="254"/>
      <c r="C132" s="254"/>
      <c r="D132" s="38"/>
      <c r="E132" s="254"/>
      <c r="F132" s="254"/>
      <c r="G132" s="38"/>
      <c r="H132" s="25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12.75">
      <c r="B133" s="254"/>
      <c r="C133" s="254"/>
      <c r="D133" s="38"/>
      <c r="E133" s="254"/>
      <c r="F133" s="254"/>
      <c r="G133" s="38"/>
      <c r="H133" s="25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12.75">
      <c r="B134" s="254"/>
      <c r="C134" s="254"/>
      <c r="D134" s="38"/>
      <c r="E134" s="254"/>
      <c r="F134" s="254"/>
      <c r="G134" s="38"/>
      <c r="H134" s="25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12.75">
      <c r="B135" s="254"/>
      <c r="C135" s="254"/>
      <c r="D135" s="38"/>
      <c r="E135" s="254"/>
      <c r="F135" s="254"/>
      <c r="G135" s="38"/>
      <c r="H135" s="25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12.75">
      <c r="B136" s="254"/>
      <c r="C136" s="254"/>
      <c r="D136" s="38"/>
      <c r="E136" s="254"/>
      <c r="F136" s="254"/>
      <c r="G136" s="38"/>
      <c r="H136" s="25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12.75">
      <c r="B137" s="254"/>
      <c r="C137" s="254"/>
      <c r="D137" s="38"/>
      <c r="E137" s="254"/>
      <c r="F137" s="254"/>
      <c r="G137" s="38"/>
      <c r="H137" s="25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12.75">
      <c r="B138" s="254"/>
      <c r="C138" s="254"/>
      <c r="D138" s="38"/>
      <c r="E138" s="254"/>
      <c r="F138" s="254"/>
      <c r="G138" s="38"/>
      <c r="H138" s="25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12.75">
      <c r="B139" s="254"/>
      <c r="C139" s="254"/>
      <c r="D139" s="38"/>
      <c r="E139" s="254"/>
      <c r="F139" s="254"/>
      <c r="G139" s="38"/>
      <c r="H139" s="25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ht="12.75">
      <c r="B140" s="254"/>
      <c r="C140" s="254"/>
      <c r="D140" s="38"/>
      <c r="E140" s="254"/>
      <c r="F140" s="254"/>
      <c r="G140" s="38"/>
      <c r="H140" s="25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ht="12.75">
      <c r="B141" s="254"/>
      <c r="C141" s="254"/>
      <c r="D141" s="38"/>
      <c r="E141" s="254"/>
      <c r="F141" s="254"/>
      <c r="G141" s="38"/>
      <c r="H141" s="25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ht="12.75">
      <c r="B142" s="254"/>
      <c r="C142" s="254"/>
      <c r="D142" s="38"/>
      <c r="E142" s="254"/>
      <c r="F142" s="254"/>
      <c r="G142" s="38"/>
      <c r="H142" s="25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ht="12.75">
      <c r="B143" s="254"/>
      <c r="C143" s="254"/>
      <c r="D143" s="38"/>
      <c r="E143" s="254"/>
      <c r="F143" s="254"/>
      <c r="G143" s="38"/>
      <c r="H143" s="25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ht="12.75">
      <c r="B144" s="254"/>
      <c r="C144" s="254"/>
      <c r="D144" s="38"/>
      <c r="E144" s="254"/>
      <c r="F144" s="254"/>
      <c r="G144" s="38"/>
      <c r="H144" s="25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ht="12.75">
      <c r="B145" s="254"/>
      <c r="C145" s="254"/>
      <c r="D145" s="38"/>
      <c r="E145" s="254"/>
      <c r="F145" s="254"/>
      <c r="G145" s="38"/>
      <c r="H145" s="25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ht="12.75">
      <c r="B146" s="254"/>
      <c r="C146" s="254"/>
      <c r="D146" s="38"/>
      <c r="E146" s="254"/>
      <c r="F146" s="254"/>
      <c r="G146" s="38"/>
      <c r="H146" s="25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ht="12.75">
      <c r="B147" s="254"/>
      <c r="C147" s="254"/>
      <c r="D147" s="38"/>
      <c r="E147" s="254"/>
      <c r="F147" s="254"/>
      <c r="G147" s="38"/>
      <c r="H147" s="25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ht="12.75">
      <c r="B148" s="254"/>
      <c r="C148" s="254"/>
      <c r="D148" s="38"/>
      <c r="E148" s="254"/>
      <c r="F148" s="254"/>
      <c r="G148" s="38"/>
      <c r="H148" s="25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ht="12.75">
      <c r="B149" s="254"/>
      <c r="C149" s="254"/>
      <c r="D149" s="38"/>
      <c r="E149" s="254"/>
      <c r="F149" s="254"/>
      <c r="G149" s="38"/>
      <c r="H149" s="25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ht="12.75">
      <c r="B150" s="254"/>
      <c r="C150" s="254"/>
      <c r="D150" s="38"/>
      <c r="E150" s="254"/>
      <c r="F150" s="254"/>
      <c r="G150" s="38"/>
      <c r="H150" s="25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ht="12.75">
      <c r="B151" s="254"/>
      <c r="C151" s="254"/>
      <c r="D151" s="38"/>
      <c r="E151" s="254"/>
      <c r="F151" s="254"/>
      <c r="G151" s="38"/>
      <c r="H151" s="25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ht="12.75">
      <c r="B152" s="254"/>
      <c r="C152" s="254"/>
      <c r="D152" s="38"/>
      <c r="E152" s="254"/>
      <c r="F152" s="254"/>
      <c r="G152" s="38"/>
      <c r="H152" s="25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ht="12.75">
      <c r="B153" s="254"/>
      <c r="C153" s="254"/>
      <c r="D153" s="38"/>
      <c r="E153" s="254"/>
      <c r="F153" s="254"/>
      <c r="G153" s="38"/>
      <c r="H153" s="25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ht="12.75">
      <c r="B154" s="254"/>
      <c r="C154" s="254"/>
      <c r="D154" s="38"/>
      <c r="E154" s="254"/>
      <c r="F154" s="254"/>
      <c r="G154" s="38"/>
      <c r="H154" s="25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ht="12.75">
      <c r="B155" s="254"/>
      <c r="C155" s="254"/>
      <c r="D155" s="38"/>
      <c r="E155" s="254"/>
      <c r="F155" s="254"/>
      <c r="G155" s="38"/>
      <c r="H155" s="25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ht="12.75">
      <c r="B156" s="254"/>
      <c r="C156" s="254"/>
      <c r="D156" s="38"/>
      <c r="E156" s="254"/>
      <c r="F156" s="254"/>
      <c r="G156" s="38"/>
      <c r="H156" s="25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ht="12.75">
      <c r="B157" s="254"/>
      <c r="C157" s="254"/>
      <c r="D157" s="38"/>
      <c r="E157" s="254"/>
      <c r="F157" s="254"/>
      <c r="G157" s="38"/>
      <c r="H157" s="25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ht="12.75">
      <c r="B158" s="254"/>
      <c r="C158" s="254"/>
      <c r="D158" s="38"/>
      <c r="E158" s="254"/>
      <c r="F158" s="254"/>
      <c r="G158" s="38"/>
      <c r="H158" s="25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ht="12.75">
      <c r="B159" s="254"/>
      <c r="C159" s="254"/>
      <c r="D159" s="38"/>
      <c r="E159" s="254"/>
      <c r="F159" s="254"/>
      <c r="G159" s="38"/>
      <c r="H159" s="25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ht="12.75">
      <c r="B160" s="254"/>
      <c r="C160" s="254"/>
      <c r="D160" s="38"/>
      <c r="E160" s="254"/>
      <c r="F160" s="254"/>
      <c r="G160" s="38"/>
      <c r="H160" s="25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ht="12.75">
      <c r="B161" s="254"/>
      <c r="C161" s="254"/>
      <c r="D161" s="38"/>
      <c r="E161" s="254"/>
      <c r="F161" s="254"/>
      <c r="G161" s="38"/>
      <c r="H161" s="25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ht="12.75">
      <c r="B162" s="254"/>
      <c r="C162" s="254"/>
      <c r="D162" s="38"/>
      <c r="E162" s="254"/>
      <c r="F162" s="254"/>
      <c r="G162" s="38"/>
      <c r="H162" s="25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ht="12.75">
      <c r="B163" s="254"/>
      <c r="C163" s="254"/>
      <c r="D163" s="38"/>
      <c r="E163" s="254"/>
      <c r="F163" s="254"/>
      <c r="G163" s="38"/>
      <c r="H163" s="25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ht="12.75">
      <c r="B164" s="254"/>
      <c r="C164" s="254"/>
      <c r="D164" s="38"/>
      <c r="E164" s="254"/>
      <c r="F164" s="254"/>
      <c r="G164" s="38"/>
      <c r="H164" s="25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ht="12.75">
      <c r="B165" s="254"/>
      <c r="C165" s="254"/>
      <c r="D165" s="38"/>
      <c r="E165" s="254"/>
      <c r="F165" s="254"/>
      <c r="G165" s="38"/>
      <c r="H165" s="25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ht="12.75">
      <c r="B166" s="254"/>
      <c r="C166" s="254"/>
      <c r="D166" s="38"/>
      <c r="E166" s="254"/>
      <c r="F166" s="254"/>
      <c r="G166" s="38"/>
      <c r="H166" s="25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ht="12.75">
      <c r="B167" s="254"/>
      <c r="C167" s="254"/>
      <c r="D167" s="38"/>
      <c r="E167" s="254"/>
      <c r="F167" s="254"/>
      <c r="G167" s="38"/>
      <c r="H167" s="25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ht="12.75">
      <c r="B168" s="254"/>
      <c r="C168" s="254"/>
      <c r="D168" s="38"/>
      <c r="E168" s="254"/>
      <c r="F168" s="254"/>
      <c r="G168" s="38"/>
      <c r="H168" s="25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ht="12.75">
      <c r="B169" s="254"/>
      <c r="C169" s="254"/>
      <c r="D169" s="38"/>
      <c r="E169" s="254"/>
      <c r="F169" s="254"/>
      <c r="G169" s="38"/>
      <c r="H169" s="25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ht="12.75">
      <c r="B170" s="254"/>
      <c r="C170" s="254"/>
      <c r="D170" s="38"/>
      <c r="E170" s="254"/>
      <c r="F170" s="254"/>
      <c r="G170" s="38"/>
      <c r="H170" s="25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ht="12.75">
      <c r="B171" s="254"/>
      <c r="C171" s="254"/>
      <c r="D171" s="38"/>
      <c r="E171" s="254"/>
      <c r="F171" s="254"/>
      <c r="G171" s="38"/>
      <c r="H171" s="25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ht="12.75">
      <c r="B172" s="254"/>
      <c r="C172" s="254"/>
      <c r="D172" s="38"/>
      <c r="E172" s="254"/>
      <c r="F172" s="254"/>
      <c r="G172" s="38"/>
      <c r="H172" s="25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ht="12.75">
      <c r="B173" s="254"/>
      <c r="C173" s="254"/>
      <c r="D173" s="38"/>
      <c r="E173" s="254"/>
      <c r="F173" s="254"/>
      <c r="G173" s="38"/>
      <c r="H173" s="25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ht="12.75">
      <c r="B174" s="254"/>
      <c r="C174" s="254"/>
      <c r="D174" s="38"/>
      <c r="E174" s="254"/>
      <c r="F174" s="254"/>
      <c r="G174" s="38"/>
      <c r="H174" s="25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ht="12.75">
      <c r="B175" s="254"/>
      <c r="C175" s="254"/>
      <c r="D175" s="38"/>
      <c r="E175" s="254"/>
      <c r="F175" s="254"/>
      <c r="G175" s="38"/>
      <c r="H175" s="25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ht="12.75">
      <c r="B176" s="254"/>
      <c r="C176" s="254"/>
      <c r="D176" s="38"/>
      <c r="E176" s="254"/>
      <c r="F176" s="254"/>
      <c r="G176" s="38"/>
      <c r="H176" s="25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ht="12.75">
      <c r="B177" s="254"/>
      <c r="C177" s="254"/>
      <c r="D177" s="38"/>
      <c r="E177" s="254"/>
      <c r="F177" s="254"/>
      <c r="G177" s="38"/>
      <c r="H177" s="25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ht="12.75">
      <c r="B178" s="254"/>
      <c r="C178" s="254"/>
      <c r="D178" s="38"/>
      <c r="E178" s="254"/>
      <c r="F178" s="254"/>
      <c r="G178" s="38"/>
      <c r="H178" s="25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ht="12.75">
      <c r="B179" s="254"/>
      <c r="C179" s="254"/>
      <c r="D179" s="38"/>
      <c r="E179" s="254"/>
      <c r="F179" s="254"/>
      <c r="G179" s="38"/>
      <c r="H179" s="25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ht="12.75">
      <c r="B180" s="254"/>
      <c r="C180" s="254"/>
      <c r="D180" s="38"/>
      <c r="E180" s="254"/>
      <c r="F180" s="254"/>
      <c r="G180" s="38"/>
      <c r="H180" s="25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ht="12.75">
      <c r="B181" s="254"/>
      <c r="C181" s="254"/>
      <c r="D181" s="38"/>
      <c r="E181" s="254"/>
      <c r="F181" s="254"/>
      <c r="G181" s="38"/>
      <c r="H181" s="25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ht="12.75">
      <c r="B182" s="254"/>
      <c r="C182" s="254"/>
      <c r="D182" s="38"/>
      <c r="E182" s="254"/>
      <c r="F182" s="254"/>
      <c r="G182" s="38"/>
      <c r="H182" s="25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ht="12.75">
      <c r="B183" s="254"/>
      <c r="C183" s="254"/>
      <c r="D183" s="38"/>
      <c r="E183" s="254"/>
      <c r="F183" s="254"/>
      <c r="G183" s="38"/>
      <c r="H183" s="25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2:17" ht="12.75">
      <c r="B184" s="254"/>
      <c r="C184" s="254"/>
      <c r="D184" s="38"/>
      <c r="E184" s="254"/>
      <c r="F184" s="254"/>
      <c r="G184" s="38"/>
      <c r="H184" s="25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2:17" ht="12.75">
      <c r="B185" s="254"/>
      <c r="C185" s="254"/>
      <c r="D185" s="38"/>
      <c r="E185" s="254"/>
      <c r="F185" s="254"/>
      <c r="G185" s="38"/>
      <c r="H185" s="25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2:17" ht="12.75">
      <c r="B186" s="254"/>
      <c r="C186" s="254"/>
      <c r="D186" s="38"/>
      <c r="E186" s="254"/>
      <c r="F186" s="254"/>
      <c r="G186" s="38"/>
      <c r="H186" s="25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2:17" ht="12.75">
      <c r="B187" s="254"/>
      <c r="C187" s="254"/>
      <c r="D187" s="38"/>
      <c r="E187" s="254"/>
      <c r="F187" s="254"/>
      <c r="G187" s="38"/>
      <c r="H187" s="25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2:17" ht="12.75">
      <c r="B188" s="254"/>
      <c r="C188" s="254"/>
      <c r="D188" s="38"/>
      <c r="E188" s="254"/>
      <c r="F188" s="254"/>
      <c r="G188" s="38"/>
      <c r="H188" s="25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2:17" ht="12.75">
      <c r="B189" s="254"/>
      <c r="C189" s="254"/>
      <c r="D189" s="38"/>
      <c r="E189" s="254"/>
      <c r="F189" s="254"/>
      <c r="G189" s="38"/>
      <c r="H189" s="25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2:17" ht="12.75">
      <c r="B190" s="254"/>
      <c r="C190" s="254"/>
      <c r="D190" s="38"/>
      <c r="E190" s="254"/>
      <c r="F190" s="254"/>
      <c r="G190" s="38"/>
      <c r="H190" s="25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2:17" ht="12.75">
      <c r="B191" s="254"/>
      <c r="C191" s="254"/>
      <c r="D191" s="38"/>
      <c r="E191" s="254"/>
      <c r="F191" s="254"/>
      <c r="G191" s="38"/>
      <c r="H191" s="25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2:17" ht="12.75">
      <c r="B192" s="254"/>
      <c r="C192" s="254"/>
      <c r="D192" s="38"/>
      <c r="E192" s="254"/>
      <c r="F192" s="254"/>
      <c r="G192" s="38"/>
      <c r="H192" s="25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2:17" ht="12.75">
      <c r="B193" s="254"/>
      <c r="C193" s="254"/>
      <c r="D193" s="38"/>
      <c r="E193" s="254"/>
      <c r="F193" s="254"/>
      <c r="G193" s="38"/>
      <c r="H193" s="25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2:17" ht="12.75">
      <c r="B194" s="254"/>
      <c r="C194" s="254"/>
      <c r="D194" s="38"/>
      <c r="E194" s="254"/>
      <c r="F194" s="254"/>
      <c r="G194" s="38"/>
      <c r="H194" s="25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2:17" ht="12.75">
      <c r="B195" s="254"/>
      <c r="C195" s="254"/>
      <c r="D195" s="38"/>
      <c r="E195" s="254"/>
      <c r="F195" s="254"/>
      <c r="G195" s="38"/>
      <c r="H195" s="25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2:17" ht="12.75">
      <c r="B196" s="254"/>
      <c r="C196" s="254"/>
      <c r="D196" s="38"/>
      <c r="E196" s="254"/>
      <c r="F196" s="254"/>
      <c r="G196" s="38"/>
      <c r="H196" s="25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2:17" ht="12.75">
      <c r="B197" s="254"/>
      <c r="C197" s="254"/>
      <c r="D197" s="38"/>
      <c r="E197" s="254"/>
      <c r="F197" s="254"/>
      <c r="G197" s="38"/>
      <c r="H197" s="25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2:17" ht="12.75">
      <c r="B198" s="254"/>
      <c r="C198" s="254"/>
      <c r="D198" s="38"/>
      <c r="E198" s="254"/>
      <c r="F198" s="254"/>
      <c r="G198" s="38"/>
      <c r="H198" s="25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2:17" ht="12.75">
      <c r="B199" s="254"/>
      <c r="C199" s="254"/>
      <c r="D199" s="38"/>
      <c r="E199" s="254"/>
      <c r="F199" s="254"/>
      <c r="G199" s="38"/>
      <c r="H199" s="25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2:17" ht="12.75">
      <c r="B200" s="254"/>
      <c r="C200" s="254"/>
      <c r="D200" s="38"/>
      <c r="E200" s="254"/>
      <c r="F200" s="254"/>
      <c r="G200" s="38"/>
      <c r="H200" s="25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2:17" ht="12.75">
      <c r="B201" s="254"/>
      <c r="C201" s="254"/>
      <c r="D201" s="38"/>
      <c r="E201" s="254"/>
      <c r="F201" s="254"/>
      <c r="G201" s="38"/>
      <c r="H201" s="25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2:17" ht="12.75">
      <c r="B202" s="254"/>
      <c r="C202" s="254"/>
      <c r="D202" s="38"/>
      <c r="E202" s="254"/>
      <c r="F202" s="254"/>
      <c r="G202" s="38"/>
      <c r="H202" s="25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2:17" ht="12.75">
      <c r="B203" s="254"/>
      <c r="C203" s="254"/>
      <c r="D203" s="38"/>
      <c r="E203" s="254"/>
      <c r="F203" s="254"/>
      <c r="G203" s="38"/>
      <c r="H203" s="25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2:17" ht="12.75">
      <c r="B204" s="254"/>
      <c r="C204" s="254"/>
      <c r="D204" s="38"/>
      <c r="E204" s="254"/>
      <c r="F204" s="254"/>
      <c r="G204" s="38"/>
      <c r="H204" s="25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2:17" ht="12.75">
      <c r="B205" s="254"/>
      <c r="C205" s="254"/>
      <c r="D205" s="38"/>
      <c r="E205" s="254"/>
      <c r="F205" s="254"/>
      <c r="G205" s="38"/>
      <c r="H205" s="25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2:17" ht="12.75">
      <c r="B206" s="254"/>
      <c r="C206" s="254"/>
      <c r="D206" s="38"/>
      <c r="E206" s="254"/>
      <c r="F206" s="254"/>
      <c r="G206" s="38"/>
      <c r="H206" s="25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2:17" ht="12.75">
      <c r="B207" s="254"/>
      <c r="C207" s="254"/>
      <c r="D207" s="38"/>
      <c r="E207" s="254"/>
      <c r="F207" s="254"/>
      <c r="G207" s="38"/>
      <c r="H207" s="25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2:17" ht="12.75">
      <c r="B208" s="254"/>
      <c r="C208" s="254"/>
      <c r="D208" s="38"/>
      <c r="E208" s="254"/>
      <c r="F208" s="254"/>
      <c r="G208" s="38"/>
      <c r="H208" s="25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2:17" ht="12.75">
      <c r="B209" s="254"/>
      <c r="C209" s="254"/>
      <c r="D209" s="38"/>
      <c r="E209" s="254"/>
      <c r="F209" s="254"/>
      <c r="G209" s="38"/>
      <c r="H209" s="25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2:17" ht="12.75">
      <c r="B210" s="254"/>
      <c r="C210" s="254"/>
      <c r="D210" s="38"/>
      <c r="E210" s="254"/>
      <c r="F210" s="254"/>
      <c r="G210" s="38"/>
      <c r="H210" s="25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2:17" ht="12.75">
      <c r="B211" s="254"/>
      <c r="C211" s="254"/>
      <c r="D211" s="38"/>
      <c r="E211" s="254"/>
      <c r="F211" s="254"/>
      <c r="G211" s="38"/>
      <c r="H211" s="25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2:17" ht="12.75">
      <c r="B212" s="254"/>
      <c r="C212" s="254"/>
      <c r="D212" s="38"/>
      <c r="E212" s="254"/>
      <c r="F212" s="254"/>
      <c r="G212" s="38"/>
      <c r="H212" s="25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2:17" ht="12.75">
      <c r="B213" s="254"/>
      <c r="C213" s="254"/>
      <c r="D213" s="38"/>
      <c r="E213" s="254"/>
      <c r="F213" s="254"/>
      <c r="G213" s="38"/>
      <c r="H213" s="25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2:17" ht="12.75">
      <c r="B214" s="254"/>
      <c r="C214" s="254"/>
      <c r="D214" s="38"/>
      <c r="E214" s="254"/>
      <c r="F214" s="254"/>
      <c r="G214" s="38"/>
      <c r="H214" s="25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2:17" ht="12.75">
      <c r="B215" s="254"/>
      <c r="C215" s="254"/>
      <c r="D215" s="38"/>
      <c r="E215" s="254"/>
      <c r="F215" s="254"/>
      <c r="G215" s="38"/>
      <c r="H215" s="25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2:17" ht="12.75">
      <c r="B216" s="254"/>
      <c r="C216" s="254"/>
      <c r="D216" s="38"/>
      <c r="E216" s="254"/>
      <c r="F216" s="254"/>
      <c r="G216" s="38"/>
      <c r="H216" s="25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2:17" ht="12.75">
      <c r="B217" s="254"/>
      <c r="C217" s="254"/>
      <c r="D217" s="38"/>
      <c r="E217" s="254"/>
      <c r="F217" s="254"/>
      <c r="G217" s="38"/>
      <c r="H217" s="25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2:17" ht="12.75">
      <c r="B218" s="254"/>
      <c r="C218" s="254"/>
      <c r="D218" s="38"/>
      <c r="E218" s="254"/>
      <c r="F218" s="254"/>
      <c r="G218" s="38"/>
      <c r="H218" s="25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2:17" ht="12.75">
      <c r="B219" s="254"/>
      <c r="C219" s="254"/>
      <c r="D219" s="38"/>
      <c r="E219" s="254"/>
      <c r="F219" s="254"/>
      <c r="G219" s="38"/>
      <c r="H219" s="25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2:17" ht="12.75">
      <c r="B220" s="254"/>
      <c r="C220" s="254"/>
      <c r="D220" s="38"/>
      <c r="E220" s="254"/>
      <c r="F220" s="254"/>
      <c r="G220" s="38"/>
      <c r="H220" s="25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2:17" ht="12.75">
      <c r="B221" s="254"/>
      <c r="C221" s="254"/>
      <c r="D221" s="38"/>
      <c r="E221" s="254"/>
      <c r="F221" s="254"/>
      <c r="G221" s="38"/>
      <c r="H221" s="25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2:17" ht="12.75">
      <c r="B222" s="254"/>
      <c r="C222" s="254"/>
      <c r="D222" s="38"/>
      <c r="E222" s="254"/>
      <c r="F222" s="254"/>
      <c r="G222" s="38"/>
      <c r="H222" s="25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2:17" ht="12.75">
      <c r="B223" s="254"/>
      <c r="C223" s="254"/>
      <c r="D223" s="38"/>
      <c r="E223" s="254"/>
      <c r="F223" s="254"/>
      <c r="G223" s="38"/>
      <c r="H223" s="25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17" ht="12.75">
      <c r="B224" s="254"/>
      <c r="C224" s="254"/>
      <c r="D224" s="38"/>
      <c r="E224" s="254"/>
      <c r="F224" s="254"/>
      <c r="G224" s="38"/>
      <c r="H224" s="25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2:17" ht="12.75">
      <c r="B225" s="254"/>
      <c r="C225" s="254"/>
      <c r="D225" s="38"/>
      <c r="E225" s="254"/>
      <c r="F225" s="254"/>
      <c r="G225" s="38"/>
      <c r="H225" s="25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2:17" ht="12.75">
      <c r="B226" s="254"/>
      <c r="C226" s="254"/>
      <c r="D226" s="38"/>
      <c r="E226" s="254"/>
      <c r="F226" s="254"/>
      <c r="G226" s="38"/>
      <c r="H226" s="25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2:17" ht="12.75">
      <c r="B227" s="254"/>
      <c r="C227" s="254"/>
      <c r="D227" s="38"/>
      <c r="E227" s="254"/>
      <c r="F227" s="254"/>
      <c r="G227" s="38"/>
      <c r="H227" s="25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2:17" ht="12.75">
      <c r="B228" s="254"/>
      <c r="C228" s="254"/>
      <c r="D228" s="38"/>
      <c r="E228" s="254"/>
      <c r="F228" s="254"/>
      <c r="G228" s="38"/>
      <c r="H228" s="25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2:17" ht="12.75">
      <c r="B229" s="254"/>
      <c r="C229" s="254"/>
      <c r="D229" s="38"/>
      <c r="E229" s="254"/>
      <c r="F229" s="254"/>
      <c r="G229" s="38"/>
      <c r="H229" s="25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2:17" ht="12.75">
      <c r="B230" s="254"/>
      <c r="C230" s="254"/>
      <c r="D230" s="38"/>
      <c r="E230" s="254"/>
      <c r="F230" s="254"/>
      <c r="G230" s="38"/>
      <c r="H230" s="25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2:17" ht="12.75">
      <c r="B231" s="254"/>
      <c r="C231" s="254"/>
      <c r="D231" s="38"/>
      <c r="E231" s="254"/>
      <c r="F231" s="254"/>
      <c r="G231" s="38"/>
      <c r="H231" s="25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2:17" ht="12.75">
      <c r="B232" s="254"/>
      <c r="C232" s="254"/>
      <c r="D232" s="38"/>
      <c r="E232" s="254"/>
      <c r="F232" s="254"/>
      <c r="G232" s="38"/>
      <c r="H232" s="25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2:17" ht="12.75">
      <c r="B233" s="254"/>
      <c r="C233" s="254"/>
      <c r="D233" s="38"/>
      <c r="E233" s="254"/>
      <c r="F233" s="254"/>
      <c r="G233" s="38"/>
      <c r="H233" s="25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2:17" ht="12.75">
      <c r="B234" s="254"/>
      <c r="C234" s="254"/>
      <c r="D234" s="38"/>
      <c r="E234" s="254"/>
      <c r="F234" s="254"/>
      <c r="G234" s="38"/>
      <c r="H234" s="25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2:17" ht="12.75">
      <c r="B235" s="254"/>
      <c r="C235" s="254"/>
      <c r="D235" s="38"/>
      <c r="E235" s="254"/>
      <c r="F235" s="254"/>
      <c r="G235" s="38"/>
      <c r="H235" s="25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2:17" ht="12.75">
      <c r="B236" s="254"/>
      <c r="C236" s="254"/>
      <c r="D236" s="38"/>
      <c r="E236" s="254"/>
      <c r="F236" s="254"/>
      <c r="G236" s="38"/>
      <c r="H236" s="25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2:17" ht="12.75">
      <c r="B237" s="254"/>
      <c r="C237" s="254"/>
      <c r="D237" s="38"/>
      <c r="E237" s="254"/>
      <c r="F237" s="254"/>
      <c r="G237" s="38"/>
      <c r="H237" s="25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2:17" ht="12.75">
      <c r="B238" s="254"/>
      <c r="C238" s="254"/>
      <c r="D238" s="38"/>
      <c r="E238" s="254"/>
      <c r="F238" s="254"/>
      <c r="G238" s="38"/>
      <c r="H238" s="254"/>
      <c r="I238" s="14"/>
      <c r="J238" s="14"/>
      <c r="K238" s="14"/>
      <c r="L238" s="14"/>
      <c r="M238" s="14"/>
      <c r="N238" s="14"/>
      <c r="O238" s="14"/>
      <c r="P238" s="14"/>
      <c r="Q238" s="14"/>
    </row>
  </sheetData>
  <sheetProtection/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8"/>
  <sheetViews>
    <sheetView workbookViewId="0" topLeftCell="A1">
      <selection activeCell="A2" sqref="A2:D2"/>
    </sheetView>
  </sheetViews>
  <sheetFormatPr defaultColWidth="9.00390625" defaultRowHeight="12.75"/>
  <cols>
    <col min="1" max="1" width="66.00390625" style="27" bestFit="1" customWidth="1"/>
    <col min="2" max="2" width="17.00390625" style="12" customWidth="1"/>
    <col min="3" max="3" width="18.25390625" style="12" customWidth="1"/>
    <col min="4" max="4" width="11.375" style="48" bestFit="1" customWidth="1"/>
    <col min="5" max="16384" width="9.125" style="27" customWidth="1"/>
  </cols>
  <sheetData>
    <row r="2" spans="1:19" ht="18.75">
      <c r="A2" s="4" t="str">
        <f>IF(REPORT_LANG="UKR","Державний та гарантований державою борг України за станом на ","State debt and State guaranteed debt of Ukraine as of ")&amp;STRPRESENTDATE</f>
        <v>Державний та гарантований державою борг України за станом на 30.11.2023</v>
      </c>
      <c r="B2" s="3"/>
      <c r="C2" s="3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4" ht="18.75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2:17" ht="12.75">
      <c r="B4" s="254"/>
      <c r="C4" s="254"/>
      <c r="D4" s="38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2:4" s="186" customFormat="1" ht="12.75">
      <c r="B5" s="194"/>
      <c r="C5" s="194"/>
      <c r="D5" s="186" t="str">
        <f>VALVAL</f>
        <v>млрд. одиниць</v>
      </c>
    </row>
    <row r="6" spans="1:4" s="224" customFormat="1" ht="12.75">
      <c r="A6" s="123"/>
      <c r="B6" s="42" t="str">
        <f>IF(REPORT_LANG="UKR","дол.США","USD")</f>
        <v>дол.США</v>
      </c>
      <c r="C6" s="42" t="str">
        <f>IF(REPORT_LANG="UKR","грн.","UAH")</f>
        <v>грн.</v>
      </c>
      <c r="D6" s="190" t="s">
        <v>192</v>
      </c>
    </row>
    <row r="7" spans="1:4" s="10" customFormat="1" ht="15.75">
      <c r="A7" s="17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43">
        <f>SUM(B8:B26)</f>
        <v>140.82376648444</v>
      </c>
      <c r="C7" s="243">
        <f>SUM(C8:C26)</f>
        <v>5122.49267062287</v>
      </c>
      <c r="D7" s="234">
        <f>SUM(D8:D26)</f>
        <v>1.000001</v>
      </c>
    </row>
    <row r="8" spans="1:4" s="23" customFormat="1" ht="12.75">
      <c r="A8" s="151" t="s">
        <v>27</v>
      </c>
      <c r="B8" s="124">
        <v>0.0233237262</v>
      </c>
      <c r="C8" s="124">
        <v>0.84840520516</v>
      </c>
      <c r="D8" s="154">
        <v>0.000166</v>
      </c>
    </row>
    <row r="9" spans="1:4" s="23" customFormat="1" ht="12.75">
      <c r="A9" s="151" t="s">
        <v>118</v>
      </c>
      <c r="B9" s="124">
        <v>35.96058165645</v>
      </c>
      <c r="C9" s="124">
        <v>1308.07334986968</v>
      </c>
      <c r="D9" s="154">
        <v>0.255359</v>
      </c>
    </row>
    <row r="10" spans="1:4" s="23" customFormat="1" ht="12.75">
      <c r="A10" s="151" t="s">
        <v>3</v>
      </c>
      <c r="B10" s="124">
        <v>44.48116388941</v>
      </c>
      <c r="C10" s="124">
        <v>1618.01123270793</v>
      </c>
      <c r="D10" s="154">
        <v>0.315864</v>
      </c>
    </row>
    <row r="11" spans="1:4" s="23" customFormat="1" ht="12.75">
      <c r="A11" s="151" t="s">
        <v>162</v>
      </c>
      <c r="B11" s="124">
        <v>3.20371104489</v>
      </c>
      <c r="C11" s="124">
        <v>116.53563</v>
      </c>
      <c r="D11" s="154">
        <v>0.02275</v>
      </c>
    </row>
    <row r="12" spans="1:4" s="23" customFormat="1" ht="12.75">
      <c r="A12" s="151" t="s">
        <v>16</v>
      </c>
      <c r="B12" s="124">
        <v>15.90539736422</v>
      </c>
      <c r="C12" s="124">
        <v>578.56201020293</v>
      </c>
      <c r="D12" s="154">
        <v>0.112945</v>
      </c>
    </row>
    <row r="13" spans="1:17" ht="12.75">
      <c r="A13" s="198" t="s">
        <v>17</v>
      </c>
      <c r="B13" s="76">
        <v>40.34612997178</v>
      </c>
      <c r="C13" s="76">
        <v>1467.59854695022</v>
      </c>
      <c r="D13" s="109">
        <v>0.286501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2.75">
      <c r="A14" s="198" t="s">
        <v>103</v>
      </c>
      <c r="B14" s="76">
        <v>0.90345883149</v>
      </c>
      <c r="C14" s="76">
        <v>32.86349568695</v>
      </c>
      <c r="D14" s="109">
        <v>0.006416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2:17" ht="12.75">
      <c r="B15" s="254"/>
      <c r="C15" s="254"/>
      <c r="D15" s="38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7" ht="12.75">
      <c r="B16" s="254"/>
      <c r="C16" s="254"/>
      <c r="D16" s="38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2.75">
      <c r="B17" s="254"/>
      <c r="C17" s="254"/>
      <c r="D17" s="38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2:17" ht="12.75">
      <c r="B18" s="254"/>
      <c r="C18" s="254"/>
      <c r="D18" s="3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2:17" ht="12.75">
      <c r="B19" s="254"/>
      <c r="C19" s="254"/>
      <c r="D19" s="3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17" ht="12.75">
      <c r="B20" s="254"/>
      <c r="C20" s="254"/>
      <c r="D20" s="38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2:17" ht="12.75">
      <c r="B21" s="254"/>
      <c r="C21" s="254"/>
      <c r="D21" s="3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2:17" ht="12.75">
      <c r="B22" s="254"/>
      <c r="C22" s="254"/>
      <c r="D22" s="38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2:17" ht="12.75">
      <c r="B23" s="254"/>
      <c r="C23" s="254"/>
      <c r="D23" s="3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 ht="12.75">
      <c r="B24" s="254"/>
      <c r="C24" s="254"/>
      <c r="D24" s="3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7" ht="12.75">
      <c r="B25" s="254"/>
      <c r="C25" s="254"/>
      <c r="D25" s="3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7" ht="12.75">
      <c r="B26" s="254"/>
      <c r="C26" s="254"/>
      <c r="D26" s="3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7" ht="12.75">
      <c r="B27" s="254"/>
      <c r="C27" s="254"/>
      <c r="D27" s="38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2:17" ht="12.75">
      <c r="B28" s="254"/>
      <c r="C28" s="254"/>
      <c r="D28" s="38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2:17" ht="12.75">
      <c r="B29" s="254"/>
      <c r="C29" s="254"/>
      <c r="D29" s="3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7" ht="12.75">
      <c r="B30" s="254"/>
      <c r="C30" s="254"/>
      <c r="D30" s="3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2:17" ht="12.75">
      <c r="B31" s="254"/>
      <c r="C31" s="254"/>
      <c r="D31" s="3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2:17" ht="12.75">
      <c r="B32" s="254"/>
      <c r="C32" s="254"/>
      <c r="D32" s="38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ht="12.75">
      <c r="B33" s="254"/>
      <c r="C33" s="254"/>
      <c r="D33" s="3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ht="12.75">
      <c r="B34" s="254"/>
      <c r="C34" s="254"/>
      <c r="D34" s="38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ht="12.75">
      <c r="B35" s="254"/>
      <c r="C35" s="254"/>
      <c r="D35" s="3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17" ht="12.75">
      <c r="B36" s="254"/>
      <c r="C36" s="254"/>
      <c r="D36" s="38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7" ht="12.75">
      <c r="B37" s="254"/>
      <c r="C37" s="254"/>
      <c r="D37" s="3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ht="12.75">
      <c r="B38" s="254"/>
      <c r="C38" s="254"/>
      <c r="D38" s="3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17" ht="12.75">
      <c r="B39" s="254"/>
      <c r="C39" s="254"/>
      <c r="D39" s="38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ht="12.75">
      <c r="B40" s="254"/>
      <c r="C40" s="254"/>
      <c r="D40" s="38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ht="12.75">
      <c r="B41" s="254"/>
      <c r="C41" s="254"/>
      <c r="D41" s="38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ht="12.75">
      <c r="B42" s="254"/>
      <c r="C42" s="254"/>
      <c r="D42" s="3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ht="12.75">
      <c r="B43" s="254"/>
      <c r="C43" s="254"/>
      <c r="D43" s="38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ht="12.75">
      <c r="B44" s="254"/>
      <c r="C44" s="254"/>
      <c r="D44" s="38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ht="12.75">
      <c r="B45" s="254"/>
      <c r="C45" s="254"/>
      <c r="D45" s="38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ht="12.75">
      <c r="B46" s="254"/>
      <c r="C46" s="254"/>
      <c r="D46" s="38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ht="12.75">
      <c r="B47" s="254"/>
      <c r="C47" s="254"/>
      <c r="D47" s="38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ht="12.75">
      <c r="B48" s="254"/>
      <c r="C48" s="254"/>
      <c r="D48" s="38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ht="12.75">
      <c r="B49" s="254"/>
      <c r="C49" s="254"/>
      <c r="D49" s="38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ht="12.75">
      <c r="B50" s="254"/>
      <c r="C50" s="254"/>
      <c r="D50" s="38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ht="12.75">
      <c r="B51" s="254"/>
      <c r="C51" s="254"/>
      <c r="D51" s="38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ht="12.75">
      <c r="B52" s="254"/>
      <c r="C52" s="254"/>
      <c r="D52" s="38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ht="12.75">
      <c r="B53" s="254"/>
      <c r="C53" s="254"/>
      <c r="D53" s="38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ht="12.75">
      <c r="B54" s="254"/>
      <c r="C54" s="254"/>
      <c r="D54" s="38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ht="12.75">
      <c r="B55" s="254"/>
      <c r="C55" s="254"/>
      <c r="D55" s="38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2.75">
      <c r="B56" s="254"/>
      <c r="C56" s="254"/>
      <c r="D56" s="38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ht="12.75">
      <c r="B57" s="254"/>
      <c r="C57" s="254"/>
      <c r="D57" s="3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ht="12.75">
      <c r="B58" s="254"/>
      <c r="C58" s="254"/>
      <c r="D58" s="38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ht="12.75">
      <c r="B59" s="254"/>
      <c r="C59" s="254"/>
      <c r="D59" s="3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ht="12.75">
      <c r="B60" s="254"/>
      <c r="C60" s="254"/>
      <c r="D60" s="38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ht="12.75">
      <c r="B61" s="254"/>
      <c r="C61" s="254"/>
      <c r="D61" s="38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ht="12.75">
      <c r="B62" s="254"/>
      <c r="C62" s="254"/>
      <c r="D62" s="38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ht="12.75">
      <c r="B63" s="254"/>
      <c r="C63" s="254"/>
      <c r="D63" s="38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ht="12.75">
      <c r="B64" s="254"/>
      <c r="C64" s="254"/>
      <c r="D64" s="38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ht="12.75">
      <c r="B65" s="254"/>
      <c r="C65" s="254"/>
      <c r="D65" s="38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ht="12.75">
      <c r="B66" s="254"/>
      <c r="C66" s="254"/>
      <c r="D66" s="3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ht="12.75">
      <c r="B67" s="254"/>
      <c r="C67" s="254"/>
      <c r="D67" s="38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ht="12.75">
      <c r="B68" s="254"/>
      <c r="C68" s="254"/>
      <c r="D68" s="38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ht="12.75">
      <c r="B69" s="254"/>
      <c r="C69" s="254"/>
      <c r="D69" s="38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ht="12.75">
      <c r="B70" s="254"/>
      <c r="C70" s="254"/>
      <c r="D70" s="38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ht="12.75">
      <c r="B71" s="254"/>
      <c r="C71" s="254"/>
      <c r="D71" s="38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ht="12.75">
      <c r="B72" s="254"/>
      <c r="C72" s="254"/>
      <c r="D72" s="38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ht="12.75">
      <c r="B73" s="254"/>
      <c r="C73" s="254"/>
      <c r="D73" s="38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ht="12.75">
      <c r="B74" s="254"/>
      <c r="C74" s="254"/>
      <c r="D74" s="38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ht="12.75">
      <c r="B75" s="254"/>
      <c r="C75" s="254"/>
      <c r="D75" s="38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ht="12.75">
      <c r="B76" s="254"/>
      <c r="C76" s="254"/>
      <c r="D76" s="38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12.75">
      <c r="B77" s="254"/>
      <c r="C77" s="254"/>
      <c r="D77" s="38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ht="12.75">
      <c r="B78" s="254"/>
      <c r="C78" s="254"/>
      <c r="D78" s="38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ht="12.75">
      <c r="B79" s="254"/>
      <c r="C79" s="254"/>
      <c r="D79" s="3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ht="12.75">
      <c r="B80" s="254"/>
      <c r="C80" s="254"/>
      <c r="D80" s="38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ht="12.75">
      <c r="B81" s="254"/>
      <c r="C81" s="254"/>
      <c r="D81" s="3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ht="12.75">
      <c r="B82" s="254"/>
      <c r="C82" s="254"/>
      <c r="D82" s="38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ht="12.75">
      <c r="B83" s="254"/>
      <c r="C83" s="254"/>
      <c r="D83" s="3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ht="12.75">
      <c r="B84" s="254"/>
      <c r="C84" s="254"/>
      <c r="D84" s="38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ht="12.75">
      <c r="B85" s="254"/>
      <c r="C85" s="254"/>
      <c r="D85" s="38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ht="12.75">
      <c r="B86" s="254"/>
      <c r="C86" s="254"/>
      <c r="D86" s="38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ht="12.75">
      <c r="B87" s="254"/>
      <c r="C87" s="254"/>
      <c r="D87" s="38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ht="12.75">
      <c r="B88" s="254"/>
      <c r="C88" s="254"/>
      <c r="D88" s="38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ht="12.75">
      <c r="B89" s="254"/>
      <c r="C89" s="254"/>
      <c r="D89" s="38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ht="12.75">
      <c r="B90" s="254"/>
      <c r="C90" s="254"/>
      <c r="D90" s="38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ht="12.75">
      <c r="B91" s="254"/>
      <c r="C91" s="254"/>
      <c r="D91" s="38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ht="12.75">
      <c r="B92" s="254"/>
      <c r="C92" s="254"/>
      <c r="D92" s="38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ht="12.75">
      <c r="B93" s="254"/>
      <c r="C93" s="254"/>
      <c r="D93" s="38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ht="12.75">
      <c r="B94" s="254"/>
      <c r="C94" s="254"/>
      <c r="D94" s="38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ht="12.75">
      <c r="B95" s="254"/>
      <c r="C95" s="254"/>
      <c r="D95" s="38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ht="12.75">
      <c r="B96" s="254"/>
      <c r="C96" s="254"/>
      <c r="D96" s="38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ht="12.75">
      <c r="B97" s="254"/>
      <c r="C97" s="254"/>
      <c r="D97" s="38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ht="12.75">
      <c r="B98" s="254"/>
      <c r="C98" s="254"/>
      <c r="D98" s="38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ht="12.75">
      <c r="B99" s="254"/>
      <c r="C99" s="254"/>
      <c r="D99" s="38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ht="12.75">
      <c r="B100" s="254"/>
      <c r="C100" s="254"/>
      <c r="D100" s="3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ht="12.75">
      <c r="B101" s="254"/>
      <c r="C101" s="254"/>
      <c r="D101" s="38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ht="12.75">
      <c r="B102" s="254"/>
      <c r="C102" s="254"/>
      <c r="D102" s="3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ht="12.75">
      <c r="B103" s="254"/>
      <c r="C103" s="254"/>
      <c r="D103" s="38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ht="12.75">
      <c r="B104" s="254"/>
      <c r="C104" s="254"/>
      <c r="D104" s="38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ht="12.75">
      <c r="B105" s="254"/>
      <c r="C105" s="254"/>
      <c r="D105" s="38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ht="12.75">
      <c r="B106" s="254"/>
      <c r="C106" s="254"/>
      <c r="D106" s="38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ht="12.75">
      <c r="B107" s="254"/>
      <c r="C107" s="254"/>
      <c r="D107" s="38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ht="12.75">
      <c r="B108" s="254"/>
      <c r="C108" s="254"/>
      <c r="D108" s="38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ht="12.75">
      <c r="B109" s="254"/>
      <c r="C109" s="254"/>
      <c r="D109" s="38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ht="12.75">
      <c r="B110" s="254"/>
      <c r="C110" s="254"/>
      <c r="D110" s="38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ht="12.75">
      <c r="B111" s="254"/>
      <c r="C111" s="254"/>
      <c r="D111" s="38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ht="12.75">
      <c r="B112" s="254"/>
      <c r="C112" s="254"/>
      <c r="D112" s="38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ht="12.75">
      <c r="B113" s="254"/>
      <c r="C113" s="254"/>
      <c r="D113" s="38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ht="12.75">
      <c r="B114" s="254"/>
      <c r="C114" s="254"/>
      <c r="D114" s="3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ht="12.75">
      <c r="B115" s="254"/>
      <c r="C115" s="254"/>
      <c r="D115" s="38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ht="12.75">
      <c r="B116" s="254"/>
      <c r="C116" s="254"/>
      <c r="D116" s="3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ht="12.75">
      <c r="B117" s="254"/>
      <c r="C117" s="254"/>
      <c r="D117" s="38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ht="12.75">
      <c r="B118" s="254"/>
      <c r="C118" s="254"/>
      <c r="D118" s="38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ht="12.75">
      <c r="B119" s="254"/>
      <c r="C119" s="254"/>
      <c r="D119" s="38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ht="12.75">
      <c r="B120" s="254"/>
      <c r="C120" s="254"/>
      <c r="D120" s="38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ht="12.75">
      <c r="B121" s="254"/>
      <c r="C121" s="254"/>
      <c r="D121" s="38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ht="12.75">
      <c r="B122" s="254"/>
      <c r="C122" s="254"/>
      <c r="D122" s="38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ht="12.75">
      <c r="B123" s="254"/>
      <c r="C123" s="254"/>
      <c r="D123" s="38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ht="12.75">
      <c r="B124" s="254"/>
      <c r="C124" s="254"/>
      <c r="D124" s="38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ht="12.75">
      <c r="B125" s="254"/>
      <c r="C125" s="254"/>
      <c r="D125" s="38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ht="12.75">
      <c r="B126" s="254"/>
      <c r="C126" s="254"/>
      <c r="D126" s="38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ht="12.75">
      <c r="B127" s="254"/>
      <c r="C127" s="254"/>
      <c r="D127" s="38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ht="12.75">
      <c r="B128" s="254"/>
      <c r="C128" s="254"/>
      <c r="D128" s="3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12.75">
      <c r="B129" s="254"/>
      <c r="C129" s="254"/>
      <c r="D129" s="38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12.75">
      <c r="B130" s="254"/>
      <c r="C130" s="254"/>
      <c r="D130" s="3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12.75">
      <c r="B131" s="254"/>
      <c r="C131" s="254"/>
      <c r="D131" s="38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12.75">
      <c r="B132" s="254"/>
      <c r="C132" s="254"/>
      <c r="D132" s="38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12.75">
      <c r="B133" s="254"/>
      <c r="C133" s="254"/>
      <c r="D133" s="38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12.75">
      <c r="B134" s="254"/>
      <c r="C134" s="254"/>
      <c r="D134" s="38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12.75">
      <c r="B135" s="254"/>
      <c r="C135" s="254"/>
      <c r="D135" s="38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12.75">
      <c r="B136" s="254"/>
      <c r="C136" s="254"/>
      <c r="D136" s="38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12.75">
      <c r="B137" s="254"/>
      <c r="C137" s="254"/>
      <c r="D137" s="38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12.75">
      <c r="B138" s="254"/>
      <c r="C138" s="254"/>
      <c r="D138" s="38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12.75">
      <c r="B139" s="254"/>
      <c r="C139" s="254"/>
      <c r="D139" s="38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ht="12.75">
      <c r="B140" s="254"/>
      <c r="C140" s="254"/>
      <c r="D140" s="38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ht="12.75">
      <c r="B141" s="254"/>
      <c r="C141" s="254"/>
      <c r="D141" s="38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ht="12.75">
      <c r="B142" s="254"/>
      <c r="C142" s="254"/>
      <c r="D142" s="3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ht="12.75">
      <c r="B143" s="254"/>
      <c r="C143" s="254"/>
      <c r="D143" s="38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ht="12.75">
      <c r="B144" s="254"/>
      <c r="C144" s="254"/>
      <c r="D144" s="38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ht="12.75">
      <c r="B145" s="254"/>
      <c r="C145" s="254"/>
      <c r="D145" s="38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ht="12.75">
      <c r="B146" s="254"/>
      <c r="C146" s="254"/>
      <c r="D146" s="38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ht="12.75">
      <c r="B147" s="254"/>
      <c r="C147" s="254"/>
      <c r="D147" s="38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ht="12.75">
      <c r="B148" s="254"/>
      <c r="C148" s="254"/>
      <c r="D148" s="38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ht="12.75">
      <c r="B149" s="254"/>
      <c r="C149" s="254"/>
      <c r="D149" s="38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ht="12.75">
      <c r="B150" s="254"/>
      <c r="C150" s="254"/>
      <c r="D150" s="38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ht="12.75">
      <c r="B151" s="254"/>
      <c r="C151" s="254"/>
      <c r="D151" s="38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ht="12.75">
      <c r="B152" s="254"/>
      <c r="C152" s="254"/>
      <c r="D152" s="3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ht="12.75">
      <c r="B153" s="254"/>
      <c r="C153" s="254"/>
      <c r="D153" s="38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ht="12.75">
      <c r="B154" s="254"/>
      <c r="C154" s="254"/>
      <c r="D154" s="38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ht="12.75">
      <c r="B155" s="254"/>
      <c r="C155" s="254"/>
      <c r="D155" s="38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ht="12.75">
      <c r="B156" s="254"/>
      <c r="C156" s="254"/>
      <c r="D156" s="38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ht="12.75">
      <c r="B157" s="254"/>
      <c r="C157" s="254"/>
      <c r="D157" s="38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ht="12.75">
      <c r="B158" s="254"/>
      <c r="C158" s="254"/>
      <c r="D158" s="38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ht="12.75">
      <c r="B159" s="254"/>
      <c r="C159" s="254"/>
      <c r="D159" s="38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ht="12.75">
      <c r="B160" s="254"/>
      <c r="C160" s="254"/>
      <c r="D160" s="38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ht="12.75">
      <c r="B161" s="254"/>
      <c r="C161" s="254"/>
      <c r="D161" s="38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ht="12.75">
      <c r="B162" s="254"/>
      <c r="C162" s="254"/>
      <c r="D162" s="38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ht="12.75">
      <c r="B163" s="254"/>
      <c r="C163" s="254"/>
      <c r="D163" s="38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ht="12.75">
      <c r="B164" s="254"/>
      <c r="C164" s="254"/>
      <c r="D164" s="38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ht="12.75">
      <c r="B165" s="254"/>
      <c r="C165" s="254"/>
      <c r="D165" s="38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ht="12.75">
      <c r="B166" s="254"/>
      <c r="C166" s="254"/>
      <c r="D166" s="38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ht="12.75">
      <c r="B167" s="254"/>
      <c r="C167" s="254"/>
      <c r="D167" s="38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ht="12.75">
      <c r="B168" s="254"/>
      <c r="C168" s="254"/>
      <c r="D168" s="38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ht="12.75">
      <c r="B169" s="254"/>
      <c r="C169" s="254"/>
      <c r="D169" s="38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ht="12.75">
      <c r="B170" s="254"/>
      <c r="C170" s="254"/>
      <c r="D170" s="38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ht="12.75">
      <c r="B171" s="254"/>
      <c r="C171" s="254"/>
      <c r="D171" s="38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ht="12.75">
      <c r="B172" s="254"/>
      <c r="C172" s="254"/>
      <c r="D172" s="38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ht="12.75">
      <c r="B173" s="254"/>
      <c r="C173" s="254"/>
      <c r="D173" s="38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ht="12.75">
      <c r="B174" s="254"/>
      <c r="C174" s="254"/>
      <c r="D174" s="38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ht="12.75">
      <c r="B175" s="254"/>
      <c r="C175" s="254"/>
      <c r="D175" s="38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ht="12.75">
      <c r="B176" s="254"/>
      <c r="C176" s="254"/>
      <c r="D176" s="38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ht="12.75">
      <c r="B177" s="254"/>
      <c r="C177" s="254"/>
      <c r="D177" s="38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ht="12.75">
      <c r="B178" s="254"/>
      <c r="C178" s="254"/>
      <c r="D178" s="38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ht="12.75">
      <c r="B179" s="254"/>
      <c r="C179" s="254"/>
      <c r="D179" s="38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ht="12.75">
      <c r="B180" s="254"/>
      <c r="C180" s="254"/>
      <c r="D180" s="38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ht="12.75">
      <c r="B181" s="254"/>
      <c r="C181" s="254"/>
      <c r="D181" s="38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ht="12.75">
      <c r="B182" s="254"/>
      <c r="C182" s="254"/>
      <c r="D182" s="38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ht="12.75">
      <c r="B183" s="254"/>
      <c r="C183" s="254"/>
      <c r="D183" s="38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2:17" ht="12.75">
      <c r="B184" s="254"/>
      <c r="C184" s="254"/>
      <c r="D184" s="38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2:17" ht="12.75">
      <c r="B185" s="254"/>
      <c r="C185" s="254"/>
      <c r="D185" s="38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2:17" ht="12.75">
      <c r="B186" s="254"/>
      <c r="C186" s="254"/>
      <c r="D186" s="38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2:17" ht="12.75">
      <c r="B187" s="254"/>
      <c r="C187" s="254"/>
      <c r="D187" s="38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2:17" ht="12.75">
      <c r="B188" s="254"/>
      <c r="C188" s="254"/>
      <c r="D188" s="38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2:17" ht="12.75">
      <c r="B189" s="254"/>
      <c r="C189" s="254"/>
      <c r="D189" s="38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2:17" ht="12.75">
      <c r="B190" s="254"/>
      <c r="C190" s="254"/>
      <c r="D190" s="38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2:17" ht="12.75">
      <c r="B191" s="254"/>
      <c r="C191" s="254"/>
      <c r="D191" s="38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2:17" ht="12.75">
      <c r="B192" s="254"/>
      <c r="C192" s="254"/>
      <c r="D192" s="38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2:17" ht="12.75">
      <c r="B193" s="254"/>
      <c r="C193" s="254"/>
      <c r="D193" s="38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2:17" ht="12.75">
      <c r="B194" s="254"/>
      <c r="C194" s="254"/>
      <c r="D194" s="38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2:17" ht="12.75">
      <c r="B195" s="254"/>
      <c r="C195" s="254"/>
      <c r="D195" s="38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2:17" ht="12.75">
      <c r="B196" s="254"/>
      <c r="C196" s="254"/>
      <c r="D196" s="38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2:17" ht="12.75">
      <c r="B197" s="254"/>
      <c r="C197" s="254"/>
      <c r="D197" s="38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2:17" ht="12.75">
      <c r="B198" s="254"/>
      <c r="C198" s="254"/>
      <c r="D198" s="38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2:17" ht="12.75">
      <c r="B199" s="254"/>
      <c r="C199" s="254"/>
      <c r="D199" s="38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2:17" ht="12.75">
      <c r="B200" s="254"/>
      <c r="C200" s="254"/>
      <c r="D200" s="38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2:17" ht="12.75">
      <c r="B201" s="254"/>
      <c r="C201" s="254"/>
      <c r="D201" s="38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2:17" ht="12.75">
      <c r="B202" s="254"/>
      <c r="C202" s="254"/>
      <c r="D202" s="38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2:17" ht="12.75">
      <c r="B203" s="254"/>
      <c r="C203" s="254"/>
      <c r="D203" s="38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2:17" ht="12.75">
      <c r="B204" s="254"/>
      <c r="C204" s="254"/>
      <c r="D204" s="38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2:17" ht="12.75">
      <c r="B205" s="254"/>
      <c r="C205" s="254"/>
      <c r="D205" s="38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2:17" ht="12.75">
      <c r="B206" s="254"/>
      <c r="C206" s="254"/>
      <c r="D206" s="38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2:17" ht="12.75">
      <c r="B207" s="254"/>
      <c r="C207" s="254"/>
      <c r="D207" s="38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2:17" ht="12.75">
      <c r="B208" s="254"/>
      <c r="C208" s="254"/>
      <c r="D208" s="38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2:17" ht="12.75">
      <c r="B209" s="254"/>
      <c r="C209" s="254"/>
      <c r="D209" s="38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2:17" ht="12.75">
      <c r="B210" s="254"/>
      <c r="C210" s="254"/>
      <c r="D210" s="38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2:17" ht="12.75">
      <c r="B211" s="254"/>
      <c r="C211" s="254"/>
      <c r="D211" s="38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2:17" ht="12.75">
      <c r="B212" s="254"/>
      <c r="C212" s="254"/>
      <c r="D212" s="38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2:17" ht="12.75">
      <c r="B213" s="254"/>
      <c r="C213" s="254"/>
      <c r="D213" s="38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2:17" ht="12.75">
      <c r="B214" s="254"/>
      <c r="C214" s="254"/>
      <c r="D214" s="38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2:17" ht="12.75">
      <c r="B215" s="254"/>
      <c r="C215" s="254"/>
      <c r="D215" s="38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2:17" ht="12.75">
      <c r="B216" s="254"/>
      <c r="C216" s="254"/>
      <c r="D216" s="38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2:17" ht="12.75">
      <c r="B217" s="254"/>
      <c r="C217" s="254"/>
      <c r="D217" s="38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2:17" ht="12.75">
      <c r="B218" s="254"/>
      <c r="C218" s="254"/>
      <c r="D218" s="38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2:17" ht="12.75">
      <c r="B219" s="254"/>
      <c r="C219" s="254"/>
      <c r="D219" s="38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2:17" ht="12.75">
      <c r="B220" s="254"/>
      <c r="C220" s="254"/>
      <c r="D220" s="38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2:17" ht="12.75">
      <c r="B221" s="254"/>
      <c r="C221" s="254"/>
      <c r="D221" s="38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2:17" ht="12.75">
      <c r="B222" s="254"/>
      <c r="C222" s="254"/>
      <c r="D222" s="38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2:17" ht="12.75">
      <c r="B223" s="254"/>
      <c r="C223" s="254"/>
      <c r="D223" s="38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17" ht="12.75">
      <c r="B224" s="254"/>
      <c r="C224" s="254"/>
      <c r="D224" s="38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2:17" ht="12.75">
      <c r="B225" s="254"/>
      <c r="C225" s="254"/>
      <c r="D225" s="38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2:17" ht="12.75">
      <c r="B226" s="254"/>
      <c r="C226" s="254"/>
      <c r="D226" s="38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2:17" ht="12.75">
      <c r="B227" s="254"/>
      <c r="C227" s="254"/>
      <c r="D227" s="38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2:17" ht="12.75">
      <c r="B228" s="254"/>
      <c r="C228" s="254"/>
      <c r="D228" s="38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2:17" ht="12.75">
      <c r="B229" s="254"/>
      <c r="C229" s="254"/>
      <c r="D229" s="38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2:17" ht="12.75">
      <c r="B230" s="254"/>
      <c r="C230" s="254"/>
      <c r="D230" s="38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2:17" ht="12.75">
      <c r="B231" s="254"/>
      <c r="C231" s="254"/>
      <c r="D231" s="38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2:17" ht="12.75">
      <c r="B232" s="254"/>
      <c r="C232" s="254"/>
      <c r="D232" s="38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2:17" ht="12.75">
      <c r="B233" s="254"/>
      <c r="C233" s="254"/>
      <c r="D233" s="38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2:17" ht="12.75">
      <c r="B234" s="254"/>
      <c r="C234" s="254"/>
      <c r="D234" s="38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2:17" ht="12.75">
      <c r="B235" s="254"/>
      <c r="C235" s="254"/>
      <c r="D235" s="38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2:17" ht="12.75">
      <c r="B236" s="254"/>
      <c r="C236" s="254"/>
      <c r="D236" s="38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2:17" ht="12.75">
      <c r="B237" s="254"/>
      <c r="C237" s="254"/>
      <c r="D237" s="38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2:17" ht="12.75">
      <c r="B238" s="254"/>
      <c r="C238" s="254"/>
      <c r="D238" s="38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2:17" ht="12.75">
      <c r="B239" s="254"/>
      <c r="C239" s="254"/>
      <c r="D239" s="38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2:17" ht="12.75">
      <c r="B240" s="254"/>
      <c r="C240" s="254"/>
      <c r="D240" s="38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2:17" ht="12.75">
      <c r="B241" s="254"/>
      <c r="C241" s="254"/>
      <c r="D241" s="38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2:17" ht="12.75">
      <c r="B242" s="254"/>
      <c r="C242" s="254"/>
      <c r="D242" s="38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2:17" ht="12.75">
      <c r="B243" s="254"/>
      <c r="C243" s="254"/>
      <c r="D243" s="38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2:17" ht="12.75">
      <c r="B244" s="254"/>
      <c r="C244" s="254"/>
      <c r="D244" s="38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2:17" ht="12.75">
      <c r="B245" s="254"/>
      <c r="C245" s="254"/>
      <c r="D245" s="38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2:17" ht="12.75">
      <c r="B246" s="254"/>
      <c r="C246" s="254"/>
      <c r="D246" s="38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2:17" ht="12.75">
      <c r="B247" s="254"/>
      <c r="C247" s="254"/>
      <c r="D247" s="38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2:17" ht="12.75">
      <c r="B248" s="254"/>
      <c r="C248" s="254"/>
      <c r="D248" s="38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5"/>
  <sheetViews>
    <sheetView workbookViewId="0" topLeftCell="A1">
      <selection activeCell="A2" sqref="A2:D2"/>
    </sheetView>
  </sheetViews>
  <sheetFormatPr defaultColWidth="9.00390625" defaultRowHeight="12.75" outlineLevelRow="1"/>
  <cols>
    <col min="1" max="1" width="66.00390625" style="27" bestFit="1" customWidth="1"/>
    <col min="2" max="2" width="14.375" style="12" bestFit="1" customWidth="1"/>
    <col min="3" max="3" width="16.00390625" style="12" bestFit="1" customWidth="1"/>
    <col min="4" max="4" width="11.375" style="48" bestFit="1" customWidth="1"/>
    <col min="5" max="16384" width="9.125" style="27" customWidth="1"/>
  </cols>
  <sheetData>
    <row r="2" spans="1:19" ht="18.75">
      <c r="A2" s="4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30.11.2023</v>
      </c>
      <c r="B2" s="3"/>
      <c r="C2" s="3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4" ht="18.75">
      <c r="A3" s="1" t="s">
        <v>112</v>
      </c>
      <c r="B3" s="1"/>
      <c r="C3" s="1"/>
      <c r="D3" s="1"/>
    </row>
    <row r="4" spans="2:17" ht="12.75">
      <c r="B4" s="254"/>
      <c r="C4" s="254"/>
      <c r="D4" s="38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2:4" s="186" customFormat="1" ht="12.75">
      <c r="B5" s="194"/>
      <c r="C5" s="194"/>
      <c r="D5" s="186" t="str">
        <f>VALVAL</f>
        <v>млрд. одиниць</v>
      </c>
    </row>
    <row r="6" spans="1:4" s="224" customFormat="1" ht="12.75">
      <c r="A6" s="123"/>
      <c r="B6" s="166" t="s">
        <v>169</v>
      </c>
      <c r="C6" s="166" t="s">
        <v>172</v>
      </c>
      <c r="D6" s="190" t="s">
        <v>192</v>
      </c>
    </row>
    <row r="7" spans="1:4" s="10" customFormat="1" ht="15.75">
      <c r="A7" s="144" t="s">
        <v>153</v>
      </c>
      <c r="B7" s="243">
        <f>SUM(B8:B18)</f>
        <v>140.82376648444</v>
      </c>
      <c r="C7" s="243">
        <f>SUM(C8:C18)</f>
        <v>5122.49267062287</v>
      </c>
      <c r="D7" s="234">
        <f>SUM(D8:D18)</f>
        <v>1.000001</v>
      </c>
    </row>
    <row r="8" spans="1:4" s="23" customFormat="1" ht="12.75">
      <c r="A8" s="151" t="s">
        <v>27</v>
      </c>
      <c r="B8" s="124">
        <v>0.0233237262</v>
      </c>
      <c r="C8" s="124">
        <v>0.84840520516</v>
      </c>
      <c r="D8" s="154">
        <v>0.000166</v>
      </c>
    </row>
    <row r="9" spans="1:4" s="23" customFormat="1" ht="12.75">
      <c r="A9" s="151" t="s">
        <v>118</v>
      </c>
      <c r="B9" s="124">
        <v>35.96058165645</v>
      </c>
      <c r="C9" s="124">
        <v>1308.07334986968</v>
      </c>
      <c r="D9" s="154">
        <v>0.255359</v>
      </c>
    </row>
    <row r="10" spans="1:4" s="23" customFormat="1" ht="12.75">
      <c r="A10" s="151" t="s">
        <v>3</v>
      </c>
      <c r="B10" s="124">
        <v>44.48116388941</v>
      </c>
      <c r="C10" s="124">
        <v>1618.01123270793</v>
      </c>
      <c r="D10" s="154">
        <v>0.315864</v>
      </c>
    </row>
    <row r="11" spans="1:4" s="23" customFormat="1" ht="12.75">
      <c r="A11" s="151" t="s">
        <v>162</v>
      </c>
      <c r="B11" s="124">
        <v>3.20371104489</v>
      </c>
      <c r="C11" s="124">
        <v>116.53563</v>
      </c>
      <c r="D11" s="154">
        <v>0.02275</v>
      </c>
    </row>
    <row r="12" spans="1:4" s="23" customFormat="1" ht="12.75">
      <c r="A12" s="151" t="s">
        <v>16</v>
      </c>
      <c r="B12" s="124">
        <v>15.90539736422</v>
      </c>
      <c r="C12" s="124">
        <v>578.56201020293</v>
      </c>
      <c r="D12" s="154">
        <v>0.112945</v>
      </c>
    </row>
    <row r="13" spans="1:17" ht="12.75">
      <c r="A13" s="198" t="s">
        <v>17</v>
      </c>
      <c r="B13" s="76">
        <v>40.34612997178</v>
      </c>
      <c r="C13" s="76">
        <v>1467.59854695022</v>
      </c>
      <c r="D13" s="109">
        <v>0.286501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2.75">
      <c r="A14" s="198" t="s">
        <v>103</v>
      </c>
      <c r="B14" s="76">
        <v>0.90345883149</v>
      </c>
      <c r="C14" s="76">
        <v>32.86349568695</v>
      </c>
      <c r="D14" s="109">
        <v>0.006416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2:17" ht="12.75">
      <c r="B15" s="254"/>
      <c r="C15" s="254"/>
      <c r="D15" s="38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7" ht="12.75">
      <c r="B16" s="254"/>
      <c r="C16" s="254"/>
      <c r="D16" s="38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2.75">
      <c r="B17" s="254"/>
      <c r="C17" s="254"/>
      <c r="D17" s="38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2:17" ht="12.75">
      <c r="B18" s="254"/>
      <c r="C18" s="254"/>
      <c r="D18" s="3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2:17" ht="12.75">
      <c r="B19" s="254"/>
      <c r="C19" s="254"/>
      <c r="D19" s="3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.75">
      <c r="A20" s="120" t="s">
        <v>164</v>
      </c>
      <c r="B20" s="254"/>
      <c r="C20" s="254"/>
      <c r="D20" s="38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2:17" ht="12.75">
      <c r="B21" s="100" t="str">
        <f>"Державний борг України за станом на "&amp;TEXT(DREPORTDATE,"dd.MM.yyyy")</f>
        <v>Державний борг України за станом на 30.11.2023</v>
      </c>
      <c r="C21" s="254"/>
      <c r="D21" s="186" t="str">
        <f>VALVAL</f>
        <v>млрд. одиниць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9" s="79" customFormat="1" ht="12.75">
      <c r="A22" s="123"/>
      <c r="B22" s="166" t="s">
        <v>169</v>
      </c>
      <c r="C22" s="166" t="s">
        <v>172</v>
      </c>
      <c r="D22" s="190" t="s">
        <v>192</v>
      </c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</row>
    <row r="23" spans="1:17" s="140" customFormat="1" ht="15">
      <c r="A23" s="150" t="s">
        <v>153</v>
      </c>
      <c r="B23" s="251">
        <f>B$24+B$32</f>
        <v>140.82376648444</v>
      </c>
      <c r="C23" s="251">
        <f>C$24+C$32</f>
        <v>5122.492670622869</v>
      </c>
      <c r="D23" s="240">
        <f>D$24+D$32</f>
        <v>1.0000010000000001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</row>
    <row r="24" spans="1:17" s="9" customFormat="1" ht="15">
      <c r="A24" s="69" t="s">
        <v>66</v>
      </c>
      <c r="B24" s="213">
        <f>SUM(B$25:B$31)</f>
        <v>131.94343932231</v>
      </c>
      <c r="C24" s="213">
        <f>SUM(C$25:C$31)</f>
        <v>4799.468994035539</v>
      </c>
      <c r="D24" s="205">
        <f>SUM(D$25:D$31)</f>
        <v>0.936941</v>
      </c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</row>
    <row r="25" spans="1:17" s="152" customFormat="1" ht="12.75" outlineLevel="1">
      <c r="A25" s="246" t="s">
        <v>27</v>
      </c>
      <c r="B25" s="26">
        <v>0.0233237262</v>
      </c>
      <c r="C25" s="26">
        <v>0.84840520516</v>
      </c>
      <c r="D25" s="41">
        <v>0.000166</v>
      </c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</row>
    <row r="26" spans="1:17" ht="12.75" outlineLevel="1">
      <c r="A26" s="246" t="s">
        <v>118</v>
      </c>
      <c r="B26" s="76">
        <v>32.54530955327</v>
      </c>
      <c r="C26" s="76">
        <v>1183.84214406209</v>
      </c>
      <c r="D26" s="109">
        <v>0.231107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2.75" outlineLevel="1">
      <c r="A27" s="153" t="s">
        <v>3</v>
      </c>
      <c r="B27" s="76">
        <v>42.91436426146</v>
      </c>
      <c r="C27" s="76">
        <v>1561.01858288151</v>
      </c>
      <c r="D27" s="109">
        <v>0.304738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.75" outlineLevel="1">
      <c r="A28" s="153" t="s">
        <v>162</v>
      </c>
      <c r="B28" s="76">
        <v>3.20371104489</v>
      </c>
      <c r="C28" s="76">
        <v>116.53563</v>
      </c>
      <c r="D28" s="109">
        <v>0.02275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2.75" outlineLevel="1">
      <c r="A29" s="153" t="s">
        <v>16</v>
      </c>
      <c r="B29" s="76">
        <v>13.51281004087</v>
      </c>
      <c r="C29" s="76">
        <v>491.53116779895</v>
      </c>
      <c r="D29" s="109">
        <v>0.095955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2.75" outlineLevel="1">
      <c r="A30" s="153" t="s">
        <v>17</v>
      </c>
      <c r="B30" s="76">
        <v>38.84046186413</v>
      </c>
      <c r="C30" s="76">
        <v>1412.82956840088</v>
      </c>
      <c r="D30" s="109">
        <v>0.275809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2.75" outlineLevel="1">
      <c r="A31" s="153" t="s">
        <v>103</v>
      </c>
      <c r="B31" s="76">
        <v>0.90345883149</v>
      </c>
      <c r="C31" s="76">
        <v>32.86349568695</v>
      </c>
      <c r="D31" s="109">
        <v>0.006416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5">
      <c r="A32" s="86" t="s">
        <v>14</v>
      </c>
      <c r="B32" s="221">
        <f>SUM(B$33:B$36)</f>
        <v>8.880327162130001</v>
      </c>
      <c r="C32" s="221">
        <f>SUM(C$33:C$36)</f>
        <v>323.02367658733</v>
      </c>
      <c r="D32" s="238">
        <f>SUM(D$33:D$36)</f>
        <v>0.06306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 outlineLevel="1">
      <c r="A33" s="153" t="s">
        <v>118</v>
      </c>
      <c r="B33" s="76">
        <v>3.41527210318</v>
      </c>
      <c r="C33" s="76">
        <v>124.23120580759</v>
      </c>
      <c r="D33" s="109">
        <v>0.024252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.75" outlineLevel="1">
      <c r="A34" s="153" t="s">
        <v>3</v>
      </c>
      <c r="B34" s="76">
        <v>1.56679962795</v>
      </c>
      <c r="C34" s="76">
        <v>56.99264982642</v>
      </c>
      <c r="D34" s="109">
        <v>0.011126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 outlineLevel="1">
      <c r="A35" s="153" t="s">
        <v>16</v>
      </c>
      <c r="B35" s="76">
        <v>2.39258732335</v>
      </c>
      <c r="C35" s="76">
        <v>87.03084240398</v>
      </c>
      <c r="D35" s="109">
        <v>0.01699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 outlineLevel="1">
      <c r="A36" s="153" t="s">
        <v>17</v>
      </c>
      <c r="B36" s="76">
        <v>1.50566810765</v>
      </c>
      <c r="C36" s="76">
        <v>54.76897854934</v>
      </c>
      <c r="D36" s="109">
        <v>0.010692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7" ht="12.75">
      <c r="B37" s="254"/>
      <c r="C37" s="254"/>
      <c r="D37" s="3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ht="12.75">
      <c r="B38" s="254"/>
      <c r="C38" s="254"/>
      <c r="D38" s="3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17" ht="12.75">
      <c r="B39" s="254"/>
      <c r="C39" s="254"/>
      <c r="D39" s="38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ht="12.75">
      <c r="B40" s="254"/>
      <c r="C40" s="254"/>
      <c r="D40" s="38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ht="12.75">
      <c r="B41" s="254"/>
      <c r="C41" s="254"/>
      <c r="D41" s="38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ht="12.75">
      <c r="B42" s="254"/>
      <c r="C42" s="254"/>
      <c r="D42" s="3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ht="12.75">
      <c r="B43" s="254"/>
      <c r="C43" s="254"/>
      <c r="D43" s="38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ht="12.75">
      <c r="B44" s="254"/>
      <c r="C44" s="254"/>
      <c r="D44" s="38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ht="12.75">
      <c r="B45" s="254"/>
      <c r="C45" s="254"/>
      <c r="D45" s="38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ht="12.75">
      <c r="B46" s="254"/>
      <c r="C46" s="254"/>
      <c r="D46" s="38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ht="12.75">
      <c r="B47" s="254"/>
      <c r="C47" s="254"/>
      <c r="D47" s="38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ht="12.75">
      <c r="B48" s="254"/>
      <c r="C48" s="254"/>
      <c r="D48" s="38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ht="12.75">
      <c r="B49" s="254"/>
      <c r="C49" s="254"/>
      <c r="D49" s="38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ht="12.75">
      <c r="B50" s="254"/>
      <c r="C50" s="254"/>
      <c r="D50" s="38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ht="12.75">
      <c r="B51" s="254"/>
      <c r="C51" s="254"/>
      <c r="D51" s="38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ht="12.75">
      <c r="B52" s="254"/>
      <c r="C52" s="254"/>
      <c r="D52" s="38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ht="12.75">
      <c r="B53" s="254"/>
      <c r="C53" s="254"/>
      <c r="D53" s="38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ht="12.75">
      <c r="B54" s="254"/>
      <c r="C54" s="254"/>
      <c r="D54" s="38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ht="12.75">
      <c r="B55" s="254"/>
      <c r="C55" s="254"/>
      <c r="D55" s="38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2.75">
      <c r="B56" s="254"/>
      <c r="C56" s="254"/>
      <c r="D56" s="38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ht="12.75">
      <c r="B57" s="254"/>
      <c r="C57" s="254"/>
      <c r="D57" s="3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ht="12.75">
      <c r="B58" s="254"/>
      <c r="C58" s="254"/>
      <c r="D58" s="38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ht="12.75">
      <c r="B59" s="254"/>
      <c r="C59" s="254"/>
      <c r="D59" s="3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ht="12.75">
      <c r="B60" s="254"/>
      <c r="C60" s="254"/>
      <c r="D60" s="38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ht="12.75">
      <c r="B61" s="254"/>
      <c r="C61" s="254"/>
      <c r="D61" s="38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ht="12.75">
      <c r="B62" s="254"/>
      <c r="C62" s="254"/>
      <c r="D62" s="38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ht="12.75">
      <c r="B63" s="254"/>
      <c r="C63" s="254"/>
      <c r="D63" s="38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ht="12.75">
      <c r="B64" s="254"/>
      <c r="C64" s="254"/>
      <c r="D64" s="38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ht="12.75">
      <c r="B65" s="254"/>
      <c r="C65" s="254"/>
      <c r="D65" s="38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ht="12.75">
      <c r="B66" s="254"/>
      <c r="C66" s="254"/>
      <c r="D66" s="3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ht="12.75">
      <c r="B67" s="254"/>
      <c r="C67" s="254"/>
      <c r="D67" s="38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ht="12.75">
      <c r="B68" s="254"/>
      <c r="C68" s="254"/>
      <c r="D68" s="38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ht="12.75">
      <c r="B69" s="254"/>
      <c r="C69" s="254"/>
      <c r="D69" s="38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ht="12.75">
      <c r="B70" s="254"/>
      <c r="C70" s="254"/>
      <c r="D70" s="38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ht="12.75">
      <c r="B71" s="254"/>
      <c r="C71" s="254"/>
      <c r="D71" s="38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ht="12.75">
      <c r="B72" s="254"/>
      <c r="C72" s="254"/>
      <c r="D72" s="38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ht="12.75">
      <c r="B73" s="254"/>
      <c r="C73" s="254"/>
      <c r="D73" s="38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ht="12.75">
      <c r="B74" s="254"/>
      <c r="C74" s="254"/>
      <c r="D74" s="38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ht="12.75">
      <c r="B75" s="254"/>
      <c r="C75" s="254"/>
      <c r="D75" s="38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ht="12.75">
      <c r="B76" s="254"/>
      <c r="C76" s="254"/>
      <c r="D76" s="38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12.75">
      <c r="B77" s="254"/>
      <c r="C77" s="254"/>
      <c r="D77" s="38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ht="12.75">
      <c r="B78" s="254"/>
      <c r="C78" s="254"/>
      <c r="D78" s="38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ht="12.75">
      <c r="B79" s="254"/>
      <c r="C79" s="254"/>
      <c r="D79" s="3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ht="12.75">
      <c r="B80" s="254"/>
      <c r="C80" s="254"/>
      <c r="D80" s="38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ht="12.75">
      <c r="B81" s="254"/>
      <c r="C81" s="254"/>
      <c r="D81" s="3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ht="12.75">
      <c r="B82" s="254"/>
      <c r="C82" s="254"/>
      <c r="D82" s="38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ht="12.75">
      <c r="B83" s="254"/>
      <c r="C83" s="254"/>
      <c r="D83" s="3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ht="12.75">
      <c r="B84" s="254"/>
      <c r="C84" s="254"/>
      <c r="D84" s="38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ht="12.75">
      <c r="B85" s="254"/>
      <c r="C85" s="254"/>
      <c r="D85" s="38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ht="12.75">
      <c r="B86" s="254"/>
      <c r="C86" s="254"/>
      <c r="D86" s="38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ht="12.75">
      <c r="B87" s="254"/>
      <c r="C87" s="254"/>
      <c r="D87" s="38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ht="12.75">
      <c r="B88" s="254"/>
      <c r="C88" s="254"/>
      <c r="D88" s="38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ht="12.75">
      <c r="B89" s="254"/>
      <c r="C89" s="254"/>
      <c r="D89" s="38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ht="12.75">
      <c r="B90" s="254"/>
      <c r="C90" s="254"/>
      <c r="D90" s="38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ht="12.75">
      <c r="B91" s="254"/>
      <c r="C91" s="254"/>
      <c r="D91" s="38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ht="12.75">
      <c r="B92" s="254"/>
      <c r="C92" s="254"/>
      <c r="D92" s="38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ht="12.75">
      <c r="B93" s="254"/>
      <c r="C93" s="254"/>
      <c r="D93" s="38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ht="12.75">
      <c r="B94" s="254"/>
      <c r="C94" s="254"/>
      <c r="D94" s="38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ht="12.75">
      <c r="B95" s="254"/>
      <c r="C95" s="254"/>
      <c r="D95" s="38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ht="12.75">
      <c r="B96" s="254"/>
      <c r="C96" s="254"/>
      <c r="D96" s="38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ht="12.75">
      <c r="B97" s="254"/>
      <c r="C97" s="254"/>
      <c r="D97" s="38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ht="12.75">
      <c r="B98" s="254"/>
      <c r="C98" s="254"/>
      <c r="D98" s="38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ht="12.75">
      <c r="B99" s="254"/>
      <c r="C99" s="254"/>
      <c r="D99" s="38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ht="12.75">
      <c r="B100" s="254"/>
      <c r="C100" s="254"/>
      <c r="D100" s="3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ht="12.75">
      <c r="B101" s="254"/>
      <c r="C101" s="254"/>
      <c r="D101" s="38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ht="12.75">
      <c r="B102" s="254"/>
      <c r="C102" s="254"/>
      <c r="D102" s="3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ht="12.75">
      <c r="B103" s="254"/>
      <c r="C103" s="254"/>
      <c r="D103" s="38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ht="12.75">
      <c r="B104" s="254"/>
      <c r="C104" s="254"/>
      <c r="D104" s="38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ht="12.75">
      <c r="B105" s="254"/>
      <c r="C105" s="254"/>
      <c r="D105" s="38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ht="12.75">
      <c r="B106" s="254"/>
      <c r="C106" s="254"/>
      <c r="D106" s="38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ht="12.75">
      <c r="B107" s="254"/>
      <c r="C107" s="254"/>
      <c r="D107" s="38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ht="12.75">
      <c r="B108" s="254"/>
      <c r="C108" s="254"/>
      <c r="D108" s="38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ht="12.75">
      <c r="B109" s="254"/>
      <c r="C109" s="254"/>
      <c r="D109" s="38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ht="12.75">
      <c r="B110" s="254"/>
      <c r="C110" s="254"/>
      <c r="D110" s="38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ht="12.75">
      <c r="B111" s="254"/>
      <c r="C111" s="254"/>
      <c r="D111" s="38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ht="12.75">
      <c r="B112" s="254"/>
      <c r="C112" s="254"/>
      <c r="D112" s="38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ht="12.75">
      <c r="B113" s="254"/>
      <c r="C113" s="254"/>
      <c r="D113" s="38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ht="12.75">
      <c r="B114" s="254"/>
      <c r="C114" s="254"/>
      <c r="D114" s="3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ht="12.75">
      <c r="B115" s="254"/>
      <c r="C115" s="254"/>
      <c r="D115" s="38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ht="12.75">
      <c r="B116" s="254"/>
      <c r="C116" s="254"/>
      <c r="D116" s="3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ht="12.75">
      <c r="B117" s="254"/>
      <c r="C117" s="254"/>
      <c r="D117" s="38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ht="12.75">
      <c r="B118" s="254"/>
      <c r="C118" s="254"/>
      <c r="D118" s="38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ht="12.75">
      <c r="B119" s="254"/>
      <c r="C119" s="254"/>
      <c r="D119" s="38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ht="12.75">
      <c r="B120" s="254"/>
      <c r="C120" s="254"/>
      <c r="D120" s="38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ht="12.75">
      <c r="B121" s="254"/>
      <c r="C121" s="254"/>
      <c r="D121" s="38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ht="12.75">
      <c r="B122" s="254"/>
      <c r="C122" s="254"/>
      <c r="D122" s="38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ht="12.75">
      <c r="B123" s="254"/>
      <c r="C123" s="254"/>
      <c r="D123" s="38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ht="12.75">
      <c r="B124" s="254"/>
      <c r="C124" s="254"/>
      <c r="D124" s="38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ht="12.75">
      <c r="B125" s="254"/>
      <c r="C125" s="254"/>
      <c r="D125" s="38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ht="12.75">
      <c r="B126" s="254"/>
      <c r="C126" s="254"/>
      <c r="D126" s="38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ht="12.75">
      <c r="B127" s="254"/>
      <c r="C127" s="254"/>
      <c r="D127" s="38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ht="12.75">
      <c r="B128" s="254"/>
      <c r="C128" s="254"/>
      <c r="D128" s="3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12.75">
      <c r="B129" s="254"/>
      <c r="C129" s="254"/>
      <c r="D129" s="38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12.75">
      <c r="B130" s="254"/>
      <c r="C130" s="254"/>
      <c r="D130" s="3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12.75">
      <c r="B131" s="254"/>
      <c r="C131" s="254"/>
      <c r="D131" s="38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12.75">
      <c r="B132" s="254"/>
      <c r="C132" s="254"/>
      <c r="D132" s="38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12.75">
      <c r="B133" s="254"/>
      <c r="C133" s="254"/>
      <c r="D133" s="38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12.75">
      <c r="B134" s="254"/>
      <c r="C134" s="254"/>
      <c r="D134" s="38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12.75">
      <c r="B135" s="254"/>
      <c r="C135" s="254"/>
      <c r="D135" s="38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12.75">
      <c r="B136" s="254"/>
      <c r="C136" s="254"/>
      <c r="D136" s="38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12.75">
      <c r="B137" s="254"/>
      <c r="C137" s="254"/>
      <c r="D137" s="38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12.75">
      <c r="B138" s="254"/>
      <c r="C138" s="254"/>
      <c r="D138" s="38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12.75">
      <c r="B139" s="254"/>
      <c r="C139" s="254"/>
      <c r="D139" s="38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ht="12.75">
      <c r="B140" s="254"/>
      <c r="C140" s="254"/>
      <c r="D140" s="38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ht="12.75">
      <c r="B141" s="254"/>
      <c r="C141" s="254"/>
      <c r="D141" s="38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ht="12.75">
      <c r="B142" s="254"/>
      <c r="C142" s="254"/>
      <c r="D142" s="3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ht="12.75">
      <c r="B143" s="254"/>
      <c r="C143" s="254"/>
      <c r="D143" s="38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ht="12.75">
      <c r="B144" s="254"/>
      <c r="C144" s="254"/>
      <c r="D144" s="38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ht="12.75">
      <c r="B145" s="254"/>
      <c r="C145" s="254"/>
      <c r="D145" s="38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ht="12.75">
      <c r="B146" s="254"/>
      <c r="C146" s="254"/>
      <c r="D146" s="38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ht="12.75">
      <c r="B147" s="254"/>
      <c r="C147" s="254"/>
      <c r="D147" s="38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ht="12.75">
      <c r="B148" s="254"/>
      <c r="C148" s="254"/>
      <c r="D148" s="38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ht="12.75">
      <c r="B149" s="254"/>
      <c r="C149" s="254"/>
      <c r="D149" s="38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ht="12.75">
      <c r="B150" s="254"/>
      <c r="C150" s="254"/>
      <c r="D150" s="38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ht="12.75">
      <c r="B151" s="254"/>
      <c r="C151" s="254"/>
      <c r="D151" s="38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ht="12.75">
      <c r="B152" s="254"/>
      <c r="C152" s="254"/>
      <c r="D152" s="3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ht="12.75">
      <c r="B153" s="254"/>
      <c r="C153" s="254"/>
      <c r="D153" s="38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ht="12.75">
      <c r="B154" s="254"/>
      <c r="C154" s="254"/>
      <c r="D154" s="38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ht="12.75">
      <c r="B155" s="254"/>
      <c r="C155" s="254"/>
      <c r="D155" s="38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ht="12.75">
      <c r="B156" s="254"/>
      <c r="C156" s="254"/>
      <c r="D156" s="38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ht="12.75">
      <c r="B157" s="254"/>
      <c r="C157" s="254"/>
      <c r="D157" s="38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ht="12.75">
      <c r="B158" s="254"/>
      <c r="C158" s="254"/>
      <c r="D158" s="38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ht="12.75">
      <c r="B159" s="254"/>
      <c r="C159" s="254"/>
      <c r="D159" s="38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ht="12.75">
      <c r="B160" s="254"/>
      <c r="C160" s="254"/>
      <c r="D160" s="38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ht="12.75">
      <c r="B161" s="254"/>
      <c r="C161" s="254"/>
      <c r="D161" s="38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ht="12.75">
      <c r="B162" s="254"/>
      <c r="C162" s="254"/>
      <c r="D162" s="38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ht="12.75">
      <c r="B163" s="254"/>
      <c r="C163" s="254"/>
      <c r="D163" s="38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ht="12.75">
      <c r="B164" s="254"/>
      <c r="C164" s="254"/>
      <c r="D164" s="38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ht="12.75">
      <c r="B165" s="254"/>
      <c r="C165" s="254"/>
      <c r="D165" s="38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ht="12.75">
      <c r="B166" s="254"/>
      <c r="C166" s="254"/>
      <c r="D166" s="38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ht="12.75">
      <c r="B167" s="254"/>
      <c r="C167" s="254"/>
      <c r="D167" s="38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ht="12.75">
      <c r="B168" s="254"/>
      <c r="C168" s="254"/>
      <c r="D168" s="38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ht="12.75">
      <c r="B169" s="254"/>
      <c r="C169" s="254"/>
      <c r="D169" s="38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ht="12.75">
      <c r="B170" s="254"/>
      <c r="C170" s="254"/>
      <c r="D170" s="38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ht="12.75">
      <c r="B171" s="254"/>
      <c r="C171" s="254"/>
      <c r="D171" s="38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ht="12.75">
      <c r="B172" s="254"/>
      <c r="C172" s="254"/>
      <c r="D172" s="38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ht="12.75">
      <c r="B173" s="254"/>
      <c r="C173" s="254"/>
      <c r="D173" s="38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ht="12.75">
      <c r="B174" s="254"/>
      <c r="C174" s="254"/>
      <c r="D174" s="38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ht="12.75">
      <c r="B175" s="254"/>
      <c r="C175" s="254"/>
      <c r="D175" s="38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ht="12.75">
      <c r="B176" s="254"/>
      <c r="C176" s="254"/>
      <c r="D176" s="38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ht="12.75">
      <c r="B177" s="254"/>
      <c r="C177" s="254"/>
      <c r="D177" s="38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ht="12.75">
      <c r="B178" s="254"/>
      <c r="C178" s="254"/>
      <c r="D178" s="38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ht="12.75">
      <c r="B179" s="254"/>
      <c r="C179" s="254"/>
      <c r="D179" s="38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ht="12.75">
      <c r="B180" s="254"/>
      <c r="C180" s="254"/>
      <c r="D180" s="38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ht="12.75">
      <c r="B181" s="254"/>
      <c r="C181" s="254"/>
      <c r="D181" s="38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ht="12.75">
      <c r="B182" s="254"/>
      <c r="C182" s="254"/>
      <c r="D182" s="38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ht="12.75">
      <c r="B183" s="254"/>
      <c r="C183" s="254"/>
      <c r="D183" s="38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2:17" ht="12.75">
      <c r="B184" s="254"/>
      <c r="C184" s="254"/>
      <c r="D184" s="38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2:17" ht="12.75">
      <c r="B185" s="254"/>
      <c r="C185" s="254"/>
      <c r="D185" s="38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2:17" ht="12.75">
      <c r="B186" s="254"/>
      <c r="C186" s="254"/>
      <c r="D186" s="38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2:17" ht="12.75">
      <c r="B187" s="254"/>
      <c r="C187" s="254"/>
      <c r="D187" s="38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2:17" ht="12.75">
      <c r="B188" s="254"/>
      <c r="C188" s="254"/>
      <c r="D188" s="38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2:17" ht="12.75">
      <c r="B189" s="254"/>
      <c r="C189" s="254"/>
      <c r="D189" s="38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2:17" ht="12.75">
      <c r="B190" s="254"/>
      <c r="C190" s="254"/>
      <c r="D190" s="38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2:17" ht="12.75">
      <c r="B191" s="254"/>
      <c r="C191" s="254"/>
      <c r="D191" s="38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2:17" ht="12.75">
      <c r="B192" s="254"/>
      <c r="C192" s="254"/>
      <c r="D192" s="38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2:17" ht="12.75">
      <c r="B193" s="254"/>
      <c r="C193" s="254"/>
      <c r="D193" s="38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2:17" ht="12.75">
      <c r="B194" s="254"/>
      <c r="C194" s="254"/>
      <c r="D194" s="38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2:17" ht="12.75">
      <c r="B195" s="254"/>
      <c r="C195" s="254"/>
      <c r="D195" s="38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2:17" ht="12.75">
      <c r="B196" s="254"/>
      <c r="C196" s="254"/>
      <c r="D196" s="38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2:17" ht="12.75">
      <c r="B197" s="254"/>
      <c r="C197" s="254"/>
      <c r="D197" s="38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2:17" ht="12.75">
      <c r="B198" s="254"/>
      <c r="C198" s="254"/>
      <c r="D198" s="38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2:17" ht="12.75">
      <c r="B199" s="254"/>
      <c r="C199" s="254"/>
      <c r="D199" s="38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2:17" ht="12.75">
      <c r="B200" s="254"/>
      <c r="C200" s="254"/>
      <c r="D200" s="38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2:17" ht="12.75">
      <c r="B201" s="254"/>
      <c r="C201" s="254"/>
      <c r="D201" s="38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2:17" ht="12.75">
      <c r="B202" s="254"/>
      <c r="C202" s="254"/>
      <c r="D202" s="38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2:17" ht="12.75">
      <c r="B203" s="254"/>
      <c r="C203" s="254"/>
      <c r="D203" s="38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2:17" ht="12.75">
      <c r="B204" s="254"/>
      <c r="C204" s="254"/>
      <c r="D204" s="38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2:17" ht="12.75">
      <c r="B205" s="254"/>
      <c r="C205" s="254"/>
      <c r="D205" s="38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2:17" ht="12.75">
      <c r="B206" s="254"/>
      <c r="C206" s="254"/>
      <c r="D206" s="38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2:17" ht="12.75">
      <c r="B207" s="254"/>
      <c r="C207" s="254"/>
      <c r="D207" s="38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2:17" ht="12.75">
      <c r="B208" s="254"/>
      <c r="C208" s="254"/>
      <c r="D208" s="38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2:17" ht="12.75">
      <c r="B209" s="254"/>
      <c r="C209" s="254"/>
      <c r="D209" s="38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2:17" ht="12.75">
      <c r="B210" s="254"/>
      <c r="C210" s="254"/>
      <c r="D210" s="38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2:17" ht="12.75">
      <c r="B211" s="254"/>
      <c r="C211" s="254"/>
      <c r="D211" s="38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2:17" ht="12.75">
      <c r="B212" s="254"/>
      <c r="C212" s="254"/>
      <c r="D212" s="38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2:17" ht="12.75">
      <c r="B213" s="254"/>
      <c r="C213" s="254"/>
      <c r="D213" s="38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2:17" ht="12.75">
      <c r="B214" s="254"/>
      <c r="C214" s="254"/>
      <c r="D214" s="38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2:17" ht="12.75">
      <c r="B215" s="254"/>
      <c r="C215" s="254"/>
      <c r="D215" s="38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2:17" ht="12.75">
      <c r="B216" s="254"/>
      <c r="C216" s="254"/>
      <c r="D216" s="38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2:17" ht="12.75">
      <c r="B217" s="254"/>
      <c r="C217" s="254"/>
      <c r="D217" s="38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2:17" ht="12.75">
      <c r="B218" s="254"/>
      <c r="C218" s="254"/>
      <c r="D218" s="38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2:17" ht="12.75">
      <c r="B219" s="254"/>
      <c r="C219" s="254"/>
      <c r="D219" s="38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2:17" ht="12.75">
      <c r="B220" s="254"/>
      <c r="C220" s="254"/>
      <c r="D220" s="38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2:17" ht="12.75">
      <c r="B221" s="254"/>
      <c r="C221" s="254"/>
      <c r="D221" s="38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2:17" ht="12.75">
      <c r="B222" s="254"/>
      <c r="C222" s="254"/>
      <c r="D222" s="38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2:17" ht="12.75">
      <c r="B223" s="254"/>
      <c r="C223" s="254"/>
      <c r="D223" s="38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17" ht="12.75">
      <c r="B224" s="254"/>
      <c r="C224" s="254"/>
      <c r="D224" s="38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2:17" ht="12.75">
      <c r="B225" s="254"/>
      <c r="C225" s="254"/>
      <c r="D225" s="38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2:17" ht="12.75">
      <c r="B226" s="254"/>
      <c r="C226" s="254"/>
      <c r="D226" s="38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2:17" ht="12.75">
      <c r="B227" s="254"/>
      <c r="C227" s="254"/>
      <c r="D227" s="38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2:17" ht="12.75">
      <c r="B228" s="254"/>
      <c r="C228" s="254"/>
      <c r="D228" s="38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2:17" ht="12.75">
      <c r="B229" s="254"/>
      <c r="C229" s="254"/>
      <c r="D229" s="38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2:17" ht="12.75">
      <c r="B230" s="254"/>
      <c r="C230" s="254"/>
      <c r="D230" s="38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2:17" ht="12.75">
      <c r="B231" s="254"/>
      <c r="C231" s="254"/>
      <c r="D231" s="38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2:17" ht="12.75">
      <c r="B232" s="254"/>
      <c r="C232" s="254"/>
      <c r="D232" s="38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2:17" ht="12.75">
      <c r="B233" s="254"/>
      <c r="C233" s="254"/>
      <c r="D233" s="38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2:17" ht="12.75">
      <c r="B234" s="254"/>
      <c r="C234" s="254"/>
      <c r="D234" s="38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2:17" ht="12.75">
      <c r="B235" s="254"/>
      <c r="C235" s="254"/>
      <c r="D235" s="38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2:17" ht="12.75">
      <c r="B236" s="254"/>
      <c r="C236" s="254"/>
      <c r="D236" s="38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2:17" ht="12.75">
      <c r="B237" s="254"/>
      <c r="C237" s="254"/>
      <c r="D237" s="38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2:17" ht="12.75">
      <c r="B238" s="254"/>
      <c r="C238" s="254"/>
      <c r="D238" s="38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2:17" ht="12.75">
      <c r="B239" s="254"/>
      <c r="C239" s="254"/>
      <c r="D239" s="38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2:17" ht="12.75">
      <c r="B240" s="254"/>
      <c r="C240" s="254"/>
      <c r="D240" s="38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2:17" ht="12.75">
      <c r="B241" s="254"/>
      <c r="C241" s="254"/>
      <c r="D241" s="38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2:17" ht="12.75">
      <c r="B242" s="254"/>
      <c r="C242" s="254"/>
      <c r="D242" s="38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2:17" ht="12.75">
      <c r="B243" s="254"/>
      <c r="C243" s="254"/>
      <c r="D243" s="38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2:17" ht="12.75">
      <c r="B244" s="254"/>
      <c r="C244" s="254"/>
      <c r="D244" s="38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2:17" ht="12.75">
      <c r="B245" s="254"/>
      <c r="C245" s="254"/>
      <c r="D245" s="38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3"/>
  <sheetViews>
    <sheetView workbookViewId="0" topLeftCell="A1">
      <selection activeCell="H21" sqref="H21"/>
    </sheetView>
  </sheetViews>
  <sheetFormatPr defaultColWidth="9.00390625" defaultRowHeight="12.75" outlineLevelRow="1"/>
  <cols>
    <col min="1" max="1" width="66.00390625" style="27" bestFit="1" customWidth="1"/>
    <col min="2" max="2" width="19.00390625" style="12" customWidth="1"/>
    <col min="3" max="3" width="19.375" style="12" customWidth="1"/>
    <col min="4" max="4" width="9.875" style="48" customWidth="1"/>
    <col min="5" max="5" width="18.375" style="12" customWidth="1"/>
    <col min="6" max="6" width="17.75390625" style="12" customWidth="1"/>
    <col min="7" max="7" width="9.125" style="48" customWidth="1"/>
    <col min="8" max="8" width="16.00390625" style="12" bestFit="1" customWidth="1"/>
    <col min="9" max="16384" width="9.125" style="27" customWidth="1"/>
  </cols>
  <sheetData>
    <row r="2" spans="1:19" ht="18.75">
      <c r="A2" s="5" t="s">
        <v>70</v>
      </c>
      <c r="B2" s="3"/>
      <c r="C2" s="3"/>
      <c r="D2" s="3"/>
      <c r="E2" s="3"/>
      <c r="F2" s="3"/>
      <c r="G2" s="3"/>
      <c r="H2" s="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ht="12.75">
      <c r="A3" s="119"/>
    </row>
    <row r="4" spans="2:17" ht="12.75">
      <c r="B4" s="254"/>
      <c r="C4" s="254"/>
      <c r="D4" s="38"/>
      <c r="E4" s="254"/>
      <c r="F4" s="254"/>
      <c r="G4" s="38"/>
      <c r="H4" s="254"/>
      <c r="I4" s="14"/>
      <c r="J4" s="14"/>
      <c r="K4" s="14"/>
      <c r="L4" s="14"/>
      <c r="M4" s="14"/>
      <c r="N4" s="14"/>
      <c r="O4" s="14"/>
      <c r="P4" s="14"/>
      <c r="Q4" s="14"/>
    </row>
    <row r="5" spans="2:8" s="186" customFormat="1" ht="12.75">
      <c r="B5" s="194"/>
      <c r="C5" s="194"/>
      <c r="D5" s="223"/>
      <c r="E5" s="194"/>
      <c r="F5" s="194"/>
      <c r="G5" s="223"/>
      <c r="H5" s="186" t="str">
        <f>VALVAL</f>
        <v>млрд. одиниць</v>
      </c>
    </row>
    <row r="6" spans="1:8" s="159" customFormat="1" ht="12.75">
      <c r="A6" s="30"/>
      <c r="B6" s="260">
        <v>44926</v>
      </c>
      <c r="C6" s="261"/>
      <c r="D6" s="262"/>
      <c r="E6" s="260">
        <v>45260</v>
      </c>
      <c r="F6" s="261"/>
      <c r="G6" s="262"/>
      <c r="H6" s="182"/>
    </row>
    <row r="7" spans="1:8" s="97" customFormat="1" ht="12.75">
      <c r="A7" s="123"/>
      <c r="B7" s="166" t="s">
        <v>169</v>
      </c>
      <c r="C7" s="166" t="s">
        <v>172</v>
      </c>
      <c r="D7" s="190" t="s">
        <v>192</v>
      </c>
      <c r="E7" s="166" t="s">
        <v>169</v>
      </c>
      <c r="F7" s="166" t="s">
        <v>172</v>
      </c>
      <c r="G7" s="190" t="s">
        <v>192</v>
      </c>
      <c r="H7" s="166" t="s">
        <v>63</v>
      </c>
    </row>
    <row r="8" spans="1:8" s="10" customFormat="1" ht="15.75">
      <c r="A8" s="144" t="s">
        <v>153</v>
      </c>
      <c r="B8" s="243">
        <f aca="true" t="shared" si="0" ref="B8:H8">SUM(B9:B18)</f>
        <v>111.44670722129</v>
      </c>
      <c r="C8" s="243">
        <f t="shared" si="0"/>
        <v>4075.45005767922</v>
      </c>
      <c r="D8" s="234">
        <f t="shared" si="0"/>
        <v>0.999998</v>
      </c>
      <c r="E8" s="243">
        <f t="shared" si="0"/>
        <v>140.82376648444</v>
      </c>
      <c r="F8" s="243">
        <f t="shared" si="0"/>
        <v>5122.49267062287</v>
      </c>
      <c r="G8" s="234">
        <f t="shared" si="0"/>
        <v>1.000001</v>
      </c>
      <c r="H8" s="83">
        <f t="shared" si="0"/>
        <v>-9.999999999944949E-07</v>
      </c>
    </row>
    <row r="9" spans="1:8" s="23" customFormat="1" ht="12.75">
      <c r="A9" s="151" t="s">
        <v>27</v>
      </c>
      <c r="B9" s="124">
        <v>0.02210838918</v>
      </c>
      <c r="C9" s="124">
        <v>0.80847284054</v>
      </c>
      <c r="D9" s="154">
        <v>0.000198</v>
      </c>
      <c r="E9" s="124">
        <v>0.0233237262</v>
      </c>
      <c r="F9" s="124">
        <v>0.84840520516</v>
      </c>
      <c r="G9" s="154">
        <v>0.000166</v>
      </c>
      <c r="H9" s="124">
        <v>-3.3E-05</v>
      </c>
    </row>
    <row r="10" spans="1:17" ht="12.75">
      <c r="A10" s="198" t="s">
        <v>118</v>
      </c>
      <c r="B10" s="76">
        <v>33.37263901018</v>
      </c>
      <c r="C10" s="76">
        <v>1220.39068690769</v>
      </c>
      <c r="D10" s="109">
        <v>0.299449</v>
      </c>
      <c r="E10" s="76">
        <v>35.96058165645</v>
      </c>
      <c r="F10" s="76">
        <v>1308.07334986968</v>
      </c>
      <c r="G10" s="109">
        <v>0.255359</v>
      </c>
      <c r="H10" s="76">
        <v>-0.044091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2.75">
      <c r="A11" s="198" t="s">
        <v>3</v>
      </c>
      <c r="B11" s="76">
        <v>24.6382335786</v>
      </c>
      <c r="C11" s="76">
        <v>900.98570844038</v>
      </c>
      <c r="D11" s="109">
        <v>0.221076</v>
      </c>
      <c r="E11" s="76">
        <v>44.48116388941</v>
      </c>
      <c r="F11" s="76">
        <v>1618.01123270793</v>
      </c>
      <c r="G11" s="109">
        <v>0.315864</v>
      </c>
      <c r="H11" s="76">
        <v>0.094788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2.75">
      <c r="A12" s="198" t="s">
        <v>162</v>
      </c>
      <c r="B12" s="76">
        <v>1.43488060795</v>
      </c>
      <c r="C12" s="76">
        <v>52.471575</v>
      </c>
      <c r="D12" s="109">
        <v>0.012875</v>
      </c>
      <c r="E12" s="76">
        <v>3.20371104489</v>
      </c>
      <c r="F12" s="76">
        <v>116.53563</v>
      </c>
      <c r="G12" s="109">
        <v>0.02275</v>
      </c>
      <c r="H12" s="76">
        <v>0.009875</v>
      </c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2.75">
      <c r="A13" s="198" t="s">
        <v>16</v>
      </c>
      <c r="B13" s="76">
        <v>14.43427468819</v>
      </c>
      <c r="C13" s="76">
        <v>527.8412173625</v>
      </c>
      <c r="D13" s="109">
        <v>0.129517</v>
      </c>
      <c r="E13" s="76">
        <v>15.90539736422</v>
      </c>
      <c r="F13" s="76">
        <v>578.56201020293</v>
      </c>
      <c r="G13" s="109">
        <v>0.112945</v>
      </c>
      <c r="H13" s="76">
        <v>-0.016572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2.75">
      <c r="A14" s="198" t="s">
        <v>17</v>
      </c>
      <c r="B14" s="76">
        <v>36.54665319451</v>
      </c>
      <c r="C14" s="76">
        <v>1336.45994199717</v>
      </c>
      <c r="D14" s="109">
        <v>0.327929</v>
      </c>
      <c r="E14" s="76">
        <v>40.34612997178</v>
      </c>
      <c r="F14" s="76">
        <v>1467.59854695022</v>
      </c>
      <c r="G14" s="109">
        <v>0.286501</v>
      </c>
      <c r="H14" s="76">
        <v>-0.041429</v>
      </c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2.75">
      <c r="A15" s="198" t="s">
        <v>103</v>
      </c>
      <c r="B15" s="76">
        <v>0.99791775268</v>
      </c>
      <c r="C15" s="76">
        <v>36.49245513094</v>
      </c>
      <c r="D15" s="109">
        <v>0.008954</v>
      </c>
      <c r="E15" s="76">
        <v>0.90345883149</v>
      </c>
      <c r="F15" s="76">
        <v>32.86349568695</v>
      </c>
      <c r="G15" s="109">
        <v>0.006416</v>
      </c>
      <c r="H15" s="76">
        <v>-0.002539</v>
      </c>
      <c r="I15" s="14"/>
      <c r="J15" s="14"/>
      <c r="K15" s="14"/>
      <c r="L15" s="14"/>
      <c r="M15" s="14"/>
      <c r="N15" s="14"/>
      <c r="O15" s="14"/>
      <c r="P15" s="14"/>
      <c r="Q15" s="14"/>
    </row>
    <row r="16" spans="2:17" ht="12.75">
      <c r="B16" s="254"/>
      <c r="C16" s="254"/>
      <c r="D16" s="38"/>
      <c r="E16" s="254"/>
      <c r="F16" s="254"/>
      <c r="G16" s="38"/>
      <c r="H16" s="25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2.75">
      <c r="B17" s="254"/>
      <c r="C17" s="254"/>
      <c r="D17" s="38"/>
      <c r="E17" s="254"/>
      <c r="F17" s="254"/>
      <c r="G17" s="38"/>
      <c r="H17" s="254"/>
      <c r="I17" s="14"/>
      <c r="J17" s="14"/>
      <c r="K17" s="14"/>
      <c r="L17" s="14"/>
      <c r="M17" s="14"/>
      <c r="N17" s="14"/>
      <c r="O17" s="14"/>
      <c r="P17" s="14"/>
      <c r="Q17" s="14"/>
    </row>
    <row r="18" spans="2:17" ht="12.75">
      <c r="B18" s="254"/>
      <c r="C18" s="254"/>
      <c r="D18" s="38"/>
      <c r="E18" s="254"/>
      <c r="F18" s="254"/>
      <c r="G18" s="38"/>
      <c r="H18" s="254"/>
      <c r="I18" s="14"/>
      <c r="J18" s="14"/>
      <c r="K18" s="14"/>
      <c r="L18" s="14"/>
      <c r="M18" s="14"/>
      <c r="N18" s="14"/>
      <c r="O18" s="14"/>
      <c r="P18" s="14"/>
      <c r="Q18" s="14"/>
    </row>
    <row r="19" spans="2:17" ht="12.75">
      <c r="B19" s="254"/>
      <c r="C19" s="254"/>
      <c r="D19" s="38"/>
      <c r="E19" s="254"/>
      <c r="F19" s="254"/>
      <c r="G19" s="38"/>
      <c r="H19" s="254"/>
      <c r="I19" s="14"/>
      <c r="J19" s="14"/>
      <c r="K19" s="14"/>
      <c r="L19" s="14"/>
      <c r="M19" s="14"/>
      <c r="N19" s="14"/>
      <c r="O19" s="14"/>
      <c r="P19" s="14"/>
      <c r="Q19" s="14"/>
    </row>
    <row r="20" spans="2:17" ht="12.75">
      <c r="B20" s="254"/>
      <c r="C20" s="254"/>
      <c r="D20" s="38"/>
      <c r="E20" s="254"/>
      <c r="F20" s="254"/>
      <c r="G20" s="38"/>
      <c r="H20" s="254"/>
      <c r="I20" s="14"/>
      <c r="J20" s="14"/>
      <c r="K20" s="14"/>
      <c r="L20" s="14"/>
      <c r="M20" s="14"/>
      <c r="N20" s="14"/>
      <c r="O20" s="14"/>
      <c r="P20" s="14"/>
      <c r="Q20" s="14"/>
    </row>
    <row r="21" spans="2:17" ht="12.75">
      <c r="B21" s="254"/>
      <c r="C21" s="254"/>
      <c r="D21" s="38"/>
      <c r="E21" s="254"/>
      <c r="F21" s="254"/>
      <c r="G21" s="38"/>
      <c r="H21" s="186" t="str">
        <f>VALVAL</f>
        <v>млрд. одиниць</v>
      </c>
      <c r="I21" s="14"/>
      <c r="J21" s="14"/>
      <c r="K21" s="14"/>
      <c r="L21" s="14"/>
      <c r="M21" s="14"/>
      <c r="N21" s="14"/>
      <c r="O21" s="14"/>
      <c r="P21" s="14"/>
      <c r="Q21" s="14"/>
    </row>
    <row r="22" spans="1:19" ht="12.75">
      <c r="A22" s="30"/>
      <c r="B22" s="260">
        <v>44926</v>
      </c>
      <c r="C22" s="261"/>
      <c r="D22" s="262"/>
      <c r="E22" s="260">
        <v>45260</v>
      </c>
      <c r="F22" s="261"/>
      <c r="G22" s="262"/>
      <c r="H22" s="182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</row>
    <row r="23" spans="1:17" s="217" customFormat="1" ht="12.75">
      <c r="A23" s="228"/>
      <c r="B23" s="66" t="s">
        <v>169</v>
      </c>
      <c r="C23" s="66" t="s">
        <v>172</v>
      </c>
      <c r="D23" s="77" t="s">
        <v>192</v>
      </c>
      <c r="E23" s="66" t="s">
        <v>169</v>
      </c>
      <c r="F23" s="66" t="s">
        <v>172</v>
      </c>
      <c r="G23" s="77" t="s">
        <v>192</v>
      </c>
      <c r="H23" s="66" t="s">
        <v>63</v>
      </c>
      <c r="I23" s="207"/>
      <c r="J23" s="207"/>
      <c r="K23" s="207"/>
      <c r="L23" s="207"/>
      <c r="M23" s="207"/>
      <c r="N23" s="207"/>
      <c r="O23" s="207"/>
      <c r="P23" s="207"/>
      <c r="Q23" s="207"/>
    </row>
    <row r="24" spans="1:17" s="140" customFormat="1" ht="15">
      <c r="A24" s="150" t="s">
        <v>153</v>
      </c>
      <c r="B24" s="251">
        <f aca="true" t="shared" si="1" ref="B24:H24">B$25+B$33</f>
        <v>111.44670722129001</v>
      </c>
      <c r="C24" s="251">
        <f t="shared" si="1"/>
        <v>4075.45005767922</v>
      </c>
      <c r="D24" s="240">
        <f t="shared" si="1"/>
        <v>0.999999</v>
      </c>
      <c r="E24" s="251">
        <f t="shared" si="1"/>
        <v>140.82376648444</v>
      </c>
      <c r="F24" s="251">
        <f t="shared" si="1"/>
        <v>5122.492670622869</v>
      </c>
      <c r="G24" s="240">
        <f t="shared" si="1"/>
        <v>1.0000010000000001</v>
      </c>
      <c r="H24" s="226">
        <f t="shared" si="1"/>
        <v>-1.0000000000044695E-06</v>
      </c>
      <c r="I24" s="128"/>
      <c r="J24" s="128"/>
      <c r="K24" s="128"/>
      <c r="L24" s="128"/>
      <c r="M24" s="128"/>
      <c r="N24" s="128"/>
      <c r="O24" s="128"/>
      <c r="P24" s="128"/>
      <c r="Q24" s="128"/>
    </row>
    <row r="25" spans="1:17" s="9" customFormat="1" ht="15">
      <c r="A25" s="69" t="s">
        <v>66</v>
      </c>
      <c r="B25" s="213">
        <f aca="true" t="shared" si="2" ref="B25:H25">SUM(B$26:B$32)</f>
        <v>101.59354286955</v>
      </c>
      <c r="C25" s="213">
        <f t="shared" si="2"/>
        <v>3715.1336317660903</v>
      </c>
      <c r="D25" s="205">
        <f t="shared" si="2"/>
        <v>0.911588</v>
      </c>
      <c r="E25" s="213">
        <f t="shared" si="2"/>
        <v>131.94343932231</v>
      </c>
      <c r="F25" s="213">
        <f t="shared" si="2"/>
        <v>4799.468994035539</v>
      </c>
      <c r="G25" s="205">
        <f t="shared" si="2"/>
        <v>0.936941</v>
      </c>
      <c r="H25" s="50">
        <f t="shared" si="2"/>
        <v>0.025351</v>
      </c>
      <c r="I25" s="249"/>
      <c r="J25" s="249"/>
      <c r="K25" s="249"/>
      <c r="L25" s="249"/>
      <c r="M25" s="249"/>
      <c r="N25" s="249"/>
      <c r="O25" s="249"/>
      <c r="P25" s="249"/>
      <c r="Q25" s="249"/>
    </row>
    <row r="26" spans="1:17" s="152" customFormat="1" ht="12.75" outlineLevel="1">
      <c r="A26" s="246" t="s">
        <v>27</v>
      </c>
      <c r="B26" s="26">
        <v>0.02210838918</v>
      </c>
      <c r="C26" s="26">
        <v>0.80847284054</v>
      </c>
      <c r="D26" s="41">
        <v>0.000198</v>
      </c>
      <c r="E26" s="26">
        <v>0.0233237262</v>
      </c>
      <c r="F26" s="26">
        <v>0.84840520516</v>
      </c>
      <c r="G26" s="41">
        <v>0.000166</v>
      </c>
      <c r="H26" s="26">
        <v>-3.3E-05</v>
      </c>
      <c r="I26" s="142"/>
      <c r="J26" s="142"/>
      <c r="K26" s="142"/>
      <c r="L26" s="142"/>
      <c r="M26" s="142"/>
      <c r="N26" s="142"/>
      <c r="O26" s="142"/>
      <c r="P26" s="142"/>
      <c r="Q26" s="142"/>
    </row>
    <row r="27" spans="1:17" ht="12.75" outlineLevel="1">
      <c r="A27" s="153" t="s">
        <v>118</v>
      </c>
      <c r="B27" s="76">
        <v>29.95859485512</v>
      </c>
      <c r="C27" s="76">
        <v>1095.54387181895</v>
      </c>
      <c r="D27" s="109">
        <v>0.268815</v>
      </c>
      <c r="E27" s="76">
        <v>32.54530955327</v>
      </c>
      <c r="F27" s="76">
        <v>1183.84214406209</v>
      </c>
      <c r="G27" s="109">
        <v>0.231107</v>
      </c>
      <c r="H27" s="76">
        <v>-0.037709</v>
      </c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.75" outlineLevel="1">
      <c r="A28" s="153" t="s">
        <v>3</v>
      </c>
      <c r="B28" s="76">
        <v>23.58899389216</v>
      </c>
      <c r="C28" s="76">
        <v>862.61648204288</v>
      </c>
      <c r="D28" s="109">
        <v>0.211662</v>
      </c>
      <c r="E28" s="76">
        <v>42.91436426146</v>
      </c>
      <c r="F28" s="76">
        <v>1561.01858288151</v>
      </c>
      <c r="G28" s="109">
        <v>0.304738</v>
      </c>
      <c r="H28" s="76">
        <v>0.093076</v>
      </c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2.75" outlineLevel="1">
      <c r="A29" s="153" t="s">
        <v>162</v>
      </c>
      <c r="B29" s="76">
        <v>1.43488060795</v>
      </c>
      <c r="C29" s="76">
        <v>52.471575</v>
      </c>
      <c r="D29" s="109">
        <v>0.012875</v>
      </c>
      <c r="E29" s="76">
        <v>3.20371104489</v>
      </c>
      <c r="F29" s="76">
        <v>116.53563</v>
      </c>
      <c r="G29" s="109">
        <v>0.02275</v>
      </c>
      <c r="H29" s="76">
        <v>0.009875</v>
      </c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2.75" outlineLevel="1">
      <c r="A30" s="153" t="s">
        <v>16</v>
      </c>
      <c r="B30" s="76">
        <v>10.60135583917</v>
      </c>
      <c r="C30" s="76">
        <v>387.67674114004</v>
      </c>
      <c r="D30" s="109">
        <v>0.095125</v>
      </c>
      <c r="E30" s="76">
        <v>13.51281004087</v>
      </c>
      <c r="F30" s="76">
        <v>491.53116779895</v>
      </c>
      <c r="G30" s="109">
        <v>0.095955</v>
      </c>
      <c r="H30" s="76">
        <v>0.000831</v>
      </c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2.75" outlineLevel="1">
      <c r="A31" s="153" t="s">
        <v>17</v>
      </c>
      <c r="B31" s="76">
        <v>34.98969153329</v>
      </c>
      <c r="C31" s="76">
        <v>1279.52403379274</v>
      </c>
      <c r="D31" s="109">
        <v>0.313959</v>
      </c>
      <c r="E31" s="76">
        <v>38.84046186413</v>
      </c>
      <c r="F31" s="76">
        <v>1412.82956840088</v>
      </c>
      <c r="G31" s="109">
        <v>0.275809</v>
      </c>
      <c r="H31" s="76">
        <v>-0.03815</v>
      </c>
      <c r="I31" s="14"/>
      <c r="J31" s="14"/>
      <c r="K31" s="14"/>
      <c r="L31" s="14"/>
      <c r="M31" s="14"/>
      <c r="N31" s="14"/>
      <c r="O31" s="14"/>
      <c r="P31" s="14"/>
      <c r="Q31" s="14"/>
    </row>
    <row r="32" spans="1:8" s="186" customFormat="1" ht="12.75" outlineLevel="1">
      <c r="A32" s="209" t="s">
        <v>103</v>
      </c>
      <c r="B32" s="26">
        <v>0.99791775268</v>
      </c>
      <c r="C32" s="26">
        <v>36.49245513094</v>
      </c>
      <c r="D32" s="41">
        <v>0.008954</v>
      </c>
      <c r="E32" s="26">
        <v>0.90345883149</v>
      </c>
      <c r="F32" s="26">
        <v>32.86349568695</v>
      </c>
      <c r="G32" s="41">
        <v>0.006416</v>
      </c>
      <c r="H32" s="26">
        <v>-0.002539</v>
      </c>
    </row>
    <row r="33" spans="1:17" ht="15">
      <c r="A33" s="86" t="s">
        <v>14</v>
      </c>
      <c r="B33" s="221">
        <f aca="true" t="shared" si="3" ref="B33:H33">SUM(B$34:B$37)</f>
        <v>9.853164351739998</v>
      </c>
      <c r="C33" s="221">
        <f t="shared" si="3"/>
        <v>360.31642591313</v>
      </c>
      <c r="D33" s="238">
        <f t="shared" si="3"/>
        <v>0.088411</v>
      </c>
      <c r="E33" s="221">
        <f t="shared" si="3"/>
        <v>8.880327162130001</v>
      </c>
      <c r="F33" s="221">
        <f t="shared" si="3"/>
        <v>323.02367658733</v>
      </c>
      <c r="G33" s="238">
        <f t="shared" si="3"/>
        <v>0.06306</v>
      </c>
      <c r="H33" s="221">
        <f t="shared" si="3"/>
        <v>-0.025352000000000003</v>
      </c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.75" outlineLevel="1">
      <c r="A34" s="153" t="s">
        <v>118</v>
      </c>
      <c r="B34" s="76">
        <v>3.41404415506</v>
      </c>
      <c r="C34" s="76">
        <v>124.84681508874</v>
      </c>
      <c r="D34" s="109">
        <v>0.030634</v>
      </c>
      <c r="E34" s="76">
        <v>3.41527210318</v>
      </c>
      <c r="F34" s="76">
        <v>124.23120580759</v>
      </c>
      <c r="G34" s="109">
        <v>0.024252</v>
      </c>
      <c r="H34" s="76">
        <v>-0.006382</v>
      </c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 outlineLevel="1">
      <c r="A35" s="153" t="s">
        <v>3</v>
      </c>
      <c r="B35" s="76">
        <v>1.04923968644</v>
      </c>
      <c r="C35" s="76">
        <v>38.3692263975</v>
      </c>
      <c r="D35" s="109">
        <v>0.009415</v>
      </c>
      <c r="E35" s="76">
        <v>1.56679962795</v>
      </c>
      <c r="F35" s="76">
        <v>56.99264982642</v>
      </c>
      <c r="G35" s="109">
        <v>0.011126</v>
      </c>
      <c r="H35" s="76">
        <v>0.001711</v>
      </c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 outlineLevel="1">
      <c r="A36" s="153" t="s">
        <v>16</v>
      </c>
      <c r="B36" s="76">
        <v>3.83291884902</v>
      </c>
      <c r="C36" s="76">
        <v>140.16447622246</v>
      </c>
      <c r="D36" s="109">
        <v>0.034392</v>
      </c>
      <c r="E36" s="76">
        <v>2.39258732335</v>
      </c>
      <c r="F36" s="76">
        <v>87.03084240398</v>
      </c>
      <c r="G36" s="109">
        <v>0.01699</v>
      </c>
      <c r="H36" s="76">
        <v>-0.017402</v>
      </c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.75" outlineLevel="1">
      <c r="A37" s="153" t="s">
        <v>17</v>
      </c>
      <c r="B37" s="76">
        <v>1.55696166122</v>
      </c>
      <c r="C37" s="76">
        <v>56.93590820443</v>
      </c>
      <c r="D37" s="109">
        <v>0.01397</v>
      </c>
      <c r="E37" s="76">
        <v>1.50566810765</v>
      </c>
      <c r="F37" s="76">
        <v>54.76897854934</v>
      </c>
      <c r="G37" s="109">
        <v>0.010692</v>
      </c>
      <c r="H37" s="76">
        <v>-0.003279</v>
      </c>
      <c r="I37" s="14"/>
      <c r="J37" s="14"/>
      <c r="K37" s="14"/>
      <c r="L37" s="14"/>
      <c r="M37" s="14"/>
      <c r="N37" s="14"/>
      <c r="O37" s="14"/>
      <c r="P37" s="14"/>
      <c r="Q37" s="14"/>
    </row>
    <row r="38" spans="2:17" ht="12.75">
      <c r="B38" s="254"/>
      <c r="C38" s="254"/>
      <c r="D38" s="38"/>
      <c r="E38" s="254"/>
      <c r="F38" s="254"/>
      <c r="G38" s="38"/>
      <c r="H38" s="254"/>
      <c r="I38" s="14"/>
      <c r="J38" s="14"/>
      <c r="K38" s="14"/>
      <c r="L38" s="14"/>
      <c r="M38" s="14"/>
      <c r="N38" s="14"/>
      <c r="O38" s="14"/>
      <c r="P38" s="14"/>
      <c r="Q38" s="14"/>
    </row>
    <row r="39" spans="2:17" ht="12.75">
      <c r="B39" s="254"/>
      <c r="C39" s="254"/>
      <c r="D39" s="38"/>
      <c r="E39" s="254"/>
      <c r="F39" s="254"/>
      <c r="G39" s="38"/>
      <c r="H39" s="254"/>
      <c r="I39" s="14"/>
      <c r="J39" s="14"/>
      <c r="K39" s="14"/>
      <c r="L39" s="14"/>
      <c r="M39" s="14"/>
      <c r="N39" s="14"/>
      <c r="O39" s="14"/>
      <c r="P39" s="14"/>
      <c r="Q39" s="14"/>
    </row>
    <row r="40" spans="2:17" ht="12.75">
      <c r="B40" s="254"/>
      <c r="C40" s="254"/>
      <c r="D40" s="38"/>
      <c r="E40" s="254"/>
      <c r="F40" s="254"/>
      <c r="G40" s="38"/>
      <c r="H40" s="254"/>
      <c r="I40" s="14"/>
      <c r="J40" s="14"/>
      <c r="K40" s="14"/>
      <c r="L40" s="14"/>
      <c r="M40" s="14"/>
      <c r="N40" s="14"/>
      <c r="O40" s="14"/>
      <c r="P40" s="14"/>
      <c r="Q40" s="14"/>
    </row>
    <row r="41" spans="2:17" ht="12.75">
      <c r="B41" s="254"/>
      <c r="C41" s="254"/>
      <c r="D41" s="38"/>
      <c r="E41" s="254"/>
      <c r="F41" s="254"/>
      <c r="G41" s="38"/>
      <c r="H41" s="254"/>
      <c r="I41" s="14"/>
      <c r="J41" s="14"/>
      <c r="K41" s="14"/>
      <c r="L41" s="14"/>
      <c r="M41" s="14"/>
      <c r="N41" s="14"/>
      <c r="O41" s="14"/>
      <c r="P41" s="14"/>
      <c r="Q41" s="14"/>
    </row>
    <row r="42" spans="2:17" ht="12.75">
      <c r="B42" s="254"/>
      <c r="C42" s="254"/>
      <c r="D42" s="38"/>
      <c r="E42" s="254"/>
      <c r="F42" s="254"/>
      <c r="G42" s="38"/>
      <c r="H42" s="254"/>
      <c r="I42" s="14"/>
      <c r="J42" s="14"/>
      <c r="K42" s="14"/>
      <c r="L42" s="14"/>
      <c r="M42" s="14"/>
      <c r="N42" s="14"/>
      <c r="O42" s="14"/>
      <c r="P42" s="14"/>
      <c r="Q42" s="14"/>
    </row>
    <row r="43" spans="2:17" ht="12.75">
      <c r="B43" s="254"/>
      <c r="C43" s="254"/>
      <c r="D43" s="38"/>
      <c r="E43" s="254"/>
      <c r="F43" s="254"/>
      <c r="G43" s="38"/>
      <c r="H43" s="254"/>
      <c r="I43" s="14"/>
      <c r="J43" s="14"/>
      <c r="K43" s="14"/>
      <c r="L43" s="14"/>
      <c r="M43" s="14"/>
      <c r="N43" s="14"/>
      <c r="O43" s="14"/>
      <c r="P43" s="14"/>
      <c r="Q43" s="14"/>
    </row>
    <row r="44" spans="2:17" ht="12.75">
      <c r="B44" s="254"/>
      <c r="C44" s="254"/>
      <c r="D44" s="38"/>
      <c r="E44" s="254"/>
      <c r="F44" s="254"/>
      <c r="G44" s="38"/>
      <c r="H44" s="254"/>
      <c r="I44" s="14"/>
      <c r="J44" s="14"/>
      <c r="K44" s="14"/>
      <c r="L44" s="14"/>
      <c r="M44" s="14"/>
      <c r="N44" s="14"/>
      <c r="O44" s="14"/>
      <c r="P44" s="14"/>
      <c r="Q44" s="14"/>
    </row>
    <row r="45" spans="2:17" ht="12.75">
      <c r="B45" s="254"/>
      <c r="C45" s="254"/>
      <c r="D45" s="38"/>
      <c r="E45" s="254"/>
      <c r="F45" s="254"/>
      <c r="G45" s="38"/>
      <c r="H45" s="254"/>
      <c r="I45" s="14"/>
      <c r="J45" s="14"/>
      <c r="K45" s="14"/>
      <c r="L45" s="14"/>
      <c r="M45" s="14"/>
      <c r="N45" s="14"/>
      <c r="O45" s="14"/>
      <c r="P45" s="14"/>
      <c r="Q45" s="14"/>
    </row>
    <row r="46" spans="2:17" ht="12.75">
      <c r="B46" s="254"/>
      <c r="C46" s="254"/>
      <c r="D46" s="38"/>
      <c r="E46" s="254"/>
      <c r="F46" s="254"/>
      <c r="G46" s="38"/>
      <c r="H46" s="254"/>
      <c r="I46" s="14"/>
      <c r="J46" s="14"/>
      <c r="K46" s="14"/>
      <c r="L46" s="14"/>
      <c r="M46" s="14"/>
      <c r="N46" s="14"/>
      <c r="O46" s="14"/>
      <c r="P46" s="14"/>
      <c r="Q46" s="14"/>
    </row>
    <row r="47" spans="2:17" ht="12.75">
      <c r="B47" s="254"/>
      <c r="C47" s="254"/>
      <c r="D47" s="38"/>
      <c r="E47" s="254"/>
      <c r="F47" s="254"/>
      <c r="G47" s="38"/>
      <c r="H47" s="254"/>
      <c r="I47" s="14"/>
      <c r="J47" s="14"/>
      <c r="K47" s="14"/>
      <c r="L47" s="14"/>
      <c r="M47" s="14"/>
      <c r="N47" s="14"/>
      <c r="O47" s="14"/>
      <c r="P47" s="14"/>
      <c r="Q47" s="14"/>
    </row>
    <row r="48" spans="2:17" ht="12.75">
      <c r="B48" s="254"/>
      <c r="C48" s="254"/>
      <c r="D48" s="38"/>
      <c r="E48" s="254"/>
      <c r="F48" s="254"/>
      <c r="G48" s="38"/>
      <c r="H48" s="254"/>
      <c r="I48" s="14"/>
      <c r="J48" s="14"/>
      <c r="K48" s="14"/>
      <c r="L48" s="14"/>
      <c r="M48" s="14"/>
      <c r="N48" s="14"/>
      <c r="O48" s="14"/>
      <c r="P48" s="14"/>
      <c r="Q48" s="14"/>
    </row>
    <row r="49" spans="2:17" ht="12.75">
      <c r="B49" s="254"/>
      <c r="C49" s="254"/>
      <c r="D49" s="38"/>
      <c r="E49" s="254"/>
      <c r="F49" s="254"/>
      <c r="G49" s="38"/>
      <c r="H49" s="254"/>
      <c r="I49" s="14"/>
      <c r="J49" s="14"/>
      <c r="K49" s="14"/>
      <c r="L49" s="14"/>
      <c r="M49" s="14"/>
      <c r="N49" s="14"/>
      <c r="O49" s="14"/>
      <c r="P49" s="14"/>
      <c r="Q49" s="14"/>
    </row>
    <row r="50" spans="2:17" ht="12.75">
      <c r="B50" s="254"/>
      <c r="C50" s="254"/>
      <c r="D50" s="38"/>
      <c r="E50" s="254"/>
      <c r="F50" s="254"/>
      <c r="G50" s="38"/>
      <c r="H50" s="254"/>
      <c r="I50" s="14"/>
      <c r="J50" s="14"/>
      <c r="K50" s="14"/>
      <c r="L50" s="14"/>
      <c r="M50" s="14"/>
      <c r="N50" s="14"/>
      <c r="O50" s="14"/>
      <c r="P50" s="14"/>
      <c r="Q50" s="14"/>
    </row>
    <row r="51" spans="2:17" ht="12.75">
      <c r="B51" s="254"/>
      <c r="C51" s="254"/>
      <c r="D51" s="38"/>
      <c r="E51" s="254"/>
      <c r="F51" s="254"/>
      <c r="G51" s="38"/>
      <c r="H51" s="254"/>
      <c r="I51" s="14"/>
      <c r="J51" s="14"/>
      <c r="K51" s="14"/>
      <c r="L51" s="14"/>
      <c r="M51" s="14"/>
      <c r="N51" s="14"/>
      <c r="O51" s="14"/>
      <c r="P51" s="14"/>
      <c r="Q51" s="14"/>
    </row>
    <row r="52" spans="2:17" ht="12.75">
      <c r="B52" s="254"/>
      <c r="C52" s="254"/>
      <c r="D52" s="38"/>
      <c r="E52" s="254"/>
      <c r="F52" s="254"/>
      <c r="G52" s="38"/>
      <c r="H52" s="254"/>
      <c r="I52" s="14"/>
      <c r="J52" s="14"/>
      <c r="K52" s="14"/>
      <c r="L52" s="14"/>
      <c r="M52" s="14"/>
      <c r="N52" s="14"/>
      <c r="O52" s="14"/>
      <c r="P52" s="14"/>
      <c r="Q52" s="14"/>
    </row>
    <row r="53" spans="2:17" ht="12.75">
      <c r="B53" s="254"/>
      <c r="C53" s="254"/>
      <c r="D53" s="38"/>
      <c r="E53" s="254"/>
      <c r="F53" s="254"/>
      <c r="G53" s="38"/>
      <c r="H53" s="254"/>
      <c r="I53" s="14"/>
      <c r="J53" s="14"/>
      <c r="K53" s="14"/>
      <c r="L53" s="14"/>
      <c r="M53" s="14"/>
      <c r="N53" s="14"/>
      <c r="O53" s="14"/>
      <c r="P53" s="14"/>
      <c r="Q53" s="14"/>
    </row>
    <row r="54" spans="2:17" ht="12.75">
      <c r="B54" s="254"/>
      <c r="C54" s="254"/>
      <c r="D54" s="38"/>
      <c r="E54" s="254"/>
      <c r="F54" s="254"/>
      <c r="G54" s="38"/>
      <c r="H54" s="254"/>
      <c r="I54" s="14"/>
      <c r="J54" s="14"/>
      <c r="K54" s="14"/>
      <c r="L54" s="14"/>
      <c r="M54" s="14"/>
      <c r="N54" s="14"/>
      <c r="O54" s="14"/>
      <c r="P54" s="14"/>
      <c r="Q54" s="14"/>
    </row>
    <row r="55" spans="2:17" ht="12.75">
      <c r="B55" s="254"/>
      <c r="C55" s="254"/>
      <c r="D55" s="38"/>
      <c r="E55" s="254"/>
      <c r="F55" s="254"/>
      <c r="G55" s="38"/>
      <c r="H55" s="25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2.75">
      <c r="B56" s="254"/>
      <c r="C56" s="254"/>
      <c r="D56" s="38"/>
      <c r="E56" s="254"/>
      <c r="F56" s="254"/>
      <c r="G56" s="38"/>
      <c r="H56" s="254"/>
      <c r="I56" s="14"/>
      <c r="J56" s="14"/>
      <c r="K56" s="14"/>
      <c r="L56" s="14"/>
      <c r="M56" s="14"/>
      <c r="N56" s="14"/>
      <c r="O56" s="14"/>
      <c r="P56" s="14"/>
      <c r="Q56" s="14"/>
    </row>
    <row r="57" spans="2:17" ht="12.75">
      <c r="B57" s="254"/>
      <c r="C57" s="254"/>
      <c r="D57" s="38"/>
      <c r="E57" s="254"/>
      <c r="F57" s="254"/>
      <c r="G57" s="38"/>
      <c r="H57" s="254"/>
      <c r="I57" s="14"/>
      <c r="J57" s="14"/>
      <c r="K57" s="14"/>
      <c r="L57" s="14"/>
      <c r="M57" s="14"/>
      <c r="N57" s="14"/>
      <c r="O57" s="14"/>
      <c r="P57" s="14"/>
      <c r="Q57" s="14"/>
    </row>
    <row r="58" spans="2:17" ht="12.75">
      <c r="B58" s="254"/>
      <c r="C58" s="254"/>
      <c r="D58" s="38"/>
      <c r="E58" s="254"/>
      <c r="F58" s="254"/>
      <c r="G58" s="38"/>
      <c r="H58" s="254"/>
      <c r="I58" s="14"/>
      <c r="J58" s="14"/>
      <c r="K58" s="14"/>
      <c r="L58" s="14"/>
      <c r="M58" s="14"/>
      <c r="N58" s="14"/>
      <c r="O58" s="14"/>
      <c r="P58" s="14"/>
      <c r="Q58" s="14"/>
    </row>
    <row r="59" spans="2:17" ht="12.75">
      <c r="B59" s="254"/>
      <c r="C59" s="254"/>
      <c r="D59" s="38"/>
      <c r="E59" s="254"/>
      <c r="F59" s="254"/>
      <c r="G59" s="38"/>
      <c r="H59" s="254"/>
      <c r="I59" s="14"/>
      <c r="J59" s="14"/>
      <c r="K59" s="14"/>
      <c r="L59" s="14"/>
      <c r="M59" s="14"/>
      <c r="N59" s="14"/>
      <c r="O59" s="14"/>
      <c r="P59" s="14"/>
      <c r="Q59" s="14"/>
    </row>
    <row r="60" spans="2:17" ht="12.75">
      <c r="B60" s="254"/>
      <c r="C60" s="254"/>
      <c r="D60" s="38"/>
      <c r="E60" s="254"/>
      <c r="F60" s="254"/>
      <c r="G60" s="38"/>
      <c r="H60" s="254"/>
      <c r="I60" s="14"/>
      <c r="J60" s="14"/>
      <c r="K60" s="14"/>
      <c r="L60" s="14"/>
      <c r="M60" s="14"/>
      <c r="N60" s="14"/>
      <c r="O60" s="14"/>
      <c r="P60" s="14"/>
      <c r="Q60" s="14"/>
    </row>
    <row r="61" spans="2:17" ht="12.75">
      <c r="B61" s="254"/>
      <c r="C61" s="254"/>
      <c r="D61" s="38"/>
      <c r="E61" s="254"/>
      <c r="F61" s="254"/>
      <c r="G61" s="38"/>
      <c r="H61" s="254"/>
      <c r="I61" s="14"/>
      <c r="J61" s="14"/>
      <c r="K61" s="14"/>
      <c r="L61" s="14"/>
      <c r="M61" s="14"/>
      <c r="N61" s="14"/>
      <c r="O61" s="14"/>
      <c r="P61" s="14"/>
      <c r="Q61" s="14"/>
    </row>
    <row r="62" spans="2:17" ht="12.75">
      <c r="B62" s="254"/>
      <c r="C62" s="254"/>
      <c r="D62" s="38"/>
      <c r="E62" s="254"/>
      <c r="F62" s="254"/>
      <c r="G62" s="38"/>
      <c r="H62" s="254"/>
      <c r="I62" s="14"/>
      <c r="J62" s="14"/>
      <c r="K62" s="14"/>
      <c r="L62" s="14"/>
      <c r="M62" s="14"/>
      <c r="N62" s="14"/>
      <c r="O62" s="14"/>
      <c r="P62" s="14"/>
      <c r="Q62" s="14"/>
    </row>
    <row r="63" spans="2:17" ht="12.75">
      <c r="B63" s="254"/>
      <c r="C63" s="254"/>
      <c r="D63" s="38"/>
      <c r="E63" s="254"/>
      <c r="F63" s="254"/>
      <c r="G63" s="38"/>
      <c r="H63" s="254"/>
      <c r="I63" s="14"/>
      <c r="J63" s="14"/>
      <c r="K63" s="14"/>
      <c r="L63" s="14"/>
      <c r="M63" s="14"/>
      <c r="N63" s="14"/>
      <c r="O63" s="14"/>
      <c r="P63" s="14"/>
      <c r="Q63" s="14"/>
    </row>
    <row r="64" spans="2:17" ht="12.75">
      <c r="B64" s="254"/>
      <c r="C64" s="254"/>
      <c r="D64" s="38"/>
      <c r="E64" s="254"/>
      <c r="F64" s="254"/>
      <c r="G64" s="38"/>
      <c r="H64" s="254"/>
      <c r="I64" s="14"/>
      <c r="J64" s="14"/>
      <c r="K64" s="14"/>
      <c r="L64" s="14"/>
      <c r="M64" s="14"/>
      <c r="N64" s="14"/>
      <c r="O64" s="14"/>
      <c r="P64" s="14"/>
      <c r="Q64" s="14"/>
    </row>
    <row r="65" spans="2:17" ht="12.75">
      <c r="B65" s="254"/>
      <c r="C65" s="254"/>
      <c r="D65" s="38"/>
      <c r="E65" s="254"/>
      <c r="F65" s="254"/>
      <c r="G65" s="38"/>
      <c r="H65" s="254"/>
      <c r="I65" s="14"/>
      <c r="J65" s="14"/>
      <c r="K65" s="14"/>
      <c r="L65" s="14"/>
      <c r="M65" s="14"/>
      <c r="N65" s="14"/>
      <c r="O65" s="14"/>
      <c r="P65" s="14"/>
      <c r="Q65" s="14"/>
    </row>
    <row r="66" spans="2:17" ht="12.75">
      <c r="B66" s="254"/>
      <c r="C66" s="254"/>
      <c r="D66" s="38"/>
      <c r="E66" s="254"/>
      <c r="F66" s="254"/>
      <c r="G66" s="38"/>
      <c r="H66" s="254"/>
      <c r="I66" s="14"/>
      <c r="J66" s="14"/>
      <c r="K66" s="14"/>
      <c r="L66" s="14"/>
      <c r="M66" s="14"/>
      <c r="N66" s="14"/>
      <c r="O66" s="14"/>
      <c r="P66" s="14"/>
      <c r="Q66" s="14"/>
    </row>
    <row r="67" spans="2:17" ht="12.75">
      <c r="B67" s="254"/>
      <c r="C67" s="254"/>
      <c r="D67" s="38"/>
      <c r="E67" s="254"/>
      <c r="F67" s="254"/>
      <c r="G67" s="38"/>
      <c r="H67" s="254"/>
      <c r="I67" s="14"/>
      <c r="J67" s="14"/>
      <c r="K67" s="14"/>
      <c r="L67" s="14"/>
      <c r="M67" s="14"/>
      <c r="N67" s="14"/>
      <c r="O67" s="14"/>
      <c r="P67" s="14"/>
      <c r="Q67" s="14"/>
    </row>
    <row r="68" spans="2:17" ht="12.75">
      <c r="B68" s="254"/>
      <c r="C68" s="254"/>
      <c r="D68" s="38"/>
      <c r="E68" s="254"/>
      <c r="F68" s="254"/>
      <c r="G68" s="38"/>
      <c r="H68" s="254"/>
      <c r="I68" s="14"/>
      <c r="J68" s="14"/>
      <c r="K68" s="14"/>
      <c r="L68" s="14"/>
      <c r="M68" s="14"/>
      <c r="N68" s="14"/>
      <c r="O68" s="14"/>
      <c r="P68" s="14"/>
      <c r="Q68" s="14"/>
    </row>
    <row r="69" spans="2:17" ht="12.75">
      <c r="B69" s="254"/>
      <c r="C69" s="254"/>
      <c r="D69" s="38"/>
      <c r="E69" s="254"/>
      <c r="F69" s="254"/>
      <c r="G69" s="38"/>
      <c r="H69" s="254"/>
      <c r="I69" s="14"/>
      <c r="J69" s="14"/>
      <c r="K69" s="14"/>
      <c r="L69" s="14"/>
      <c r="M69" s="14"/>
      <c r="N69" s="14"/>
      <c r="O69" s="14"/>
      <c r="P69" s="14"/>
      <c r="Q69" s="14"/>
    </row>
    <row r="70" spans="2:17" ht="12.75">
      <c r="B70" s="254"/>
      <c r="C70" s="254"/>
      <c r="D70" s="38"/>
      <c r="E70" s="254"/>
      <c r="F70" s="254"/>
      <c r="G70" s="38"/>
      <c r="H70" s="254"/>
      <c r="I70" s="14"/>
      <c r="J70" s="14"/>
      <c r="K70" s="14"/>
      <c r="L70" s="14"/>
      <c r="M70" s="14"/>
      <c r="N70" s="14"/>
      <c r="O70" s="14"/>
      <c r="P70" s="14"/>
      <c r="Q70" s="14"/>
    </row>
    <row r="71" spans="2:17" ht="12.75">
      <c r="B71" s="254"/>
      <c r="C71" s="254"/>
      <c r="D71" s="38"/>
      <c r="E71" s="254"/>
      <c r="F71" s="254"/>
      <c r="G71" s="38"/>
      <c r="H71" s="254"/>
      <c r="I71" s="14"/>
      <c r="J71" s="14"/>
      <c r="K71" s="14"/>
      <c r="L71" s="14"/>
      <c r="M71" s="14"/>
      <c r="N71" s="14"/>
      <c r="O71" s="14"/>
      <c r="P71" s="14"/>
      <c r="Q71" s="14"/>
    </row>
    <row r="72" spans="2:17" ht="12.75">
      <c r="B72" s="254"/>
      <c r="C72" s="254"/>
      <c r="D72" s="38"/>
      <c r="E72" s="254"/>
      <c r="F72" s="254"/>
      <c r="G72" s="38"/>
      <c r="H72" s="254"/>
      <c r="I72" s="14"/>
      <c r="J72" s="14"/>
      <c r="K72" s="14"/>
      <c r="L72" s="14"/>
      <c r="M72" s="14"/>
      <c r="N72" s="14"/>
      <c r="O72" s="14"/>
      <c r="P72" s="14"/>
      <c r="Q72" s="14"/>
    </row>
    <row r="73" spans="2:17" ht="12.75">
      <c r="B73" s="254"/>
      <c r="C73" s="254"/>
      <c r="D73" s="38"/>
      <c r="E73" s="254"/>
      <c r="F73" s="254"/>
      <c r="G73" s="38"/>
      <c r="H73" s="254"/>
      <c r="I73" s="14"/>
      <c r="J73" s="14"/>
      <c r="K73" s="14"/>
      <c r="L73" s="14"/>
      <c r="M73" s="14"/>
      <c r="N73" s="14"/>
      <c r="O73" s="14"/>
      <c r="P73" s="14"/>
      <c r="Q73" s="14"/>
    </row>
    <row r="74" spans="2:17" ht="12.75">
      <c r="B74" s="254"/>
      <c r="C74" s="254"/>
      <c r="D74" s="38"/>
      <c r="E74" s="254"/>
      <c r="F74" s="254"/>
      <c r="G74" s="38"/>
      <c r="H74" s="254"/>
      <c r="I74" s="14"/>
      <c r="J74" s="14"/>
      <c r="K74" s="14"/>
      <c r="L74" s="14"/>
      <c r="M74" s="14"/>
      <c r="N74" s="14"/>
      <c r="O74" s="14"/>
      <c r="P74" s="14"/>
      <c r="Q74" s="14"/>
    </row>
    <row r="75" spans="2:17" ht="12.75">
      <c r="B75" s="254"/>
      <c r="C75" s="254"/>
      <c r="D75" s="38"/>
      <c r="E75" s="254"/>
      <c r="F75" s="254"/>
      <c r="G75" s="38"/>
      <c r="H75" s="254"/>
      <c r="I75" s="14"/>
      <c r="J75" s="14"/>
      <c r="K75" s="14"/>
      <c r="L75" s="14"/>
      <c r="M75" s="14"/>
      <c r="N75" s="14"/>
      <c r="O75" s="14"/>
      <c r="P75" s="14"/>
      <c r="Q75" s="14"/>
    </row>
    <row r="76" spans="2:17" ht="12.75">
      <c r="B76" s="254"/>
      <c r="C76" s="254"/>
      <c r="D76" s="38"/>
      <c r="E76" s="254"/>
      <c r="F76" s="254"/>
      <c r="G76" s="38"/>
      <c r="H76" s="25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12.75">
      <c r="B77" s="254"/>
      <c r="C77" s="254"/>
      <c r="D77" s="38"/>
      <c r="E77" s="254"/>
      <c r="F77" s="254"/>
      <c r="G77" s="38"/>
      <c r="H77" s="254"/>
      <c r="I77" s="14"/>
      <c r="J77" s="14"/>
      <c r="K77" s="14"/>
      <c r="L77" s="14"/>
      <c r="M77" s="14"/>
      <c r="N77" s="14"/>
      <c r="O77" s="14"/>
      <c r="P77" s="14"/>
      <c r="Q77" s="14"/>
    </row>
    <row r="78" spans="2:17" ht="12.75">
      <c r="B78" s="254"/>
      <c r="C78" s="254"/>
      <c r="D78" s="38"/>
      <c r="E78" s="254"/>
      <c r="F78" s="254"/>
      <c r="G78" s="38"/>
      <c r="H78" s="254"/>
      <c r="I78" s="14"/>
      <c r="J78" s="14"/>
      <c r="K78" s="14"/>
      <c r="L78" s="14"/>
      <c r="M78" s="14"/>
      <c r="N78" s="14"/>
      <c r="O78" s="14"/>
      <c r="P78" s="14"/>
      <c r="Q78" s="14"/>
    </row>
    <row r="79" spans="2:17" ht="12.75">
      <c r="B79" s="254"/>
      <c r="C79" s="254"/>
      <c r="D79" s="38"/>
      <c r="E79" s="254"/>
      <c r="F79" s="254"/>
      <c r="G79" s="38"/>
      <c r="H79" s="254"/>
      <c r="I79" s="14"/>
      <c r="J79" s="14"/>
      <c r="K79" s="14"/>
      <c r="L79" s="14"/>
      <c r="M79" s="14"/>
      <c r="N79" s="14"/>
      <c r="O79" s="14"/>
      <c r="P79" s="14"/>
      <c r="Q79" s="14"/>
    </row>
    <row r="80" spans="2:17" ht="12.75">
      <c r="B80" s="254"/>
      <c r="C80" s="254"/>
      <c r="D80" s="38"/>
      <c r="E80" s="254"/>
      <c r="F80" s="254"/>
      <c r="G80" s="38"/>
      <c r="H80" s="254"/>
      <c r="I80" s="14"/>
      <c r="J80" s="14"/>
      <c r="K80" s="14"/>
      <c r="L80" s="14"/>
      <c r="M80" s="14"/>
      <c r="N80" s="14"/>
      <c r="O80" s="14"/>
      <c r="P80" s="14"/>
      <c r="Q80" s="14"/>
    </row>
    <row r="81" spans="2:17" ht="12.75">
      <c r="B81" s="254"/>
      <c r="C81" s="254"/>
      <c r="D81" s="38"/>
      <c r="E81" s="254"/>
      <c r="F81" s="254"/>
      <c r="G81" s="38"/>
      <c r="H81" s="254"/>
      <c r="I81" s="14"/>
      <c r="J81" s="14"/>
      <c r="K81" s="14"/>
      <c r="L81" s="14"/>
      <c r="M81" s="14"/>
      <c r="N81" s="14"/>
      <c r="O81" s="14"/>
      <c r="P81" s="14"/>
      <c r="Q81" s="14"/>
    </row>
    <row r="82" spans="2:17" ht="12.75">
      <c r="B82" s="254"/>
      <c r="C82" s="254"/>
      <c r="D82" s="38"/>
      <c r="E82" s="254"/>
      <c r="F82" s="254"/>
      <c r="G82" s="38"/>
      <c r="H82" s="254"/>
      <c r="I82" s="14"/>
      <c r="J82" s="14"/>
      <c r="K82" s="14"/>
      <c r="L82" s="14"/>
      <c r="M82" s="14"/>
      <c r="N82" s="14"/>
      <c r="O82" s="14"/>
      <c r="P82" s="14"/>
      <c r="Q82" s="14"/>
    </row>
    <row r="83" spans="2:17" ht="12.75">
      <c r="B83" s="254"/>
      <c r="C83" s="254"/>
      <c r="D83" s="38"/>
      <c r="E83" s="254"/>
      <c r="F83" s="254"/>
      <c r="G83" s="38"/>
      <c r="H83" s="254"/>
      <c r="I83" s="14"/>
      <c r="J83" s="14"/>
      <c r="K83" s="14"/>
      <c r="L83" s="14"/>
      <c r="M83" s="14"/>
      <c r="N83" s="14"/>
      <c r="O83" s="14"/>
      <c r="P83" s="14"/>
      <c r="Q83" s="14"/>
    </row>
    <row r="84" spans="2:17" ht="12.75">
      <c r="B84" s="254"/>
      <c r="C84" s="254"/>
      <c r="D84" s="38"/>
      <c r="E84" s="254"/>
      <c r="F84" s="254"/>
      <c r="G84" s="38"/>
      <c r="H84" s="254"/>
      <c r="I84" s="14"/>
      <c r="J84" s="14"/>
      <c r="K84" s="14"/>
      <c r="L84" s="14"/>
      <c r="M84" s="14"/>
      <c r="N84" s="14"/>
      <c r="O84" s="14"/>
      <c r="P84" s="14"/>
      <c r="Q84" s="14"/>
    </row>
    <row r="85" spans="2:17" ht="12.75">
      <c r="B85" s="254"/>
      <c r="C85" s="254"/>
      <c r="D85" s="38"/>
      <c r="E85" s="254"/>
      <c r="F85" s="254"/>
      <c r="G85" s="38"/>
      <c r="H85" s="254"/>
      <c r="I85" s="14"/>
      <c r="J85" s="14"/>
      <c r="K85" s="14"/>
      <c r="L85" s="14"/>
      <c r="M85" s="14"/>
      <c r="N85" s="14"/>
      <c r="O85" s="14"/>
      <c r="P85" s="14"/>
      <c r="Q85" s="14"/>
    </row>
    <row r="86" spans="2:17" ht="12.75">
      <c r="B86" s="254"/>
      <c r="C86" s="254"/>
      <c r="D86" s="38"/>
      <c r="E86" s="254"/>
      <c r="F86" s="254"/>
      <c r="G86" s="38"/>
      <c r="H86" s="254"/>
      <c r="I86" s="14"/>
      <c r="J86" s="14"/>
      <c r="K86" s="14"/>
      <c r="L86" s="14"/>
      <c r="M86" s="14"/>
      <c r="N86" s="14"/>
      <c r="O86" s="14"/>
      <c r="P86" s="14"/>
      <c r="Q86" s="14"/>
    </row>
    <row r="87" spans="2:17" ht="12.75">
      <c r="B87" s="254"/>
      <c r="C87" s="254"/>
      <c r="D87" s="38"/>
      <c r="E87" s="254"/>
      <c r="F87" s="254"/>
      <c r="G87" s="38"/>
      <c r="H87" s="254"/>
      <c r="I87" s="14"/>
      <c r="J87" s="14"/>
      <c r="K87" s="14"/>
      <c r="L87" s="14"/>
      <c r="M87" s="14"/>
      <c r="N87" s="14"/>
      <c r="O87" s="14"/>
      <c r="P87" s="14"/>
      <c r="Q87" s="14"/>
    </row>
    <row r="88" spans="2:17" ht="12.75">
      <c r="B88" s="254"/>
      <c r="C88" s="254"/>
      <c r="D88" s="38"/>
      <c r="E88" s="254"/>
      <c r="F88" s="254"/>
      <c r="G88" s="38"/>
      <c r="H88" s="254"/>
      <c r="I88" s="14"/>
      <c r="J88" s="14"/>
      <c r="K88" s="14"/>
      <c r="L88" s="14"/>
      <c r="M88" s="14"/>
      <c r="N88" s="14"/>
      <c r="O88" s="14"/>
      <c r="P88" s="14"/>
      <c r="Q88" s="14"/>
    </row>
    <row r="89" spans="2:17" ht="12.75">
      <c r="B89" s="254"/>
      <c r="C89" s="254"/>
      <c r="D89" s="38"/>
      <c r="E89" s="254"/>
      <c r="F89" s="254"/>
      <c r="G89" s="38"/>
      <c r="H89" s="254"/>
      <c r="I89" s="14"/>
      <c r="J89" s="14"/>
      <c r="K89" s="14"/>
      <c r="L89" s="14"/>
      <c r="M89" s="14"/>
      <c r="N89" s="14"/>
      <c r="O89" s="14"/>
      <c r="P89" s="14"/>
      <c r="Q89" s="14"/>
    </row>
    <row r="90" spans="2:17" ht="12.75">
      <c r="B90" s="254"/>
      <c r="C90" s="254"/>
      <c r="D90" s="38"/>
      <c r="E90" s="254"/>
      <c r="F90" s="254"/>
      <c r="G90" s="38"/>
      <c r="H90" s="254"/>
      <c r="I90" s="14"/>
      <c r="J90" s="14"/>
      <c r="K90" s="14"/>
      <c r="L90" s="14"/>
      <c r="M90" s="14"/>
      <c r="N90" s="14"/>
      <c r="O90" s="14"/>
      <c r="P90" s="14"/>
      <c r="Q90" s="14"/>
    </row>
    <row r="91" spans="2:17" ht="12.75">
      <c r="B91" s="254"/>
      <c r="C91" s="254"/>
      <c r="D91" s="38"/>
      <c r="E91" s="254"/>
      <c r="F91" s="254"/>
      <c r="G91" s="38"/>
      <c r="H91" s="254"/>
      <c r="I91" s="14"/>
      <c r="J91" s="14"/>
      <c r="K91" s="14"/>
      <c r="L91" s="14"/>
      <c r="M91" s="14"/>
      <c r="N91" s="14"/>
      <c r="O91" s="14"/>
      <c r="P91" s="14"/>
      <c r="Q91" s="14"/>
    </row>
    <row r="92" spans="2:17" ht="12.75">
      <c r="B92" s="254"/>
      <c r="C92" s="254"/>
      <c r="D92" s="38"/>
      <c r="E92" s="254"/>
      <c r="F92" s="254"/>
      <c r="G92" s="38"/>
      <c r="H92" s="254"/>
      <c r="I92" s="14"/>
      <c r="J92" s="14"/>
      <c r="K92" s="14"/>
      <c r="L92" s="14"/>
      <c r="M92" s="14"/>
      <c r="N92" s="14"/>
      <c r="O92" s="14"/>
      <c r="P92" s="14"/>
      <c r="Q92" s="14"/>
    </row>
    <row r="93" spans="2:17" ht="12.75">
      <c r="B93" s="254"/>
      <c r="C93" s="254"/>
      <c r="D93" s="38"/>
      <c r="E93" s="254"/>
      <c r="F93" s="254"/>
      <c r="G93" s="38"/>
      <c r="H93" s="254"/>
      <c r="I93" s="14"/>
      <c r="J93" s="14"/>
      <c r="K93" s="14"/>
      <c r="L93" s="14"/>
      <c r="M93" s="14"/>
      <c r="N93" s="14"/>
      <c r="O93" s="14"/>
      <c r="P93" s="14"/>
      <c r="Q93" s="14"/>
    </row>
    <row r="94" spans="2:17" ht="12.75">
      <c r="B94" s="254"/>
      <c r="C94" s="254"/>
      <c r="D94" s="38"/>
      <c r="E94" s="254"/>
      <c r="F94" s="254"/>
      <c r="G94" s="38"/>
      <c r="H94" s="254"/>
      <c r="I94" s="14"/>
      <c r="J94" s="14"/>
      <c r="K94" s="14"/>
      <c r="L94" s="14"/>
      <c r="M94" s="14"/>
      <c r="N94" s="14"/>
      <c r="O94" s="14"/>
      <c r="P94" s="14"/>
      <c r="Q94" s="14"/>
    </row>
    <row r="95" spans="2:17" ht="12.75">
      <c r="B95" s="254"/>
      <c r="C95" s="254"/>
      <c r="D95" s="38"/>
      <c r="E95" s="254"/>
      <c r="F95" s="254"/>
      <c r="G95" s="38"/>
      <c r="H95" s="254"/>
      <c r="I95" s="14"/>
      <c r="J95" s="14"/>
      <c r="K95" s="14"/>
      <c r="L95" s="14"/>
      <c r="M95" s="14"/>
      <c r="N95" s="14"/>
      <c r="O95" s="14"/>
      <c r="P95" s="14"/>
      <c r="Q95" s="14"/>
    </row>
    <row r="96" spans="2:17" ht="12.75">
      <c r="B96" s="254"/>
      <c r="C96" s="254"/>
      <c r="D96" s="38"/>
      <c r="E96" s="254"/>
      <c r="F96" s="254"/>
      <c r="G96" s="38"/>
      <c r="H96" s="254"/>
      <c r="I96" s="14"/>
      <c r="J96" s="14"/>
      <c r="K96" s="14"/>
      <c r="L96" s="14"/>
      <c r="M96" s="14"/>
      <c r="N96" s="14"/>
      <c r="O96" s="14"/>
      <c r="P96" s="14"/>
      <c r="Q96" s="14"/>
    </row>
    <row r="97" spans="2:17" ht="12.75">
      <c r="B97" s="254"/>
      <c r="C97" s="254"/>
      <c r="D97" s="38"/>
      <c r="E97" s="254"/>
      <c r="F97" s="254"/>
      <c r="G97" s="38"/>
      <c r="H97" s="254"/>
      <c r="I97" s="14"/>
      <c r="J97" s="14"/>
      <c r="K97" s="14"/>
      <c r="L97" s="14"/>
      <c r="M97" s="14"/>
      <c r="N97" s="14"/>
      <c r="O97" s="14"/>
      <c r="P97" s="14"/>
      <c r="Q97" s="14"/>
    </row>
    <row r="98" spans="2:17" ht="12.75">
      <c r="B98" s="254"/>
      <c r="C98" s="254"/>
      <c r="D98" s="38"/>
      <c r="E98" s="254"/>
      <c r="F98" s="254"/>
      <c r="G98" s="38"/>
      <c r="H98" s="254"/>
      <c r="I98" s="14"/>
      <c r="J98" s="14"/>
      <c r="K98" s="14"/>
      <c r="L98" s="14"/>
      <c r="M98" s="14"/>
      <c r="N98" s="14"/>
      <c r="O98" s="14"/>
      <c r="P98" s="14"/>
      <c r="Q98" s="14"/>
    </row>
    <row r="99" spans="2:17" ht="12.75">
      <c r="B99" s="254"/>
      <c r="C99" s="254"/>
      <c r="D99" s="38"/>
      <c r="E99" s="254"/>
      <c r="F99" s="254"/>
      <c r="G99" s="38"/>
      <c r="H99" s="25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ht="12.75">
      <c r="B100" s="254"/>
      <c r="C100" s="254"/>
      <c r="D100" s="38"/>
      <c r="E100" s="254"/>
      <c r="F100" s="254"/>
      <c r="G100" s="38"/>
      <c r="H100" s="25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ht="12.75">
      <c r="B101" s="254"/>
      <c r="C101" s="254"/>
      <c r="D101" s="38"/>
      <c r="E101" s="254"/>
      <c r="F101" s="254"/>
      <c r="G101" s="38"/>
      <c r="H101" s="25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ht="12.75">
      <c r="B102" s="254"/>
      <c r="C102" s="254"/>
      <c r="D102" s="38"/>
      <c r="E102" s="254"/>
      <c r="F102" s="254"/>
      <c r="G102" s="38"/>
      <c r="H102" s="25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ht="12.75">
      <c r="B103" s="254"/>
      <c r="C103" s="254"/>
      <c r="D103" s="38"/>
      <c r="E103" s="254"/>
      <c r="F103" s="254"/>
      <c r="G103" s="38"/>
      <c r="H103" s="25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ht="12.75">
      <c r="B104" s="254"/>
      <c r="C104" s="254"/>
      <c r="D104" s="38"/>
      <c r="E104" s="254"/>
      <c r="F104" s="254"/>
      <c r="G104" s="38"/>
      <c r="H104" s="25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ht="12.75">
      <c r="B105" s="254"/>
      <c r="C105" s="254"/>
      <c r="D105" s="38"/>
      <c r="E105" s="254"/>
      <c r="F105" s="254"/>
      <c r="G105" s="38"/>
      <c r="H105" s="25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ht="12.75">
      <c r="B106" s="254"/>
      <c r="C106" s="254"/>
      <c r="D106" s="38"/>
      <c r="E106" s="254"/>
      <c r="F106" s="254"/>
      <c r="G106" s="38"/>
      <c r="H106" s="25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ht="12.75">
      <c r="B107" s="254"/>
      <c r="C107" s="254"/>
      <c r="D107" s="38"/>
      <c r="E107" s="254"/>
      <c r="F107" s="254"/>
      <c r="G107" s="38"/>
      <c r="H107" s="25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ht="12.75">
      <c r="B108" s="254"/>
      <c r="C108" s="254"/>
      <c r="D108" s="38"/>
      <c r="E108" s="254"/>
      <c r="F108" s="254"/>
      <c r="G108" s="38"/>
      <c r="H108" s="25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ht="12.75">
      <c r="B109" s="254"/>
      <c r="C109" s="254"/>
      <c r="D109" s="38"/>
      <c r="E109" s="254"/>
      <c r="F109" s="254"/>
      <c r="G109" s="38"/>
      <c r="H109" s="25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ht="12.75">
      <c r="B110" s="254"/>
      <c r="C110" s="254"/>
      <c r="D110" s="38"/>
      <c r="E110" s="254"/>
      <c r="F110" s="254"/>
      <c r="G110" s="38"/>
      <c r="H110" s="25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ht="12.75">
      <c r="B111" s="254"/>
      <c r="C111" s="254"/>
      <c r="D111" s="38"/>
      <c r="E111" s="254"/>
      <c r="F111" s="254"/>
      <c r="G111" s="38"/>
      <c r="H111" s="25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ht="12.75">
      <c r="B112" s="254"/>
      <c r="C112" s="254"/>
      <c r="D112" s="38"/>
      <c r="E112" s="254"/>
      <c r="F112" s="254"/>
      <c r="G112" s="38"/>
      <c r="H112" s="25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ht="12.75">
      <c r="B113" s="254"/>
      <c r="C113" s="254"/>
      <c r="D113" s="38"/>
      <c r="E113" s="254"/>
      <c r="F113" s="254"/>
      <c r="G113" s="38"/>
      <c r="H113" s="25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ht="12.75">
      <c r="B114" s="254"/>
      <c r="C114" s="254"/>
      <c r="D114" s="38"/>
      <c r="E114" s="254"/>
      <c r="F114" s="254"/>
      <c r="G114" s="38"/>
      <c r="H114" s="25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ht="12.75">
      <c r="B115" s="254"/>
      <c r="C115" s="254"/>
      <c r="D115" s="38"/>
      <c r="E115" s="254"/>
      <c r="F115" s="254"/>
      <c r="G115" s="38"/>
      <c r="H115" s="25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ht="12.75">
      <c r="B116" s="254"/>
      <c r="C116" s="254"/>
      <c r="D116" s="38"/>
      <c r="E116" s="254"/>
      <c r="F116" s="254"/>
      <c r="G116" s="38"/>
      <c r="H116" s="25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ht="12.75">
      <c r="B117" s="254"/>
      <c r="C117" s="254"/>
      <c r="D117" s="38"/>
      <c r="E117" s="254"/>
      <c r="F117" s="254"/>
      <c r="G117" s="38"/>
      <c r="H117" s="25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ht="12.75">
      <c r="B118" s="254"/>
      <c r="C118" s="254"/>
      <c r="D118" s="38"/>
      <c r="E118" s="254"/>
      <c r="F118" s="254"/>
      <c r="G118" s="38"/>
      <c r="H118" s="25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ht="12.75">
      <c r="B119" s="254"/>
      <c r="C119" s="254"/>
      <c r="D119" s="38"/>
      <c r="E119" s="254"/>
      <c r="F119" s="254"/>
      <c r="G119" s="38"/>
      <c r="H119" s="25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ht="12.75">
      <c r="B120" s="254"/>
      <c r="C120" s="254"/>
      <c r="D120" s="38"/>
      <c r="E120" s="254"/>
      <c r="F120" s="254"/>
      <c r="G120" s="38"/>
      <c r="H120" s="25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ht="12.75">
      <c r="B121" s="254"/>
      <c r="C121" s="254"/>
      <c r="D121" s="38"/>
      <c r="E121" s="254"/>
      <c r="F121" s="254"/>
      <c r="G121" s="38"/>
      <c r="H121" s="25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ht="12.75">
      <c r="B122" s="254"/>
      <c r="C122" s="254"/>
      <c r="D122" s="38"/>
      <c r="E122" s="254"/>
      <c r="F122" s="254"/>
      <c r="G122" s="38"/>
      <c r="H122" s="25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ht="12.75">
      <c r="B123" s="254"/>
      <c r="C123" s="254"/>
      <c r="D123" s="38"/>
      <c r="E123" s="254"/>
      <c r="F123" s="254"/>
      <c r="G123" s="38"/>
      <c r="H123" s="25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ht="12.75">
      <c r="B124" s="254"/>
      <c r="C124" s="254"/>
      <c r="D124" s="38"/>
      <c r="E124" s="254"/>
      <c r="F124" s="254"/>
      <c r="G124" s="38"/>
      <c r="H124" s="25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ht="12.75">
      <c r="B125" s="254"/>
      <c r="C125" s="254"/>
      <c r="D125" s="38"/>
      <c r="E125" s="254"/>
      <c r="F125" s="254"/>
      <c r="G125" s="38"/>
      <c r="H125" s="25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ht="12.75">
      <c r="B126" s="254"/>
      <c r="C126" s="254"/>
      <c r="D126" s="38"/>
      <c r="E126" s="254"/>
      <c r="F126" s="254"/>
      <c r="G126" s="38"/>
      <c r="H126" s="25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ht="12.75">
      <c r="B127" s="254"/>
      <c r="C127" s="254"/>
      <c r="D127" s="38"/>
      <c r="E127" s="254"/>
      <c r="F127" s="254"/>
      <c r="G127" s="38"/>
      <c r="H127" s="25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ht="12.75">
      <c r="B128" s="254"/>
      <c r="C128" s="254"/>
      <c r="D128" s="38"/>
      <c r="E128" s="254"/>
      <c r="F128" s="254"/>
      <c r="G128" s="38"/>
      <c r="H128" s="25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12.75">
      <c r="B129" s="254"/>
      <c r="C129" s="254"/>
      <c r="D129" s="38"/>
      <c r="E129" s="254"/>
      <c r="F129" s="254"/>
      <c r="G129" s="38"/>
      <c r="H129" s="25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12.75">
      <c r="B130" s="254"/>
      <c r="C130" s="254"/>
      <c r="D130" s="38"/>
      <c r="E130" s="254"/>
      <c r="F130" s="254"/>
      <c r="G130" s="38"/>
      <c r="H130" s="25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12.75">
      <c r="B131" s="254"/>
      <c r="C131" s="254"/>
      <c r="D131" s="38"/>
      <c r="E131" s="254"/>
      <c r="F131" s="254"/>
      <c r="G131" s="38"/>
      <c r="H131" s="25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12.75">
      <c r="B132" s="254"/>
      <c r="C132" s="254"/>
      <c r="D132" s="38"/>
      <c r="E132" s="254"/>
      <c r="F132" s="254"/>
      <c r="G132" s="38"/>
      <c r="H132" s="25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12.75">
      <c r="B133" s="254"/>
      <c r="C133" s="254"/>
      <c r="D133" s="38"/>
      <c r="E133" s="254"/>
      <c r="F133" s="254"/>
      <c r="G133" s="38"/>
      <c r="H133" s="25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12.75">
      <c r="B134" s="254"/>
      <c r="C134" s="254"/>
      <c r="D134" s="38"/>
      <c r="E134" s="254"/>
      <c r="F134" s="254"/>
      <c r="G134" s="38"/>
      <c r="H134" s="25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12.75">
      <c r="B135" s="254"/>
      <c r="C135" s="254"/>
      <c r="D135" s="38"/>
      <c r="E135" s="254"/>
      <c r="F135" s="254"/>
      <c r="G135" s="38"/>
      <c r="H135" s="25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12.75">
      <c r="B136" s="254"/>
      <c r="C136" s="254"/>
      <c r="D136" s="38"/>
      <c r="E136" s="254"/>
      <c r="F136" s="254"/>
      <c r="G136" s="38"/>
      <c r="H136" s="25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12.75">
      <c r="B137" s="254"/>
      <c r="C137" s="254"/>
      <c r="D137" s="38"/>
      <c r="E137" s="254"/>
      <c r="F137" s="254"/>
      <c r="G137" s="38"/>
      <c r="H137" s="25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12.75">
      <c r="B138" s="254"/>
      <c r="C138" s="254"/>
      <c r="D138" s="38"/>
      <c r="E138" s="254"/>
      <c r="F138" s="254"/>
      <c r="G138" s="38"/>
      <c r="H138" s="25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12.75">
      <c r="B139" s="254"/>
      <c r="C139" s="254"/>
      <c r="D139" s="38"/>
      <c r="E139" s="254"/>
      <c r="F139" s="254"/>
      <c r="G139" s="38"/>
      <c r="H139" s="25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ht="12.75">
      <c r="B140" s="254"/>
      <c r="C140" s="254"/>
      <c r="D140" s="38"/>
      <c r="E140" s="254"/>
      <c r="F140" s="254"/>
      <c r="G140" s="38"/>
      <c r="H140" s="25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ht="12.75">
      <c r="B141" s="254"/>
      <c r="C141" s="254"/>
      <c r="D141" s="38"/>
      <c r="E141" s="254"/>
      <c r="F141" s="254"/>
      <c r="G141" s="38"/>
      <c r="H141" s="25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ht="12.75">
      <c r="B142" s="254"/>
      <c r="C142" s="254"/>
      <c r="D142" s="38"/>
      <c r="E142" s="254"/>
      <c r="F142" s="254"/>
      <c r="G142" s="38"/>
      <c r="H142" s="25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ht="12.75">
      <c r="B143" s="254"/>
      <c r="C143" s="254"/>
      <c r="D143" s="38"/>
      <c r="E143" s="254"/>
      <c r="F143" s="254"/>
      <c r="G143" s="38"/>
      <c r="H143" s="25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ht="12.75">
      <c r="B144" s="254"/>
      <c r="C144" s="254"/>
      <c r="D144" s="38"/>
      <c r="E144" s="254"/>
      <c r="F144" s="254"/>
      <c r="G144" s="38"/>
      <c r="H144" s="25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ht="12.75">
      <c r="B145" s="254"/>
      <c r="C145" s="254"/>
      <c r="D145" s="38"/>
      <c r="E145" s="254"/>
      <c r="F145" s="254"/>
      <c r="G145" s="38"/>
      <c r="H145" s="25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ht="12.75">
      <c r="B146" s="254"/>
      <c r="C146" s="254"/>
      <c r="D146" s="38"/>
      <c r="E146" s="254"/>
      <c r="F146" s="254"/>
      <c r="G146" s="38"/>
      <c r="H146" s="25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ht="12.75">
      <c r="B147" s="254"/>
      <c r="C147" s="254"/>
      <c r="D147" s="38"/>
      <c r="E147" s="254"/>
      <c r="F147" s="254"/>
      <c r="G147" s="38"/>
      <c r="H147" s="25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ht="12.75">
      <c r="B148" s="254"/>
      <c r="C148" s="254"/>
      <c r="D148" s="38"/>
      <c r="E148" s="254"/>
      <c r="F148" s="254"/>
      <c r="G148" s="38"/>
      <c r="H148" s="25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ht="12.75">
      <c r="B149" s="254"/>
      <c r="C149" s="254"/>
      <c r="D149" s="38"/>
      <c r="E149" s="254"/>
      <c r="F149" s="254"/>
      <c r="G149" s="38"/>
      <c r="H149" s="25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ht="12.75">
      <c r="B150" s="254"/>
      <c r="C150" s="254"/>
      <c r="D150" s="38"/>
      <c r="E150" s="254"/>
      <c r="F150" s="254"/>
      <c r="G150" s="38"/>
      <c r="H150" s="25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ht="12.75">
      <c r="B151" s="254"/>
      <c r="C151" s="254"/>
      <c r="D151" s="38"/>
      <c r="E151" s="254"/>
      <c r="F151" s="254"/>
      <c r="G151" s="38"/>
      <c r="H151" s="25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ht="12.75">
      <c r="B152" s="254"/>
      <c r="C152" s="254"/>
      <c r="D152" s="38"/>
      <c r="E152" s="254"/>
      <c r="F152" s="254"/>
      <c r="G152" s="38"/>
      <c r="H152" s="25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ht="12.75">
      <c r="B153" s="254"/>
      <c r="C153" s="254"/>
      <c r="D153" s="38"/>
      <c r="E153" s="254"/>
      <c r="F153" s="254"/>
      <c r="G153" s="38"/>
      <c r="H153" s="25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ht="12.75">
      <c r="B154" s="254"/>
      <c r="C154" s="254"/>
      <c r="D154" s="38"/>
      <c r="E154" s="254"/>
      <c r="F154" s="254"/>
      <c r="G154" s="38"/>
      <c r="H154" s="25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ht="12.75">
      <c r="B155" s="254"/>
      <c r="C155" s="254"/>
      <c r="D155" s="38"/>
      <c r="E155" s="254"/>
      <c r="F155" s="254"/>
      <c r="G155" s="38"/>
      <c r="H155" s="25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ht="12.75">
      <c r="B156" s="254"/>
      <c r="C156" s="254"/>
      <c r="D156" s="38"/>
      <c r="E156" s="254"/>
      <c r="F156" s="254"/>
      <c r="G156" s="38"/>
      <c r="H156" s="25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ht="12.75">
      <c r="B157" s="254"/>
      <c r="C157" s="254"/>
      <c r="D157" s="38"/>
      <c r="E157" s="254"/>
      <c r="F157" s="254"/>
      <c r="G157" s="38"/>
      <c r="H157" s="25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ht="12.75">
      <c r="B158" s="254"/>
      <c r="C158" s="254"/>
      <c r="D158" s="38"/>
      <c r="E158" s="254"/>
      <c r="F158" s="254"/>
      <c r="G158" s="38"/>
      <c r="H158" s="25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ht="12.75">
      <c r="B159" s="254"/>
      <c r="C159" s="254"/>
      <c r="D159" s="38"/>
      <c r="E159" s="254"/>
      <c r="F159" s="254"/>
      <c r="G159" s="38"/>
      <c r="H159" s="25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ht="12.75">
      <c r="B160" s="254"/>
      <c r="C160" s="254"/>
      <c r="D160" s="38"/>
      <c r="E160" s="254"/>
      <c r="F160" s="254"/>
      <c r="G160" s="38"/>
      <c r="H160" s="25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ht="12.75">
      <c r="B161" s="254"/>
      <c r="C161" s="254"/>
      <c r="D161" s="38"/>
      <c r="E161" s="254"/>
      <c r="F161" s="254"/>
      <c r="G161" s="38"/>
      <c r="H161" s="25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ht="12.75">
      <c r="B162" s="254"/>
      <c r="C162" s="254"/>
      <c r="D162" s="38"/>
      <c r="E162" s="254"/>
      <c r="F162" s="254"/>
      <c r="G162" s="38"/>
      <c r="H162" s="25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ht="12.75">
      <c r="B163" s="254"/>
      <c r="C163" s="254"/>
      <c r="D163" s="38"/>
      <c r="E163" s="254"/>
      <c r="F163" s="254"/>
      <c r="G163" s="38"/>
      <c r="H163" s="25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ht="12.75">
      <c r="B164" s="254"/>
      <c r="C164" s="254"/>
      <c r="D164" s="38"/>
      <c r="E164" s="254"/>
      <c r="F164" s="254"/>
      <c r="G164" s="38"/>
      <c r="H164" s="25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ht="12.75">
      <c r="B165" s="254"/>
      <c r="C165" s="254"/>
      <c r="D165" s="38"/>
      <c r="E165" s="254"/>
      <c r="F165" s="254"/>
      <c r="G165" s="38"/>
      <c r="H165" s="25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ht="12.75">
      <c r="B166" s="254"/>
      <c r="C166" s="254"/>
      <c r="D166" s="38"/>
      <c r="E166" s="254"/>
      <c r="F166" s="254"/>
      <c r="G166" s="38"/>
      <c r="H166" s="25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ht="12.75">
      <c r="B167" s="254"/>
      <c r="C167" s="254"/>
      <c r="D167" s="38"/>
      <c r="E167" s="254"/>
      <c r="F167" s="254"/>
      <c r="G167" s="38"/>
      <c r="H167" s="25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ht="12.75">
      <c r="B168" s="254"/>
      <c r="C168" s="254"/>
      <c r="D168" s="38"/>
      <c r="E168" s="254"/>
      <c r="F168" s="254"/>
      <c r="G168" s="38"/>
      <c r="H168" s="25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ht="12.75">
      <c r="B169" s="254"/>
      <c r="C169" s="254"/>
      <c r="D169" s="38"/>
      <c r="E169" s="254"/>
      <c r="F169" s="254"/>
      <c r="G169" s="38"/>
      <c r="H169" s="25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ht="12.75">
      <c r="B170" s="254"/>
      <c r="C170" s="254"/>
      <c r="D170" s="38"/>
      <c r="E170" s="254"/>
      <c r="F170" s="254"/>
      <c r="G170" s="38"/>
      <c r="H170" s="25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ht="12.75">
      <c r="B171" s="254"/>
      <c r="C171" s="254"/>
      <c r="D171" s="38"/>
      <c r="E171" s="254"/>
      <c r="F171" s="254"/>
      <c r="G171" s="38"/>
      <c r="H171" s="25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ht="12.75">
      <c r="B172" s="254"/>
      <c r="C172" s="254"/>
      <c r="D172" s="38"/>
      <c r="E172" s="254"/>
      <c r="F172" s="254"/>
      <c r="G172" s="38"/>
      <c r="H172" s="25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ht="12.75">
      <c r="B173" s="254"/>
      <c r="C173" s="254"/>
      <c r="D173" s="38"/>
      <c r="E173" s="254"/>
      <c r="F173" s="254"/>
      <c r="G173" s="38"/>
      <c r="H173" s="25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ht="12.75">
      <c r="B174" s="254"/>
      <c r="C174" s="254"/>
      <c r="D174" s="38"/>
      <c r="E174" s="254"/>
      <c r="F174" s="254"/>
      <c r="G174" s="38"/>
      <c r="H174" s="25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ht="12.75">
      <c r="B175" s="254"/>
      <c r="C175" s="254"/>
      <c r="D175" s="38"/>
      <c r="E175" s="254"/>
      <c r="F175" s="254"/>
      <c r="G175" s="38"/>
      <c r="H175" s="25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ht="12.75">
      <c r="B176" s="254"/>
      <c r="C176" s="254"/>
      <c r="D176" s="38"/>
      <c r="E176" s="254"/>
      <c r="F176" s="254"/>
      <c r="G176" s="38"/>
      <c r="H176" s="25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ht="12.75">
      <c r="B177" s="254"/>
      <c r="C177" s="254"/>
      <c r="D177" s="38"/>
      <c r="E177" s="254"/>
      <c r="F177" s="254"/>
      <c r="G177" s="38"/>
      <c r="H177" s="25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ht="12.75">
      <c r="B178" s="254"/>
      <c r="C178" s="254"/>
      <c r="D178" s="38"/>
      <c r="E178" s="254"/>
      <c r="F178" s="254"/>
      <c r="G178" s="38"/>
      <c r="H178" s="25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ht="12.75">
      <c r="B179" s="254"/>
      <c r="C179" s="254"/>
      <c r="D179" s="38"/>
      <c r="E179" s="254"/>
      <c r="F179" s="254"/>
      <c r="G179" s="38"/>
      <c r="H179" s="25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ht="12.75">
      <c r="B180" s="254"/>
      <c r="C180" s="254"/>
      <c r="D180" s="38"/>
      <c r="E180" s="254"/>
      <c r="F180" s="254"/>
      <c r="G180" s="38"/>
      <c r="H180" s="25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ht="12.75">
      <c r="B181" s="254"/>
      <c r="C181" s="254"/>
      <c r="D181" s="38"/>
      <c r="E181" s="254"/>
      <c r="F181" s="254"/>
      <c r="G181" s="38"/>
      <c r="H181" s="25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ht="12.75">
      <c r="B182" s="254"/>
      <c r="C182" s="254"/>
      <c r="D182" s="38"/>
      <c r="E182" s="254"/>
      <c r="F182" s="254"/>
      <c r="G182" s="38"/>
      <c r="H182" s="25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ht="12.75">
      <c r="B183" s="254"/>
      <c r="C183" s="254"/>
      <c r="D183" s="38"/>
      <c r="E183" s="254"/>
      <c r="F183" s="254"/>
      <c r="G183" s="38"/>
      <c r="H183" s="25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2:17" ht="12.75">
      <c r="B184" s="254"/>
      <c r="C184" s="254"/>
      <c r="D184" s="38"/>
      <c r="E184" s="254"/>
      <c r="F184" s="254"/>
      <c r="G184" s="38"/>
      <c r="H184" s="25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2:17" ht="12.75">
      <c r="B185" s="254"/>
      <c r="C185" s="254"/>
      <c r="D185" s="38"/>
      <c r="E185" s="254"/>
      <c r="F185" s="254"/>
      <c r="G185" s="38"/>
      <c r="H185" s="25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2:17" ht="12.75">
      <c r="B186" s="254"/>
      <c r="C186" s="254"/>
      <c r="D186" s="38"/>
      <c r="E186" s="254"/>
      <c r="F186" s="254"/>
      <c r="G186" s="38"/>
      <c r="H186" s="25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2:17" ht="12.75">
      <c r="B187" s="254"/>
      <c r="C187" s="254"/>
      <c r="D187" s="38"/>
      <c r="E187" s="254"/>
      <c r="F187" s="254"/>
      <c r="G187" s="38"/>
      <c r="H187" s="25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2:17" ht="12.75">
      <c r="B188" s="254"/>
      <c r="C188" s="254"/>
      <c r="D188" s="38"/>
      <c r="E188" s="254"/>
      <c r="F188" s="254"/>
      <c r="G188" s="38"/>
      <c r="H188" s="25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2:17" ht="12.75">
      <c r="B189" s="254"/>
      <c r="C189" s="254"/>
      <c r="D189" s="38"/>
      <c r="E189" s="254"/>
      <c r="F189" s="254"/>
      <c r="G189" s="38"/>
      <c r="H189" s="25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2:17" ht="12.75">
      <c r="B190" s="254"/>
      <c r="C190" s="254"/>
      <c r="D190" s="38"/>
      <c r="E190" s="254"/>
      <c r="F190" s="254"/>
      <c r="G190" s="38"/>
      <c r="H190" s="25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2:17" ht="12.75">
      <c r="B191" s="254"/>
      <c r="C191" s="254"/>
      <c r="D191" s="38"/>
      <c r="E191" s="254"/>
      <c r="F191" s="254"/>
      <c r="G191" s="38"/>
      <c r="H191" s="25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2:17" ht="12.75">
      <c r="B192" s="254"/>
      <c r="C192" s="254"/>
      <c r="D192" s="38"/>
      <c r="E192" s="254"/>
      <c r="F192" s="254"/>
      <c r="G192" s="38"/>
      <c r="H192" s="25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2:17" ht="12.75">
      <c r="B193" s="254"/>
      <c r="C193" s="254"/>
      <c r="D193" s="38"/>
      <c r="E193" s="254"/>
      <c r="F193" s="254"/>
      <c r="G193" s="38"/>
      <c r="H193" s="25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2:17" ht="12.75">
      <c r="B194" s="254"/>
      <c r="C194" s="254"/>
      <c r="D194" s="38"/>
      <c r="E194" s="254"/>
      <c r="F194" s="254"/>
      <c r="G194" s="38"/>
      <c r="H194" s="25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2:17" ht="12.75">
      <c r="B195" s="254"/>
      <c r="C195" s="254"/>
      <c r="D195" s="38"/>
      <c r="E195" s="254"/>
      <c r="F195" s="254"/>
      <c r="G195" s="38"/>
      <c r="H195" s="25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2:17" ht="12.75">
      <c r="B196" s="254"/>
      <c r="C196" s="254"/>
      <c r="D196" s="38"/>
      <c r="E196" s="254"/>
      <c r="F196" s="254"/>
      <c r="G196" s="38"/>
      <c r="H196" s="25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2:17" ht="12.75">
      <c r="B197" s="254"/>
      <c r="C197" s="254"/>
      <c r="D197" s="38"/>
      <c r="E197" s="254"/>
      <c r="F197" s="254"/>
      <c r="G197" s="38"/>
      <c r="H197" s="25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2:17" ht="12.75">
      <c r="B198" s="254"/>
      <c r="C198" s="254"/>
      <c r="D198" s="38"/>
      <c r="E198" s="254"/>
      <c r="F198" s="254"/>
      <c r="G198" s="38"/>
      <c r="H198" s="25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2:17" ht="12.75">
      <c r="B199" s="254"/>
      <c r="C199" s="254"/>
      <c r="D199" s="38"/>
      <c r="E199" s="254"/>
      <c r="F199" s="254"/>
      <c r="G199" s="38"/>
      <c r="H199" s="25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2:17" ht="12.75">
      <c r="B200" s="254"/>
      <c r="C200" s="254"/>
      <c r="D200" s="38"/>
      <c r="E200" s="254"/>
      <c r="F200" s="254"/>
      <c r="G200" s="38"/>
      <c r="H200" s="25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2:17" ht="12.75">
      <c r="B201" s="254"/>
      <c r="C201" s="254"/>
      <c r="D201" s="38"/>
      <c r="E201" s="254"/>
      <c r="F201" s="254"/>
      <c r="G201" s="38"/>
      <c r="H201" s="25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2:17" ht="12.75">
      <c r="B202" s="254"/>
      <c r="C202" s="254"/>
      <c r="D202" s="38"/>
      <c r="E202" s="254"/>
      <c r="F202" s="254"/>
      <c r="G202" s="38"/>
      <c r="H202" s="25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2:17" ht="12.75">
      <c r="B203" s="254"/>
      <c r="C203" s="254"/>
      <c r="D203" s="38"/>
      <c r="E203" s="254"/>
      <c r="F203" s="254"/>
      <c r="G203" s="38"/>
      <c r="H203" s="25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2:17" ht="12.75">
      <c r="B204" s="254"/>
      <c r="C204" s="254"/>
      <c r="D204" s="38"/>
      <c r="E204" s="254"/>
      <c r="F204" s="254"/>
      <c r="G204" s="38"/>
      <c r="H204" s="25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2:17" ht="12.75">
      <c r="B205" s="254"/>
      <c r="C205" s="254"/>
      <c r="D205" s="38"/>
      <c r="E205" s="254"/>
      <c r="F205" s="254"/>
      <c r="G205" s="38"/>
      <c r="H205" s="25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2:17" ht="12.75">
      <c r="B206" s="254"/>
      <c r="C206" s="254"/>
      <c r="D206" s="38"/>
      <c r="E206" s="254"/>
      <c r="F206" s="254"/>
      <c r="G206" s="38"/>
      <c r="H206" s="25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2:17" ht="12.75">
      <c r="B207" s="254"/>
      <c r="C207" s="254"/>
      <c r="D207" s="38"/>
      <c r="E207" s="254"/>
      <c r="F207" s="254"/>
      <c r="G207" s="38"/>
      <c r="H207" s="25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2:17" ht="12.75">
      <c r="B208" s="254"/>
      <c r="C208" s="254"/>
      <c r="D208" s="38"/>
      <c r="E208" s="254"/>
      <c r="F208" s="254"/>
      <c r="G208" s="38"/>
      <c r="H208" s="25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2:17" ht="12.75">
      <c r="B209" s="254"/>
      <c r="C209" s="254"/>
      <c r="D209" s="38"/>
      <c r="E209" s="254"/>
      <c r="F209" s="254"/>
      <c r="G209" s="38"/>
      <c r="H209" s="25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2:17" ht="12.75">
      <c r="B210" s="254"/>
      <c r="C210" s="254"/>
      <c r="D210" s="38"/>
      <c r="E210" s="254"/>
      <c r="F210" s="254"/>
      <c r="G210" s="38"/>
      <c r="H210" s="25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2:17" ht="12.75">
      <c r="B211" s="254"/>
      <c r="C211" s="254"/>
      <c r="D211" s="38"/>
      <c r="E211" s="254"/>
      <c r="F211" s="254"/>
      <c r="G211" s="38"/>
      <c r="H211" s="25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2:17" ht="12.75">
      <c r="B212" s="254"/>
      <c r="C212" s="254"/>
      <c r="D212" s="38"/>
      <c r="E212" s="254"/>
      <c r="F212" s="254"/>
      <c r="G212" s="38"/>
      <c r="H212" s="25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2:17" ht="12.75">
      <c r="B213" s="254"/>
      <c r="C213" s="254"/>
      <c r="D213" s="38"/>
      <c r="E213" s="254"/>
      <c r="F213" s="254"/>
      <c r="G213" s="38"/>
      <c r="H213" s="25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2:17" ht="12.75">
      <c r="B214" s="254"/>
      <c r="C214" s="254"/>
      <c r="D214" s="38"/>
      <c r="E214" s="254"/>
      <c r="F214" s="254"/>
      <c r="G214" s="38"/>
      <c r="H214" s="25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2:17" ht="12.75">
      <c r="B215" s="254"/>
      <c r="C215" s="254"/>
      <c r="D215" s="38"/>
      <c r="E215" s="254"/>
      <c r="F215" s="254"/>
      <c r="G215" s="38"/>
      <c r="H215" s="25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2:17" ht="12.75">
      <c r="B216" s="254"/>
      <c r="C216" s="254"/>
      <c r="D216" s="38"/>
      <c r="E216" s="254"/>
      <c r="F216" s="254"/>
      <c r="G216" s="38"/>
      <c r="H216" s="25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2:17" ht="12.75">
      <c r="B217" s="254"/>
      <c r="C217" s="254"/>
      <c r="D217" s="38"/>
      <c r="E217" s="254"/>
      <c r="F217" s="254"/>
      <c r="G217" s="38"/>
      <c r="H217" s="25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2:17" ht="12.75">
      <c r="B218" s="254"/>
      <c r="C218" s="254"/>
      <c r="D218" s="38"/>
      <c r="E218" s="254"/>
      <c r="F218" s="254"/>
      <c r="G218" s="38"/>
      <c r="H218" s="25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2:17" ht="12.75">
      <c r="B219" s="254"/>
      <c r="C219" s="254"/>
      <c r="D219" s="38"/>
      <c r="E219" s="254"/>
      <c r="F219" s="254"/>
      <c r="G219" s="38"/>
      <c r="H219" s="25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2:17" ht="12.75">
      <c r="B220" s="254"/>
      <c r="C220" s="254"/>
      <c r="D220" s="38"/>
      <c r="E220" s="254"/>
      <c r="F220" s="254"/>
      <c r="G220" s="38"/>
      <c r="H220" s="25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2:17" ht="12.75">
      <c r="B221" s="254"/>
      <c r="C221" s="254"/>
      <c r="D221" s="38"/>
      <c r="E221" s="254"/>
      <c r="F221" s="254"/>
      <c r="G221" s="38"/>
      <c r="H221" s="25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2:17" ht="12.75">
      <c r="B222" s="254"/>
      <c r="C222" s="254"/>
      <c r="D222" s="38"/>
      <c r="E222" s="254"/>
      <c r="F222" s="254"/>
      <c r="G222" s="38"/>
      <c r="H222" s="25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2:17" ht="12.75">
      <c r="B223" s="254"/>
      <c r="C223" s="254"/>
      <c r="D223" s="38"/>
      <c r="E223" s="254"/>
      <c r="F223" s="254"/>
      <c r="G223" s="38"/>
      <c r="H223" s="25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17" ht="12.75">
      <c r="B224" s="254"/>
      <c r="C224" s="254"/>
      <c r="D224" s="38"/>
      <c r="E224" s="254"/>
      <c r="F224" s="254"/>
      <c r="G224" s="38"/>
      <c r="H224" s="25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2:17" ht="12.75">
      <c r="B225" s="254"/>
      <c r="C225" s="254"/>
      <c r="D225" s="38"/>
      <c r="E225" s="254"/>
      <c r="F225" s="254"/>
      <c r="G225" s="38"/>
      <c r="H225" s="25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2:17" ht="12.75">
      <c r="B226" s="254"/>
      <c r="C226" s="254"/>
      <c r="D226" s="38"/>
      <c r="E226" s="254"/>
      <c r="F226" s="254"/>
      <c r="G226" s="38"/>
      <c r="H226" s="25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2:17" ht="12.75">
      <c r="B227" s="254"/>
      <c r="C227" s="254"/>
      <c r="D227" s="38"/>
      <c r="E227" s="254"/>
      <c r="F227" s="254"/>
      <c r="G227" s="38"/>
      <c r="H227" s="25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2:17" ht="12.75">
      <c r="B228" s="254"/>
      <c r="C228" s="254"/>
      <c r="D228" s="38"/>
      <c r="E228" s="254"/>
      <c r="F228" s="254"/>
      <c r="G228" s="38"/>
      <c r="H228" s="25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2:17" ht="12.75">
      <c r="B229" s="254"/>
      <c r="C229" s="254"/>
      <c r="D229" s="38"/>
      <c r="E229" s="254"/>
      <c r="F229" s="254"/>
      <c r="G229" s="38"/>
      <c r="H229" s="25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2:17" ht="12.75">
      <c r="B230" s="254"/>
      <c r="C230" s="254"/>
      <c r="D230" s="38"/>
      <c r="E230" s="254"/>
      <c r="F230" s="254"/>
      <c r="G230" s="38"/>
      <c r="H230" s="25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2:17" ht="12.75">
      <c r="B231" s="254"/>
      <c r="C231" s="254"/>
      <c r="D231" s="38"/>
      <c r="E231" s="254"/>
      <c r="F231" s="254"/>
      <c r="G231" s="38"/>
      <c r="H231" s="25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2:17" ht="12.75">
      <c r="B232" s="254"/>
      <c r="C232" s="254"/>
      <c r="D232" s="38"/>
      <c r="E232" s="254"/>
      <c r="F232" s="254"/>
      <c r="G232" s="38"/>
      <c r="H232" s="25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2:17" ht="12.75">
      <c r="B233" s="254"/>
      <c r="C233" s="254"/>
      <c r="D233" s="38"/>
      <c r="E233" s="254"/>
      <c r="F233" s="254"/>
      <c r="G233" s="38"/>
      <c r="H233" s="25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2:17" ht="12.75">
      <c r="B234" s="254"/>
      <c r="C234" s="254"/>
      <c r="D234" s="38"/>
      <c r="E234" s="254"/>
      <c r="F234" s="254"/>
      <c r="G234" s="38"/>
      <c r="H234" s="25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2:17" ht="12.75">
      <c r="B235" s="254"/>
      <c r="C235" s="254"/>
      <c r="D235" s="38"/>
      <c r="E235" s="254"/>
      <c r="F235" s="254"/>
      <c r="G235" s="38"/>
      <c r="H235" s="25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2:17" ht="12.75">
      <c r="B236" s="254"/>
      <c r="C236" s="254"/>
      <c r="D236" s="38"/>
      <c r="E236" s="254"/>
      <c r="F236" s="254"/>
      <c r="G236" s="38"/>
      <c r="H236" s="25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2:17" ht="12.75">
      <c r="B237" s="254"/>
      <c r="C237" s="254"/>
      <c r="D237" s="38"/>
      <c r="E237" s="254"/>
      <c r="F237" s="254"/>
      <c r="G237" s="38"/>
      <c r="H237" s="25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2:17" ht="12.75">
      <c r="B238" s="254"/>
      <c r="C238" s="254"/>
      <c r="D238" s="38"/>
      <c r="E238" s="254"/>
      <c r="F238" s="254"/>
      <c r="G238" s="38"/>
      <c r="H238" s="25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2:17" ht="12.75">
      <c r="B239" s="254"/>
      <c r="C239" s="254"/>
      <c r="D239" s="38"/>
      <c r="E239" s="254"/>
      <c r="F239" s="254"/>
      <c r="G239" s="38"/>
      <c r="H239" s="25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2:17" ht="12.75">
      <c r="B240" s="254"/>
      <c r="C240" s="254"/>
      <c r="D240" s="38"/>
      <c r="E240" s="254"/>
      <c r="F240" s="254"/>
      <c r="G240" s="38"/>
      <c r="H240" s="25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2:17" ht="12.75">
      <c r="B241" s="254"/>
      <c r="C241" s="254"/>
      <c r="D241" s="38"/>
      <c r="E241" s="254"/>
      <c r="F241" s="254"/>
      <c r="G241" s="38"/>
      <c r="H241" s="25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2:17" ht="12.75">
      <c r="B242" s="254"/>
      <c r="C242" s="254"/>
      <c r="D242" s="38"/>
      <c r="E242" s="254"/>
      <c r="F242" s="254"/>
      <c r="G242" s="38"/>
      <c r="H242" s="25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2:17" ht="12.75">
      <c r="B243" s="254"/>
      <c r="C243" s="254"/>
      <c r="D243" s="38"/>
      <c r="E243" s="254"/>
      <c r="F243" s="254"/>
      <c r="G243" s="38"/>
      <c r="H243" s="254"/>
      <c r="I243" s="14"/>
      <c r="J243" s="14"/>
      <c r="K243" s="14"/>
      <c r="L243" s="14"/>
      <c r="M243" s="14"/>
      <c r="N243" s="14"/>
      <c r="O243" s="14"/>
      <c r="P243" s="14"/>
      <c r="Q243" s="14"/>
    </row>
  </sheetData>
  <sheetProtection/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3"/>
  <sheetViews>
    <sheetView workbookViewId="0" topLeftCell="B1">
      <selection activeCell="N4" sqref="N4"/>
    </sheetView>
  </sheetViews>
  <sheetFormatPr defaultColWidth="16.25390625" defaultRowHeight="12.75"/>
  <cols>
    <col min="1" max="1" width="65.25390625" style="27" bestFit="1" customWidth="1"/>
    <col min="2" max="2" width="14.375" style="12" bestFit="1" customWidth="1"/>
    <col min="3" max="4" width="12.875" style="149" bestFit="1" customWidth="1"/>
    <col min="5" max="5" width="14.875" style="12" bestFit="1" customWidth="1"/>
    <col min="6" max="6" width="16.00390625" style="12" bestFit="1" customWidth="1"/>
    <col min="7" max="7" width="10.75390625" style="48" bestFit="1" customWidth="1"/>
    <col min="8" max="8" width="14.375" style="12" bestFit="1" customWidth="1"/>
    <col min="9" max="10" width="12.875" style="149" bestFit="1" customWidth="1"/>
    <col min="11" max="12" width="16.00390625" style="12" bestFit="1" customWidth="1"/>
    <col min="13" max="13" width="10.75390625" style="48" bestFit="1" customWidth="1"/>
    <col min="14" max="14" width="16.125" style="12" bestFit="1" customWidth="1"/>
    <col min="15" max="16384" width="16.25390625" style="27" customWidth="1"/>
  </cols>
  <sheetData>
    <row r="2" spans="1:19" s="212" customFormat="1" ht="18.75">
      <c r="A2" s="5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03"/>
      <c r="P2" s="203"/>
      <c r="Q2" s="203"/>
      <c r="R2" s="203"/>
      <c r="S2" s="203"/>
    </row>
    <row r="3" ht="12.75">
      <c r="A3" s="119"/>
    </row>
    <row r="4" spans="2:14" s="186" customFormat="1" ht="12.75">
      <c r="B4" s="194"/>
      <c r="C4" s="53"/>
      <c r="D4" s="53"/>
      <c r="E4" s="194"/>
      <c r="F4" s="194"/>
      <c r="G4" s="223"/>
      <c r="H4" s="194"/>
      <c r="I4" s="53"/>
      <c r="J4" s="53"/>
      <c r="K4" s="194"/>
      <c r="L4" s="194"/>
      <c r="M4" s="223"/>
      <c r="N4" s="186" t="str">
        <f>VALVAL</f>
        <v>млрд. одиниць</v>
      </c>
    </row>
    <row r="5" spans="1:14" s="159" customFormat="1" ht="12.75">
      <c r="A5" s="30"/>
      <c r="B5" s="260">
        <v>44926</v>
      </c>
      <c r="C5" s="261"/>
      <c r="D5" s="261"/>
      <c r="E5" s="261"/>
      <c r="F5" s="261"/>
      <c r="G5" s="262"/>
      <c r="H5" s="260">
        <v>45260</v>
      </c>
      <c r="I5" s="261"/>
      <c r="J5" s="261"/>
      <c r="K5" s="261"/>
      <c r="L5" s="261"/>
      <c r="M5" s="262"/>
      <c r="N5" s="182"/>
    </row>
    <row r="6" spans="1:14" s="97" customFormat="1" ht="12.75">
      <c r="A6" s="123"/>
      <c r="B6" s="166" t="s">
        <v>6</v>
      </c>
      <c r="C6" s="19" t="s">
        <v>181</v>
      </c>
      <c r="D6" s="19" t="s">
        <v>208</v>
      </c>
      <c r="E6" s="166" t="s">
        <v>169</v>
      </c>
      <c r="F6" s="166" t="s">
        <v>172</v>
      </c>
      <c r="G6" s="190" t="s">
        <v>192</v>
      </c>
      <c r="H6" s="166" t="s">
        <v>6</v>
      </c>
      <c r="I6" s="19" t="s">
        <v>181</v>
      </c>
      <c r="J6" s="19" t="s">
        <v>208</v>
      </c>
      <c r="K6" s="166" t="s">
        <v>169</v>
      </c>
      <c r="L6" s="166" t="s">
        <v>172</v>
      </c>
      <c r="M6" s="190" t="s">
        <v>192</v>
      </c>
      <c r="N6" s="166" t="s">
        <v>63</v>
      </c>
    </row>
    <row r="7" spans="1:14" s="10" customFormat="1" ht="15">
      <c r="A7" s="150" t="s">
        <v>153</v>
      </c>
      <c r="B7" s="93"/>
      <c r="C7" s="201"/>
      <c r="D7" s="201"/>
      <c r="E7" s="93">
        <f>SUM(E8:E23)</f>
        <v>111.44670722129</v>
      </c>
      <c r="F7" s="93">
        <f>SUM(F8:F23)</f>
        <v>4075.45005767922</v>
      </c>
      <c r="G7" s="103">
        <f>SUM(G8:G23)</f>
        <v>0.999998</v>
      </c>
      <c r="H7" s="93"/>
      <c r="I7" s="201"/>
      <c r="J7" s="201"/>
      <c r="K7" s="93">
        <f>SUM(K8:K23)</f>
        <v>140.82376648444</v>
      </c>
      <c r="L7" s="93">
        <f>SUM(L8:L23)</f>
        <v>5122.49267062287</v>
      </c>
      <c r="M7" s="103">
        <f>SUM(M8:M23)</f>
        <v>1.000001</v>
      </c>
      <c r="N7" s="93">
        <f>SUM(N8:N23)</f>
        <v>-9.999999999944949E-07</v>
      </c>
    </row>
    <row r="8" spans="1:14" s="23" customFormat="1" ht="12.75">
      <c r="A8" s="151" t="s">
        <v>27</v>
      </c>
      <c r="B8" s="124">
        <v>0.01837237848</v>
      </c>
      <c r="C8" s="230">
        <v>1.203349</v>
      </c>
      <c r="D8" s="230">
        <v>44.0048</v>
      </c>
      <c r="E8" s="124">
        <v>0.02210838918</v>
      </c>
      <c r="F8" s="124">
        <v>0.80847284054</v>
      </c>
      <c r="G8" s="154">
        <v>0.000198</v>
      </c>
      <c r="H8" s="124">
        <v>0.01837237848</v>
      </c>
      <c r="I8" s="230">
        <v>1.2695</v>
      </c>
      <c r="J8" s="230">
        <v>46.1783</v>
      </c>
      <c r="K8" s="124">
        <v>0.0233237262</v>
      </c>
      <c r="L8" s="124">
        <v>0.84840520516</v>
      </c>
      <c r="M8" s="154">
        <v>0.000166</v>
      </c>
      <c r="N8" s="124">
        <v>-3.3E-05</v>
      </c>
    </row>
    <row r="9" spans="1:17" ht="12.75">
      <c r="A9" s="198" t="s">
        <v>118</v>
      </c>
      <c r="B9" s="76">
        <v>33.37263901018</v>
      </c>
      <c r="C9" s="187">
        <v>1</v>
      </c>
      <c r="D9" s="187">
        <v>36.5686</v>
      </c>
      <c r="E9" s="76">
        <v>33.37263901018</v>
      </c>
      <c r="F9" s="76">
        <v>1220.39068690769</v>
      </c>
      <c r="G9" s="109">
        <v>0.299449</v>
      </c>
      <c r="H9" s="76">
        <v>35.96058165645</v>
      </c>
      <c r="I9" s="187">
        <v>1</v>
      </c>
      <c r="J9" s="187">
        <v>36.3752</v>
      </c>
      <c r="K9" s="76">
        <v>35.96058165645</v>
      </c>
      <c r="L9" s="76">
        <v>1308.07334986968</v>
      </c>
      <c r="M9" s="109">
        <v>0.255359</v>
      </c>
      <c r="N9" s="76">
        <v>-0.044091</v>
      </c>
      <c r="O9" s="14"/>
      <c r="P9" s="14"/>
      <c r="Q9" s="14"/>
    </row>
    <row r="10" spans="1:17" ht="12.75">
      <c r="A10" s="198" t="s">
        <v>3</v>
      </c>
      <c r="B10" s="76">
        <v>23.13126000463</v>
      </c>
      <c r="C10" s="187">
        <v>1.065149</v>
      </c>
      <c r="D10" s="187">
        <v>38.951</v>
      </c>
      <c r="E10" s="76">
        <v>24.6382335786</v>
      </c>
      <c r="F10" s="76">
        <v>900.98570844038</v>
      </c>
      <c r="G10" s="109">
        <v>0.221076</v>
      </c>
      <c r="H10" s="76">
        <v>40.49259558008</v>
      </c>
      <c r="I10" s="187">
        <v>1.098501</v>
      </c>
      <c r="J10" s="187">
        <v>39.9582</v>
      </c>
      <c r="K10" s="76">
        <v>44.48116388941</v>
      </c>
      <c r="L10" s="76">
        <v>1618.01123270793</v>
      </c>
      <c r="M10" s="109">
        <v>0.315864</v>
      </c>
      <c r="N10" s="76">
        <v>0.094788</v>
      </c>
      <c r="O10" s="14"/>
      <c r="P10" s="14"/>
      <c r="Q10" s="14"/>
    </row>
    <row r="11" spans="1:17" ht="12.75">
      <c r="A11" s="198" t="s">
        <v>162</v>
      </c>
      <c r="B11" s="76">
        <v>1.95</v>
      </c>
      <c r="C11" s="187">
        <v>0.735836</v>
      </c>
      <c r="D11" s="187">
        <v>26.9085</v>
      </c>
      <c r="E11" s="76">
        <v>1.43488060795</v>
      </c>
      <c r="F11" s="76">
        <v>52.471575</v>
      </c>
      <c r="G11" s="109">
        <v>0.012875</v>
      </c>
      <c r="H11" s="76">
        <v>4.35</v>
      </c>
      <c r="I11" s="187">
        <v>0.736485</v>
      </c>
      <c r="J11" s="187">
        <v>26.7898</v>
      </c>
      <c r="K11" s="76">
        <v>3.20371104489</v>
      </c>
      <c r="L11" s="76">
        <v>116.53563</v>
      </c>
      <c r="M11" s="109">
        <v>0.02275</v>
      </c>
      <c r="N11" s="76">
        <v>0.009875</v>
      </c>
      <c r="O11" s="14"/>
      <c r="P11" s="14"/>
      <c r="Q11" s="14"/>
    </row>
    <row r="12" spans="1:17" ht="12.75">
      <c r="A12" s="198" t="s">
        <v>16</v>
      </c>
      <c r="B12" s="76">
        <v>10.845957398</v>
      </c>
      <c r="C12" s="187">
        <v>1.330844</v>
      </c>
      <c r="D12" s="187">
        <v>48.667093</v>
      </c>
      <c r="E12" s="76">
        <v>14.43427468819</v>
      </c>
      <c r="F12" s="76">
        <v>527.8412173625</v>
      </c>
      <c r="G12" s="109">
        <v>0.129517</v>
      </c>
      <c r="H12" s="76">
        <v>11.9294774</v>
      </c>
      <c r="I12" s="187">
        <v>1.333285</v>
      </c>
      <c r="J12" s="187">
        <v>48.498521</v>
      </c>
      <c r="K12" s="76">
        <v>15.90539736422</v>
      </c>
      <c r="L12" s="76">
        <v>578.56201020293</v>
      </c>
      <c r="M12" s="109">
        <v>0.112945</v>
      </c>
      <c r="N12" s="76">
        <v>-0.016572</v>
      </c>
      <c r="O12" s="14"/>
      <c r="P12" s="14"/>
      <c r="Q12" s="14"/>
    </row>
    <row r="13" spans="1:17" ht="12.75">
      <c r="A13" s="198" t="s">
        <v>17</v>
      </c>
      <c r="B13" s="76">
        <v>1336.45994199717</v>
      </c>
      <c r="C13" s="187">
        <v>0.027346</v>
      </c>
      <c r="D13" s="187">
        <v>1</v>
      </c>
      <c r="E13" s="76">
        <v>36.54665319451</v>
      </c>
      <c r="F13" s="76">
        <v>1336.45994199717</v>
      </c>
      <c r="G13" s="109">
        <v>0.327929</v>
      </c>
      <c r="H13" s="76">
        <v>1467.59854695022</v>
      </c>
      <c r="I13" s="187">
        <v>0.027491</v>
      </c>
      <c r="J13" s="187">
        <v>1</v>
      </c>
      <c r="K13" s="76">
        <v>40.34612997178</v>
      </c>
      <c r="L13" s="76">
        <v>1467.59854695022</v>
      </c>
      <c r="M13" s="109">
        <v>0.286501</v>
      </c>
      <c r="N13" s="76">
        <v>-0.041429</v>
      </c>
      <c r="O13" s="14"/>
      <c r="P13" s="14"/>
      <c r="Q13" s="14"/>
    </row>
    <row r="14" spans="1:17" ht="12.75">
      <c r="A14" s="198" t="s">
        <v>103</v>
      </c>
      <c r="B14" s="76">
        <v>133.369107269</v>
      </c>
      <c r="C14" s="187">
        <v>0.007482</v>
      </c>
      <c r="D14" s="187">
        <v>0.27362</v>
      </c>
      <c r="E14" s="76">
        <v>0.99791775268</v>
      </c>
      <c r="F14" s="76">
        <v>36.49245513094</v>
      </c>
      <c r="G14" s="109">
        <v>0.008954</v>
      </c>
      <c r="H14" s="76">
        <v>133.369163942</v>
      </c>
      <c r="I14" s="187">
        <v>0.006774</v>
      </c>
      <c r="J14" s="187">
        <v>0.24641</v>
      </c>
      <c r="K14" s="76">
        <v>0.90345883149</v>
      </c>
      <c r="L14" s="76">
        <v>32.86349568695</v>
      </c>
      <c r="M14" s="109">
        <v>0.006416</v>
      </c>
      <c r="N14" s="76">
        <v>-0.002539</v>
      </c>
      <c r="O14" s="14"/>
      <c r="P14" s="14"/>
      <c r="Q14" s="14"/>
    </row>
    <row r="15" spans="2:17" ht="12.75">
      <c r="B15" s="254"/>
      <c r="C15" s="141"/>
      <c r="D15" s="141"/>
      <c r="E15" s="254"/>
      <c r="F15" s="254"/>
      <c r="G15" s="38"/>
      <c r="H15" s="254"/>
      <c r="I15" s="141"/>
      <c r="J15" s="141"/>
      <c r="K15" s="254"/>
      <c r="L15" s="254"/>
      <c r="M15" s="38"/>
      <c r="N15" s="254"/>
      <c r="O15" s="14"/>
      <c r="P15" s="14"/>
      <c r="Q15" s="14"/>
    </row>
    <row r="16" spans="2:17" ht="12.75">
      <c r="B16" s="254"/>
      <c r="C16" s="141"/>
      <c r="D16" s="141"/>
      <c r="E16" s="254"/>
      <c r="F16" s="254"/>
      <c r="G16" s="38"/>
      <c r="H16" s="254"/>
      <c r="I16" s="141"/>
      <c r="J16" s="141"/>
      <c r="K16" s="254"/>
      <c r="L16" s="254"/>
      <c r="M16" s="38"/>
      <c r="N16" s="254"/>
      <c r="O16" s="14"/>
      <c r="P16" s="14"/>
      <c r="Q16" s="14"/>
    </row>
    <row r="17" spans="2:17" ht="12.75">
      <c r="B17" s="254"/>
      <c r="C17" s="141"/>
      <c r="D17" s="141"/>
      <c r="E17" s="254"/>
      <c r="F17" s="254"/>
      <c r="G17" s="38"/>
      <c r="H17" s="254"/>
      <c r="I17" s="141"/>
      <c r="J17" s="141"/>
      <c r="K17" s="254"/>
      <c r="L17" s="254"/>
      <c r="M17" s="38"/>
      <c r="N17" s="254"/>
      <c r="O17" s="14"/>
      <c r="P17" s="14"/>
      <c r="Q17" s="14"/>
    </row>
    <row r="18" spans="2:17" ht="12.75">
      <c r="B18" s="254"/>
      <c r="C18" s="141"/>
      <c r="D18" s="141"/>
      <c r="E18" s="254"/>
      <c r="F18" s="254"/>
      <c r="G18" s="38"/>
      <c r="H18" s="254"/>
      <c r="I18" s="141"/>
      <c r="J18" s="141"/>
      <c r="K18" s="254"/>
      <c r="L18" s="254"/>
      <c r="M18" s="38"/>
      <c r="N18" s="254"/>
      <c r="O18" s="14"/>
      <c r="P18" s="14"/>
      <c r="Q18" s="14"/>
    </row>
    <row r="19" spans="2:17" ht="12.75">
      <c r="B19" s="254"/>
      <c r="C19" s="141"/>
      <c r="D19" s="141"/>
      <c r="E19" s="254"/>
      <c r="F19" s="254"/>
      <c r="G19" s="38"/>
      <c r="H19" s="254"/>
      <c r="I19" s="141"/>
      <c r="J19" s="141"/>
      <c r="K19" s="254"/>
      <c r="L19" s="254"/>
      <c r="M19" s="38"/>
      <c r="N19" s="254"/>
      <c r="O19" s="14"/>
      <c r="P19" s="14"/>
      <c r="Q19" s="14"/>
    </row>
    <row r="20" spans="2:17" ht="12.75">
      <c r="B20" s="254"/>
      <c r="C20" s="141"/>
      <c r="D20" s="141"/>
      <c r="E20" s="254"/>
      <c r="F20" s="254"/>
      <c r="G20" s="38"/>
      <c r="H20" s="254"/>
      <c r="I20" s="141"/>
      <c r="J20" s="141"/>
      <c r="K20" s="254"/>
      <c r="L20" s="254"/>
      <c r="M20" s="38"/>
      <c r="N20" s="254"/>
      <c r="O20" s="14"/>
      <c r="P20" s="14"/>
      <c r="Q20" s="14"/>
    </row>
    <row r="21" spans="2:17" ht="12.75">
      <c r="B21" s="254"/>
      <c r="C21" s="141"/>
      <c r="D21" s="141"/>
      <c r="E21" s="254"/>
      <c r="F21" s="254"/>
      <c r="G21" s="38"/>
      <c r="H21" s="254"/>
      <c r="I21" s="141"/>
      <c r="J21" s="141"/>
      <c r="K21" s="254"/>
      <c r="L21" s="254"/>
      <c r="M21" s="38"/>
      <c r="N21" s="254"/>
      <c r="O21" s="14"/>
      <c r="P21" s="14"/>
      <c r="Q21" s="14"/>
    </row>
    <row r="22" spans="2:17" ht="12.75">
      <c r="B22" s="254"/>
      <c r="C22" s="141"/>
      <c r="D22" s="141"/>
      <c r="E22" s="254"/>
      <c r="F22" s="254"/>
      <c r="G22" s="38"/>
      <c r="H22" s="254"/>
      <c r="I22" s="141"/>
      <c r="J22" s="141"/>
      <c r="K22" s="254"/>
      <c r="L22" s="254"/>
      <c r="M22" s="38"/>
      <c r="N22" s="254"/>
      <c r="O22" s="14"/>
      <c r="P22" s="14"/>
      <c r="Q22" s="14"/>
    </row>
    <row r="23" spans="2:17" ht="12.75">
      <c r="B23" s="254"/>
      <c r="C23" s="141"/>
      <c r="D23" s="141"/>
      <c r="E23" s="254"/>
      <c r="F23" s="254"/>
      <c r="G23" s="38"/>
      <c r="H23" s="254"/>
      <c r="I23" s="141"/>
      <c r="J23" s="141"/>
      <c r="K23" s="254"/>
      <c r="L23" s="254"/>
      <c r="M23" s="38"/>
      <c r="N23" s="254"/>
      <c r="O23" s="14"/>
      <c r="P23" s="14"/>
      <c r="Q23" s="14"/>
    </row>
    <row r="24" spans="2:17" ht="12.75">
      <c r="B24" s="254"/>
      <c r="C24" s="141"/>
      <c r="D24" s="141"/>
      <c r="E24" s="254"/>
      <c r="F24" s="254"/>
      <c r="G24" s="38"/>
      <c r="H24" s="254"/>
      <c r="I24" s="141"/>
      <c r="J24" s="141"/>
      <c r="K24" s="254"/>
      <c r="L24" s="254"/>
      <c r="M24" s="38"/>
      <c r="N24" s="254"/>
      <c r="O24" s="14"/>
      <c r="P24" s="14"/>
      <c r="Q24" s="14"/>
    </row>
    <row r="25" spans="2:17" ht="12.75">
      <c r="B25" s="254"/>
      <c r="C25" s="141"/>
      <c r="D25" s="141"/>
      <c r="E25" s="254"/>
      <c r="F25" s="254"/>
      <c r="G25" s="38"/>
      <c r="H25" s="254"/>
      <c r="I25" s="141"/>
      <c r="J25" s="141"/>
      <c r="K25" s="254"/>
      <c r="L25" s="254"/>
      <c r="M25" s="38"/>
      <c r="N25" s="254"/>
      <c r="O25" s="14"/>
      <c r="P25" s="14"/>
      <c r="Q25" s="14"/>
    </row>
    <row r="26" spans="2:17" ht="12.75">
      <c r="B26" s="254"/>
      <c r="C26" s="141"/>
      <c r="D26" s="141"/>
      <c r="E26" s="254"/>
      <c r="F26" s="254"/>
      <c r="G26" s="38"/>
      <c r="H26" s="254"/>
      <c r="I26" s="141"/>
      <c r="J26" s="141"/>
      <c r="K26" s="254"/>
      <c r="L26" s="254"/>
      <c r="M26" s="38"/>
      <c r="N26" s="254"/>
      <c r="O26" s="14"/>
      <c r="P26" s="14"/>
      <c r="Q26" s="14"/>
    </row>
    <row r="27" spans="2:17" ht="12.75">
      <c r="B27" s="254"/>
      <c r="C27" s="141"/>
      <c r="D27" s="141"/>
      <c r="E27" s="254"/>
      <c r="F27" s="254"/>
      <c r="G27" s="38"/>
      <c r="H27" s="254"/>
      <c r="I27" s="141"/>
      <c r="J27" s="141"/>
      <c r="K27" s="254"/>
      <c r="L27" s="254"/>
      <c r="M27" s="38"/>
      <c r="N27" s="254"/>
      <c r="O27" s="14"/>
      <c r="P27" s="14"/>
      <c r="Q27" s="14"/>
    </row>
    <row r="28" spans="2:17" ht="12.75">
      <c r="B28" s="254"/>
      <c r="C28" s="141"/>
      <c r="D28" s="141"/>
      <c r="E28" s="254"/>
      <c r="F28" s="254"/>
      <c r="G28" s="38"/>
      <c r="H28" s="254"/>
      <c r="I28" s="141"/>
      <c r="J28" s="141"/>
      <c r="K28" s="254"/>
      <c r="L28" s="254"/>
      <c r="M28" s="38"/>
      <c r="N28" s="254"/>
      <c r="O28" s="14"/>
      <c r="P28" s="14"/>
      <c r="Q28" s="14"/>
    </row>
    <row r="29" spans="2:17" ht="12.75">
      <c r="B29" s="254"/>
      <c r="C29" s="141"/>
      <c r="D29" s="141"/>
      <c r="E29" s="254"/>
      <c r="F29" s="254"/>
      <c r="G29" s="38"/>
      <c r="H29" s="254"/>
      <c r="I29" s="141"/>
      <c r="J29" s="141"/>
      <c r="K29" s="254"/>
      <c r="L29" s="254"/>
      <c r="M29" s="38"/>
      <c r="N29" s="254"/>
      <c r="O29" s="14"/>
      <c r="P29" s="14"/>
      <c r="Q29" s="14"/>
    </row>
    <row r="30" spans="2:17" ht="12.75">
      <c r="B30" s="254"/>
      <c r="C30" s="141"/>
      <c r="D30" s="141"/>
      <c r="E30" s="254"/>
      <c r="F30" s="254"/>
      <c r="G30" s="38"/>
      <c r="H30" s="254"/>
      <c r="I30" s="141"/>
      <c r="J30" s="141"/>
      <c r="K30" s="254"/>
      <c r="L30" s="254"/>
      <c r="M30" s="38"/>
      <c r="N30" s="254"/>
      <c r="O30" s="14"/>
      <c r="P30" s="14"/>
      <c r="Q30" s="14"/>
    </row>
    <row r="31" spans="2:17" ht="12.75">
      <c r="B31" s="254"/>
      <c r="C31" s="141"/>
      <c r="D31" s="141"/>
      <c r="E31" s="254"/>
      <c r="F31" s="254"/>
      <c r="G31" s="38"/>
      <c r="H31" s="254"/>
      <c r="I31" s="141"/>
      <c r="J31" s="141"/>
      <c r="K31" s="254"/>
      <c r="L31" s="254"/>
      <c r="M31" s="38"/>
      <c r="N31" s="254"/>
      <c r="O31" s="14"/>
      <c r="P31" s="14"/>
      <c r="Q31" s="14"/>
    </row>
    <row r="32" spans="2:17" ht="12.75">
      <c r="B32" s="254"/>
      <c r="C32" s="141"/>
      <c r="D32" s="141"/>
      <c r="E32" s="254"/>
      <c r="F32" s="254"/>
      <c r="G32" s="38"/>
      <c r="H32" s="254"/>
      <c r="I32" s="141"/>
      <c r="J32" s="141"/>
      <c r="K32" s="254"/>
      <c r="L32" s="254"/>
      <c r="M32" s="38"/>
      <c r="N32" s="254"/>
      <c r="O32" s="14"/>
      <c r="P32" s="14"/>
      <c r="Q32" s="14"/>
    </row>
    <row r="33" spans="2:17" ht="12.75">
      <c r="B33" s="254"/>
      <c r="C33" s="141"/>
      <c r="D33" s="141"/>
      <c r="E33" s="254"/>
      <c r="F33" s="254"/>
      <c r="G33" s="38"/>
      <c r="H33" s="254"/>
      <c r="I33" s="141"/>
      <c r="J33" s="141"/>
      <c r="K33" s="254"/>
      <c r="L33" s="254"/>
      <c r="M33" s="38"/>
      <c r="N33" s="254"/>
      <c r="O33" s="14"/>
      <c r="P33" s="14"/>
      <c r="Q33" s="14"/>
    </row>
    <row r="34" spans="2:17" ht="12.75">
      <c r="B34" s="254"/>
      <c r="C34" s="141"/>
      <c r="D34" s="141"/>
      <c r="E34" s="254"/>
      <c r="F34" s="254"/>
      <c r="G34" s="38"/>
      <c r="H34" s="254"/>
      <c r="I34" s="141"/>
      <c r="J34" s="141"/>
      <c r="K34" s="254"/>
      <c r="L34" s="254"/>
      <c r="M34" s="38"/>
      <c r="N34" s="254"/>
      <c r="O34" s="14"/>
      <c r="P34" s="14"/>
      <c r="Q34" s="14"/>
    </row>
    <row r="35" spans="2:17" ht="12.75">
      <c r="B35" s="254"/>
      <c r="C35" s="141"/>
      <c r="D35" s="141"/>
      <c r="E35" s="254"/>
      <c r="F35" s="254"/>
      <c r="G35" s="38"/>
      <c r="H35" s="254"/>
      <c r="I35" s="141"/>
      <c r="J35" s="141"/>
      <c r="K35" s="254"/>
      <c r="L35" s="254"/>
      <c r="M35" s="38"/>
      <c r="N35" s="254"/>
      <c r="O35" s="14"/>
      <c r="P35" s="14"/>
      <c r="Q35" s="14"/>
    </row>
    <row r="36" spans="2:17" ht="12.75">
      <c r="B36" s="254"/>
      <c r="C36" s="141"/>
      <c r="D36" s="141"/>
      <c r="E36" s="254"/>
      <c r="F36" s="254"/>
      <c r="G36" s="38"/>
      <c r="H36" s="254"/>
      <c r="I36" s="141"/>
      <c r="J36" s="141"/>
      <c r="K36" s="254"/>
      <c r="L36" s="254"/>
      <c r="M36" s="38"/>
      <c r="N36" s="254"/>
      <c r="O36" s="14"/>
      <c r="P36" s="14"/>
      <c r="Q36" s="14"/>
    </row>
    <row r="37" spans="2:17" ht="12.75">
      <c r="B37" s="254"/>
      <c r="C37" s="141"/>
      <c r="D37" s="141"/>
      <c r="E37" s="254"/>
      <c r="F37" s="254"/>
      <c r="G37" s="38"/>
      <c r="H37" s="254"/>
      <c r="I37" s="141"/>
      <c r="J37" s="141"/>
      <c r="K37" s="254"/>
      <c r="L37" s="254"/>
      <c r="M37" s="38"/>
      <c r="N37" s="254"/>
      <c r="O37" s="14"/>
      <c r="P37" s="14"/>
      <c r="Q37" s="14"/>
    </row>
    <row r="38" spans="2:17" ht="12.75">
      <c r="B38" s="254"/>
      <c r="C38" s="141"/>
      <c r="D38" s="141"/>
      <c r="E38" s="254"/>
      <c r="F38" s="254"/>
      <c r="G38" s="38"/>
      <c r="H38" s="254"/>
      <c r="I38" s="141"/>
      <c r="J38" s="141"/>
      <c r="K38" s="254"/>
      <c r="L38" s="254"/>
      <c r="M38" s="38"/>
      <c r="N38" s="254"/>
      <c r="O38" s="14"/>
      <c r="P38" s="14"/>
      <c r="Q38" s="14"/>
    </row>
    <row r="39" spans="2:17" ht="12.75">
      <c r="B39" s="254"/>
      <c r="C39" s="141"/>
      <c r="D39" s="141"/>
      <c r="E39" s="254"/>
      <c r="F39" s="254"/>
      <c r="G39" s="38"/>
      <c r="H39" s="254"/>
      <c r="I39" s="141"/>
      <c r="J39" s="141"/>
      <c r="K39" s="254"/>
      <c r="L39" s="254"/>
      <c r="M39" s="38"/>
      <c r="N39" s="254"/>
      <c r="O39" s="14"/>
      <c r="P39" s="14"/>
      <c r="Q39" s="14"/>
    </row>
    <row r="40" spans="2:17" ht="12.75">
      <c r="B40" s="254"/>
      <c r="C40" s="141"/>
      <c r="D40" s="141"/>
      <c r="E40" s="254"/>
      <c r="F40" s="254"/>
      <c r="G40" s="38"/>
      <c r="H40" s="254"/>
      <c r="I40" s="141"/>
      <c r="J40" s="141"/>
      <c r="K40" s="254"/>
      <c r="L40" s="254"/>
      <c r="M40" s="38"/>
      <c r="N40" s="254"/>
      <c r="O40" s="14"/>
      <c r="P40" s="14"/>
      <c r="Q40" s="14"/>
    </row>
    <row r="41" spans="2:17" ht="12.75">
      <c r="B41" s="254"/>
      <c r="C41" s="141"/>
      <c r="D41" s="141"/>
      <c r="E41" s="254"/>
      <c r="F41" s="254"/>
      <c r="G41" s="38"/>
      <c r="H41" s="254"/>
      <c r="I41" s="141"/>
      <c r="J41" s="141"/>
      <c r="K41" s="254"/>
      <c r="L41" s="254"/>
      <c r="M41" s="38"/>
      <c r="N41" s="254"/>
      <c r="O41" s="14"/>
      <c r="P41" s="14"/>
      <c r="Q41" s="14"/>
    </row>
    <row r="42" spans="2:17" ht="12.75">
      <c r="B42" s="254"/>
      <c r="C42" s="141"/>
      <c r="D42" s="141"/>
      <c r="E42" s="254"/>
      <c r="F42" s="254"/>
      <c r="G42" s="38"/>
      <c r="H42" s="254"/>
      <c r="I42" s="141"/>
      <c r="J42" s="141"/>
      <c r="K42" s="254"/>
      <c r="L42" s="254"/>
      <c r="M42" s="38"/>
      <c r="N42" s="254"/>
      <c r="O42" s="14"/>
      <c r="P42" s="14"/>
      <c r="Q42" s="14"/>
    </row>
    <row r="43" spans="2:17" ht="12.75">
      <c r="B43" s="254"/>
      <c r="C43" s="141"/>
      <c r="D43" s="141"/>
      <c r="E43" s="254"/>
      <c r="F43" s="254"/>
      <c r="G43" s="38"/>
      <c r="H43" s="254"/>
      <c r="I43" s="141"/>
      <c r="J43" s="141"/>
      <c r="K43" s="254"/>
      <c r="L43" s="254"/>
      <c r="M43" s="38"/>
      <c r="N43" s="254"/>
      <c r="O43" s="14"/>
      <c r="P43" s="14"/>
      <c r="Q43" s="14"/>
    </row>
    <row r="44" spans="2:17" ht="12.75">
      <c r="B44" s="254"/>
      <c r="C44" s="141"/>
      <c r="D44" s="141"/>
      <c r="E44" s="254"/>
      <c r="F44" s="254"/>
      <c r="G44" s="38"/>
      <c r="H44" s="254"/>
      <c r="I44" s="141"/>
      <c r="J44" s="141"/>
      <c r="K44" s="254"/>
      <c r="L44" s="254"/>
      <c r="M44" s="38"/>
      <c r="N44" s="254"/>
      <c r="O44" s="14"/>
      <c r="P44" s="14"/>
      <c r="Q44" s="14"/>
    </row>
    <row r="45" spans="2:17" ht="12.75">
      <c r="B45" s="254"/>
      <c r="C45" s="141"/>
      <c r="D45" s="141"/>
      <c r="E45" s="254"/>
      <c r="F45" s="254"/>
      <c r="G45" s="38"/>
      <c r="H45" s="254"/>
      <c r="I45" s="141"/>
      <c r="J45" s="141"/>
      <c r="K45" s="254"/>
      <c r="L45" s="254"/>
      <c r="M45" s="38"/>
      <c r="N45" s="254"/>
      <c r="O45" s="14"/>
      <c r="P45" s="14"/>
      <c r="Q45" s="14"/>
    </row>
    <row r="46" spans="2:17" ht="12.75">
      <c r="B46" s="254"/>
      <c r="C46" s="141"/>
      <c r="D46" s="141"/>
      <c r="E46" s="254"/>
      <c r="F46" s="254"/>
      <c r="G46" s="38"/>
      <c r="H46" s="254"/>
      <c r="I46" s="141"/>
      <c r="J46" s="141"/>
      <c r="K46" s="254"/>
      <c r="L46" s="254"/>
      <c r="M46" s="38"/>
      <c r="N46" s="254"/>
      <c r="O46" s="14"/>
      <c r="P46" s="14"/>
      <c r="Q46" s="14"/>
    </row>
    <row r="47" spans="2:17" ht="12.75">
      <c r="B47" s="254"/>
      <c r="C47" s="141"/>
      <c r="D47" s="141"/>
      <c r="E47" s="254"/>
      <c r="F47" s="254"/>
      <c r="G47" s="38"/>
      <c r="H47" s="254"/>
      <c r="I47" s="141"/>
      <c r="J47" s="141"/>
      <c r="K47" s="254"/>
      <c r="L47" s="254"/>
      <c r="M47" s="38"/>
      <c r="N47" s="254"/>
      <c r="O47" s="14"/>
      <c r="P47" s="14"/>
      <c r="Q47" s="14"/>
    </row>
    <row r="48" spans="2:17" ht="12.75">
      <c r="B48" s="254"/>
      <c r="C48" s="141"/>
      <c r="D48" s="141"/>
      <c r="E48" s="254"/>
      <c r="F48" s="254"/>
      <c r="G48" s="38"/>
      <c r="H48" s="254"/>
      <c r="I48" s="141"/>
      <c r="J48" s="141"/>
      <c r="K48" s="254"/>
      <c r="L48" s="254"/>
      <c r="M48" s="38"/>
      <c r="N48" s="254"/>
      <c r="O48" s="14"/>
      <c r="P48" s="14"/>
      <c r="Q48" s="14"/>
    </row>
    <row r="49" spans="2:17" ht="12.75">
      <c r="B49" s="254"/>
      <c r="C49" s="141"/>
      <c r="D49" s="141"/>
      <c r="E49" s="254"/>
      <c r="F49" s="254"/>
      <c r="G49" s="38"/>
      <c r="H49" s="254"/>
      <c r="I49" s="141"/>
      <c r="J49" s="141"/>
      <c r="K49" s="254"/>
      <c r="L49" s="254"/>
      <c r="M49" s="38"/>
      <c r="N49" s="254"/>
      <c r="O49" s="14"/>
      <c r="P49" s="14"/>
      <c r="Q49" s="14"/>
    </row>
    <row r="50" spans="2:17" ht="12.75">
      <c r="B50" s="254"/>
      <c r="C50" s="141"/>
      <c r="D50" s="141"/>
      <c r="E50" s="254"/>
      <c r="F50" s="254"/>
      <c r="G50" s="38"/>
      <c r="H50" s="254"/>
      <c r="I50" s="141"/>
      <c r="J50" s="141"/>
      <c r="K50" s="254"/>
      <c r="L50" s="254"/>
      <c r="M50" s="38"/>
      <c r="N50" s="254"/>
      <c r="O50" s="14"/>
      <c r="P50" s="14"/>
      <c r="Q50" s="14"/>
    </row>
    <row r="51" spans="2:17" ht="12.75">
      <c r="B51" s="254"/>
      <c r="C51" s="141"/>
      <c r="D51" s="141"/>
      <c r="E51" s="254"/>
      <c r="F51" s="254"/>
      <c r="G51" s="38"/>
      <c r="H51" s="254"/>
      <c r="I51" s="141"/>
      <c r="J51" s="141"/>
      <c r="K51" s="254"/>
      <c r="L51" s="254"/>
      <c r="M51" s="38"/>
      <c r="N51" s="254"/>
      <c r="O51" s="14"/>
      <c r="P51" s="14"/>
      <c r="Q51" s="14"/>
    </row>
    <row r="52" spans="2:17" ht="12.75">
      <c r="B52" s="254"/>
      <c r="C52" s="141"/>
      <c r="D52" s="141"/>
      <c r="E52" s="254"/>
      <c r="F52" s="254"/>
      <c r="G52" s="38"/>
      <c r="H52" s="254"/>
      <c r="I52" s="141"/>
      <c r="J52" s="141"/>
      <c r="K52" s="254"/>
      <c r="L52" s="254"/>
      <c r="M52" s="38"/>
      <c r="N52" s="254"/>
      <c r="O52" s="14"/>
      <c r="P52" s="14"/>
      <c r="Q52" s="14"/>
    </row>
    <row r="53" spans="2:17" ht="12.75">
      <c r="B53" s="254"/>
      <c r="C53" s="141"/>
      <c r="D53" s="141"/>
      <c r="E53" s="254"/>
      <c r="F53" s="254"/>
      <c r="G53" s="38"/>
      <c r="H53" s="254"/>
      <c r="I53" s="141"/>
      <c r="J53" s="141"/>
      <c r="K53" s="254"/>
      <c r="L53" s="254"/>
      <c r="M53" s="38"/>
      <c r="N53" s="254"/>
      <c r="O53" s="14"/>
      <c r="P53" s="14"/>
      <c r="Q53" s="14"/>
    </row>
    <row r="54" spans="2:17" ht="12.75">
      <c r="B54" s="254"/>
      <c r="C54" s="141"/>
      <c r="D54" s="141"/>
      <c r="E54" s="254"/>
      <c r="F54" s="254"/>
      <c r="G54" s="38"/>
      <c r="H54" s="254"/>
      <c r="I54" s="141"/>
      <c r="J54" s="141"/>
      <c r="K54" s="254"/>
      <c r="L54" s="254"/>
      <c r="M54" s="38"/>
      <c r="N54" s="254"/>
      <c r="O54" s="14"/>
      <c r="P54" s="14"/>
      <c r="Q54" s="14"/>
    </row>
    <row r="55" spans="2:17" ht="12.75">
      <c r="B55" s="254"/>
      <c r="C55" s="141"/>
      <c r="D55" s="141"/>
      <c r="E55" s="254"/>
      <c r="F55" s="254"/>
      <c r="G55" s="38"/>
      <c r="H55" s="254"/>
      <c r="I55" s="141"/>
      <c r="J55" s="141"/>
      <c r="K55" s="254"/>
      <c r="L55" s="254"/>
      <c r="M55" s="38"/>
      <c r="N55" s="254"/>
      <c r="O55" s="14"/>
      <c r="P55" s="14"/>
      <c r="Q55" s="14"/>
    </row>
    <row r="56" spans="2:17" ht="12.75">
      <c r="B56" s="254"/>
      <c r="C56" s="141"/>
      <c r="D56" s="141"/>
      <c r="E56" s="254"/>
      <c r="F56" s="254"/>
      <c r="G56" s="38"/>
      <c r="H56" s="254"/>
      <c r="I56" s="141"/>
      <c r="J56" s="141"/>
      <c r="K56" s="254"/>
      <c r="L56" s="254"/>
      <c r="M56" s="38"/>
      <c r="N56" s="254"/>
      <c r="O56" s="14"/>
      <c r="P56" s="14"/>
      <c r="Q56" s="14"/>
    </row>
    <row r="57" spans="2:17" ht="12.75">
      <c r="B57" s="254"/>
      <c r="C57" s="141"/>
      <c r="D57" s="141"/>
      <c r="E57" s="254"/>
      <c r="F57" s="254"/>
      <c r="G57" s="38"/>
      <c r="H57" s="254"/>
      <c r="I57" s="141"/>
      <c r="J57" s="141"/>
      <c r="K57" s="254"/>
      <c r="L57" s="254"/>
      <c r="M57" s="38"/>
      <c r="N57" s="254"/>
      <c r="O57" s="14"/>
      <c r="P57" s="14"/>
      <c r="Q57" s="14"/>
    </row>
    <row r="58" spans="2:17" ht="12.75">
      <c r="B58" s="254"/>
      <c r="C58" s="141"/>
      <c r="D58" s="141"/>
      <c r="E58" s="254"/>
      <c r="F58" s="254"/>
      <c r="G58" s="38"/>
      <c r="H58" s="254"/>
      <c r="I58" s="141"/>
      <c r="J58" s="141"/>
      <c r="K58" s="254"/>
      <c r="L58" s="254"/>
      <c r="M58" s="38"/>
      <c r="N58" s="254"/>
      <c r="O58" s="14"/>
      <c r="P58" s="14"/>
      <c r="Q58" s="14"/>
    </row>
    <row r="59" spans="2:17" ht="12.75">
      <c r="B59" s="254"/>
      <c r="C59" s="141"/>
      <c r="D59" s="141"/>
      <c r="E59" s="254"/>
      <c r="F59" s="254"/>
      <c r="G59" s="38"/>
      <c r="H59" s="254"/>
      <c r="I59" s="141"/>
      <c r="J59" s="141"/>
      <c r="K59" s="254"/>
      <c r="L59" s="254"/>
      <c r="M59" s="38"/>
      <c r="N59" s="254"/>
      <c r="O59" s="14"/>
      <c r="P59" s="14"/>
      <c r="Q59" s="14"/>
    </row>
    <row r="60" spans="2:17" ht="12.75">
      <c r="B60" s="254"/>
      <c r="C60" s="141"/>
      <c r="D60" s="141"/>
      <c r="E60" s="254"/>
      <c r="F60" s="254"/>
      <c r="G60" s="38"/>
      <c r="H60" s="254"/>
      <c r="I60" s="141"/>
      <c r="J60" s="141"/>
      <c r="K60" s="254"/>
      <c r="L60" s="254"/>
      <c r="M60" s="38"/>
      <c r="N60" s="254"/>
      <c r="O60" s="14"/>
      <c r="P60" s="14"/>
      <c r="Q60" s="14"/>
    </row>
    <row r="61" spans="2:17" ht="12.75">
      <c r="B61" s="254"/>
      <c r="C61" s="141"/>
      <c r="D61" s="141"/>
      <c r="E61" s="254"/>
      <c r="F61" s="254"/>
      <c r="G61" s="38"/>
      <c r="H61" s="254"/>
      <c r="I61" s="141"/>
      <c r="J61" s="141"/>
      <c r="K61" s="254"/>
      <c r="L61" s="254"/>
      <c r="M61" s="38"/>
      <c r="N61" s="254"/>
      <c r="O61" s="14"/>
      <c r="P61" s="14"/>
      <c r="Q61" s="14"/>
    </row>
    <row r="62" spans="2:17" ht="12.75">
      <c r="B62" s="254"/>
      <c r="C62" s="141"/>
      <c r="D62" s="141"/>
      <c r="E62" s="254"/>
      <c r="F62" s="254"/>
      <c r="G62" s="38"/>
      <c r="H62" s="254"/>
      <c r="I62" s="141"/>
      <c r="J62" s="141"/>
      <c r="K62" s="254"/>
      <c r="L62" s="254"/>
      <c r="M62" s="38"/>
      <c r="N62" s="254"/>
      <c r="O62" s="14"/>
      <c r="P62" s="14"/>
      <c r="Q62" s="14"/>
    </row>
    <row r="63" spans="2:17" ht="12.75">
      <c r="B63" s="254"/>
      <c r="C63" s="141"/>
      <c r="D63" s="141"/>
      <c r="E63" s="254"/>
      <c r="F63" s="254"/>
      <c r="G63" s="38"/>
      <c r="H63" s="254"/>
      <c r="I63" s="141"/>
      <c r="J63" s="141"/>
      <c r="K63" s="254"/>
      <c r="L63" s="254"/>
      <c r="M63" s="38"/>
      <c r="N63" s="254"/>
      <c r="O63" s="14"/>
      <c r="P63" s="14"/>
      <c r="Q63" s="14"/>
    </row>
    <row r="64" spans="2:17" ht="12.75">
      <c r="B64" s="254"/>
      <c r="C64" s="141"/>
      <c r="D64" s="141"/>
      <c r="E64" s="254"/>
      <c r="F64" s="254"/>
      <c r="G64" s="38"/>
      <c r="H64" s="254"/>
      <c r="I64" s="141"/>
      <c r="J64" s="141"/>
      <c r="K64" s="254"/>
      <c r="L64" s="254"/>
      <c r="M64" s="38"/>
      <c r="N64" s="254"/>
      <c r="O64" s="14"/>
      <c r="P64" s="14"/>
      <c r="Q64" s="14"/>
    </row>
    <row r="65" spans="2:17" ht="12.75">
      <c r="B65" s="254"/>
      <c r="C65" s="141"/>
      <c r="D65" s="141"/>
      <c r="E65" s="254"/>
      <c r="F65" s="254"/>
      <c r="G65" s="38"/>
      <c r="H65" s="254"/>
      <c r="I65" s="141"/>
      <c r="J65" s="141"/>
      <c r="K65" s="254"/>
      <c r="L65" s="254"/>
      <c r="M65" s="38"/>
      <c r="N65" s="254"/>
      <c r="O65" s="14"/>
      <c r="P65" s="14"/>
      <c r="Q65" s="14"/>
    </row>
    <row r="66" spans="2:17" ht="12.75">
      <c r="B66" s="254"/>
      <c r="C66" s="141"/>
      <c r="D66" s="141"/>
      <c r="E66" s="254"/>
      <c r="F66" s="254"/>
      <c r="G66" s="38"/>
      <c r="H66" s="254"/>
      <c r="I66" s="141"/>
      <c r="J66" s="141"/>
      <c r="K66" s="254"/>
      <c r="L66" s="254"/>
      <c r="M66" s="38"/>
      <c r="N66" s="254"/>
      <c r="O66" s="14"/>
      <c r="P66" s="14"/>
      <c r="Q66" s="14"/>
    </row>
    <row r="67" spans="2:17" ht="12.75">
      <c r="B67" s="254"/>
      <c r="C67" s="141"/>
      <c r="D67" s="141"/>
      <c r="E67" s="254"/>
      <c r="F67" s="254"/>
      <c r="G67" s="38"/>
      <c r="H67" s="254"/>
      <c r="I67" s="141"/>
      <c r="J67" s="141"/>
      <c r="K67" s="254"/>
      <c r="L67" s="254"/>
      <c r="M67" s="38"/>
      <c r="N67" s="254"/>
      <c r="O67" s="14"/>
      <c r="P67" s="14"/>
      <c r="Q67" s="14"/>
    </row>
    <row r="68" spans="2:17" ht="12.75">
      <c r="B68" s="254"/>
      <c r="C68" s="141"/>
      <c r="D68" s="141"/>
      <c r="E68" s="254"/>
      <c r="F68" s="254"/>
      <c r="G68" s="38"/>
      <c r="H68" s="254"/>
      <c r="I68" s="141"/>
      <c r="J68" s="141"/>
      <c r="K68" s="254"/>
      <c r="L68" s="254"/>
      <c r="M68" s="38"/>
      <c r="N68" s="254"/>
      <c r="O68" s="14"/>
      <c r="P68" s="14"/>
      <c r="Q68" s="14"/>
    </row>
    <row r="69" spans="2:17" ht="12.75">
      <c r="B69" s="254"/>
      <c r="C69" s="141"/>
      <c r="D69" s="141"/>
      <c r="E69" s="254"/>
      <c r="F69" s="254"/>
      <c r="G69" s="38"/>
      <c r="H69" s="254"/>
      <c r="I69" s="141"/>
      <c r="J69" s="141"/>
      <c r="K69" s="254"/>
      <c r="L69" s="254"/>
      <c r="M69" s="38"/>
      <c r="N69" s="254"/>
      <c r="O69" s="14"/>
      <c r="P69" s="14"/>
      <c r="Q69" s="14"/>
    </row>
    <row r="70" spans="2:17" ht="12.75">
      <c r="B70" s="254"/>
      <c r="C70" s="141"/>
      <c r="D70" s="141"/>
      <c r="E70" s="254"/>
      <c r="F70" s="254"/>
      <c r="G70" s="38"/>
      <c r="H70" s="254"/>
      <c r="I70" s="141"/>
      <c r="J70" s="141"/>
      <c r="K70" s="254"/>
      <c r="L70" s="254"/>
      <c r="M70" s="38"/>
      <c r="N70" s="254"/>
      <c r="O70" s="14"/>
      <c r="P70" s="14"/>
      <c r="Q70" s="14"/>
    </row>
    <row r="71" spans="2:17" ht="12.75">
      <c r="B71" s="254"/>
      <c r="C71" s="141"/>
      <c r="D71" s="141"/>
      <c r="E71" s="254"/>
      <c r="F71" s="254"/>
      <c r="G71" s="38"/>
      <c r="H71" s="254"/>
      <c r="I71" s="141"/>
      <c r="J71" s="141"/>
      <c r="K71" s="254"/>
      <c r="L71" s="254"/>
      <c r="M71" s="38"/>
      <c r="N71" s="254"/>
      <c r="O71" s="14"/>
      <c r="P71" s="14"/>
      <c r="Q71" s="14"/>
    </row>
    <row r="72" spans="2:17" ht="12.75">
      <c r="B72" s="254"/>
      <c r="C72" s="141"/>
      <c r="D72" s="141"/>
      <c r="E72" s="254"/>
      <c r="F72" s="254"/>
      <c r="G72" s="38"/>
      <c r="H72" s="254"/>
      <c r="I72" s="141"/>
      <c r="J72" s="141"/>
      <c r="K72" s="254"/>
      <c r="L72" s="254"/>
      <c r="M72" s="38"/>
      <c r="N72" s="254"/>
      <c r="O72" s="14"/>
      <c r="P72" s="14"/>
      <c r="Q72" s="14"/>
    </row>
    <row r="73" spans="2:17" ht="12.75">
      <c r="B73" s="254"/>
      <c r="C73" s="141"/>
      <c r="D73" s="141"/>
      <c r="E73" s="254"/>
      <c r="F73" s="254"/>
      <c r="G73" s="38"/>
      <c r="H73" s="254"/>
      <c r="I73" s="141"/>
      <c r="J73" s="141"/>
      <c r="K73" s="254"/>
      <c r="L73" s="254"/>
      <c r="M73" s="38"/>
      <c r="N73" s="254"/>
      <c r="O73" s="14"/>
      <c r="P73" s="14"/>
      <c r="Q73" s="14"/>
    </row>
    <row r="74" spans="2:17" ht="12.75">
      <c r="B74" s="254"/>
      <c r="C74" s="141"/>
      <c r="D74" s="141"/>
      <c r="E74" s="254"/>
      <c r="F74" s="254"/>
      <c r="G74" s="38"/>
      <c r="H74" s="254"/>
      <c r="I74" s="141"/>
      <c r="J74" s="141"/>
      <c r="K74" s="254"/>
      <c r="L74" s="254"/>
      <c r="M74" s="38"/>
      <c r="N74" s="254"/>
      <c r="O74" s="14"/>
      <c r="P74" s="14"/>
      <c r="Q74" s="14"/>
    </row>
    <row r="75" spans="2:17" ht="12.75">
      <c r="B75" s="254"/>
      <c r="C75" s="141"/>
      <c r="D75" s="141"/>
      <c r="E75" s="254"/>
      <c r="F75" s="254"/>
      <c r="G75" s="38"/>
      <c r="H75" s="254"/>
      <c r="I75" s="141"/>
      <c r="J75" s="141"/>
      <c r="K75" s="254"/>
      <c r="L75" s="254"/>
      <c r="M75" s="38"/>
      <c r="N75" s="254"/>
      <c r="O75" s="14"/>
      <c r="P75" s="14"/>
      <c r="Q75" s="14"/>
    </row>
    <row r="76" spans="2:17" ht="12.75">
      <c r="B76" s="254"/>
      <c r="C76" s="141"/>
      <c r="D76" s="141"/>
      <c r="E76" s="254"/>
      <c r="F76" s="254"/>
      <c r="G76" s="38"/>
      <c r="H76" s="254"/>
      <c r="I76" s="141"/>
      <c r="J76" s="141"/>
      <c r="K76" s="254"/>
      <c r="L76" s="254"/>
      <c r="M76" s="38"/>
      <c r="N76" s="254"/>
      <c r="O76" s="14"/>
      <c r="P76" s="14"/>
      <c r="Q76" s="14"/>
    </row>
    <row r="77" spans="2:17" ht="12.75">
      <c r="B77" s="254"/>
      <c r="C77" s="141"/>
      <c r="D77" s="141"/>
      <c r="E77" s="254"/>
      <c r="F77" s="254"/>
      <c r="G77" s="38"/>
      <c r="H77" s="254"/>
      <c r="I77" s="141"/>
      <c r="J77" s="141"/>
      <c r="K77" s="254"/>
      <c r="L77" s="254"/>
      <c r="M77" s="38"/>
      <c r="N77" s="254"/>
      <c r="O77" s="14"/>
      <c r="P77" s="14"/>
      <c r="Q77" s="14"/>
    </row>
    <row r="78" spans="2:17" ht="12.75">
      <c r="B78" s="254"/>
      <c r="C78" s="141"/>
      <c r="D78" s="141"/>
      <c r="E78" s="254"/>
      <c r="F78" s="254"/>
      <c r="G78" s="38"/>
      <c r="H78" s="254"/>
      <c r="I78" s="141"/>
      <c r="J78" s="141"/>
      <c r="K78" s="254"/>
      <c r="L78" s="254"/>
      <c r="M78" s="38"/>
      <c r="N78" s="254"/>
      <c r="O78" s="14"/>
      <c r="P78" s="14"/>
      <c r="Q78" s="14"/>
    </row>
    <row r="79" spans="2:17" ht="12.75">
      <c r="B79" s="254"/>
      <c r="C79" s="141"/>
      <c r="D79" s="141"/>
      <c r="E79" s="254"/>
      <c r="F79" s="254"/>
      <c r="G79" s="38"/>
      <c r="H79" s="254"/>
      <c r="I79" s="141"/>
      <c r="J79" s="141"/>
      <c r="K79" s="254"/>
      <c r="L79" s="254"/>
      <c r="M79" s="38"/>
      <c r="N79" s="254"/>
      <c r="O79" s="14"/>
      <c r="P79" s="14"/>
      <c r="Q79" s="14"/>
    </row>
    <row r="80" spans="2:17" ht="12.75">
      <c r="B80" s="254"/>
      <c r="C80" s="141"/>
      <c r="D80" s="141"/>
      <c r="E80" s="254"/>
      <c r="F80" s="254"/>
      <c r="G80" s="38"/>
      <c r="H80" s="254"/>
      <c r="I80" s="141"/>
      <c r="J80" s="141"/>
      <c r="K80" s="254"/>
      <c r="L80" s="254"/>
      <c r="M80" s="38"/>
      <c r="N80" s="254"/>
      <c r="O80" s="14"/>
      <c r="P80" s="14"/>
      <c r="Q80" s="14"/>
    </row>
    <row r="81" spans="2:17" ht="12.75">
      <c r="B81" s="254"/>
      <c r="C81" s="141"/>
      <c r="D81" s="141"/>
      <c r="E81" s="254"/>
      <c r="F81" s="254"/>
      <c r="G81" s="38"/>
      <c r="H81" s="254"/>
      <c r="I81" s="141"/>
      <c r="J81" s="141"/>
      <c r="K81" s="254"/>
      <c r="L81" s="254"/>
      <c r="M81" s="38"/>
      <c r="N81" s="254"/>
      <c r="O81" s="14"/>
      <c r="P81" s="14"/>
      <c r="Q81" s="14"/>
    </row>
    <row r="82" spans="2:17" ht="12.75">
      <c r="B82" s="254"/>
      <c r="C82" s="141"/>
      <c r="D82" s="141"/>
      <c r="E82" s="254"/>
      <c r="F82" s="254"/>
      <c r="G82" s="38"/>
      <c r="H82" s="254"/>
      <c r="I82" s="141"/>
      <c r="J82" s="141"/>
      <c r="K82" s="254"/>
      <c r="L82" s="254"/>
      <c r="M82" s="38"/>
      <c r="N82" s="254"/>
      <c r="O82" s="14"/>
      <c r="P82" s="14"/>
      <c r="Q82" s="14"/>
    </row>
    <row r="83" spans="2:17" ht="12.75">
      <c r="B83" s="254"/>
      <c r="C83" s="141"/>
      <c r="D83" s="141"/>
      <c r="E83" s="254"/>
      <c r="F83" s="254"/>
      <c r="G83" s="38"/>
      <c r="H83" s="254"/>
      <c r="I83" s="141"/>
      <c r="J83" s="141"/>
      <c r="K83" s="254"/>
      <c r="L83" s="254"/>
      <c r="M83" s="38"/>
      <c r="N83" s="254"/>
      <c r="O83" s="14"/>
      <c r="P83" s="14"/>
      <c r="Q83" s="14"/>
    </row>
    <row r="84" spans="2:17" ht="12.75">
      <c r="B84" s="254"/>
      <c r="C84" s="141"/>
      <c r="D84" s="141"/>
      <c r="E84" s="254"/>
      <c r="F84" s="254"/>
      <c r="G84" s="38"/>
      <c r="H84" s="254"/>
      <c r="I84" s="141"/>
      <c r="J84" s="141"/>
      <c r="K84" s="254"/>
      <c r="L84" s="254"/>
      <c r="M84" s="38"/>
      <c r="N84" s="254"/>
      <c r="O84" s="14"/>
      <c r="P84" s="14"/>
      <c r="Q84" s="14"/>
    </row>
    <row r="85" spans="2:17" ht="12.75">
      <c r="B85" s="254"/>
      <c r="C85" s="141"/>
      <c r="D85" s="141"/>
      <c r="E85" s="254"/>
      <c r="F85" s="254"/>
      <c r="G85" s="38"/>
      <c r="H85" s="254"/>
      <c r="I85" s="141"/>
      <c r="J85" s="141"/>
      <c r="K85" s="254"/>
      <c r="L85" s="254"/>
      <c r="M85" s="38"/>
      <c r="N85" s="254"/>
      <c r="O85" s="14"/>
      <c r="P85" s="14"/>
      <c r="Q85" s="14"/>
    </row>
    <row r="86" spans="2:17" ht="12.75">
      <c r="B86" s="254"/>
      <c r="C86" s="141"/>
      <c r="D86" s="141"/>
      <c r="E86" s="254"/>
      <c r="F86" s="254"/>
      <c r="G86" s="38"/>
      <c r="H86" s="254"/>
      <c r="I86" s="141"/>
      <c r="J86" s="141"/>
      <c r="K86" s="254"/>
      <c r="L86" s="254"/>
      <c r="M86" s="38"/>
      <c r="N86" s="254"/>
      <c r="O86" s="14"/>
      <c r="P86" s="14"/>
      <c r="Q86" s="14"/>
    </row>
    <row r="87" spans="2:17" ht="12.75">
      <c r="B87" s="254"/>
      <c r="C87" s="141"/>
      <c r="D87" s="141"/>
      <c r="E87" s="254"/>
      <c r="F87" s="254"/>
      <c r="G87" s="38"/>
      <c r="H87" s="254"/>
      <c r="I87" s="141"/>
      <c r="J87" s="141"/>
      <c r="K87" s="254"/>
      <c r="L87" s="254"/>
      <c r="M87" s="38"/>
      <c r="N87" s="254"/>
      <c r="O87" s="14"/>
      <c r="P87" s="14"/>
      <c r="Q87" s="14"/>
    </row>
    <row r="88" spans="2:17" ht="12.75">
      <c r="B88" s="254"/>
      <c r="C88" s="141"/>
      <c r="D88" s="141"/>
      <c r="E88" s="254"/>
      <c r="F88" s="254"/>
      <c r="G88" s="38"/>
      <c r="H88" s="254"/>
      <c r="I88" s="141"/>
      <c r="J88" s="141"/>
      <c r="K88" s="254"/>
      <c r="L88" s="254"/>
      <c r="M88" s="38"/>
      <c r="N88" s="254"/>
      <c r="O88" s="14"/>
      <c r="P88" s="14"/>
      <c r="Q88" s="14"/>
    </row>
    <row r="89" spans="2:17" ht="12.75">
      <c r="B89" s="254"/>
      <c r="C89" s="141"/>
      <c r="D89" s="141"/>
      <c r="E89" s="254"/>
      <c r="F89" s="254"/>
      <c r="G89" s="38"/>
      <c r="H89" s="254"/>
      <c r="I89" s="141"/>
      <c r="J89" s="141"/>
      <c r="K89" s="254"/>
      <c r="L89" s="254"/>
      <c r="M89" s="38"/>
      <c r="N89" s="254"/>
      <c r="O89" s="14"/>
      <c r="P89" s="14"/>
      <c r="Q89" s="14"/>
    </row>
    <row r="90" spans="2:17" ht="12.75">
      <c r="B90" s="254"/>
      <c r="C90" s="141"/>
      <c r="D90" s="141"/>
      <c r="E90" s="254"/>
      <c r="F90" s="254"/>
      <c r="G90" s="38"/>
      <c r="H90" s="254"/>
      <c r="I90" s="141"/>
      <c r="J90" s="141"/>
      <c r="K90" s="254"/>
      <c r="L90" s="254"/>
      <c r="M90" s="38"/>
      <c r="N90" s="254"/>
      <c r="O90" s="14"/>
      <c r="P90" s="14"/>
      <c r="Q90" s="14"/>
    </row>
    <row r="91" spans="2:17" ht="12.75">
      <c r="B91" s="254"/>
      <c r="C91" s="141"/>
      <c r="D91" s="141"/>
      <c r="E91" s="254"/>
      <c r="F91" s="254"/>
      <c r="G91" s="38"/>
      <c r="H91" s="254"/>
      <c r="I91" s="141"/>
      <c r="J91" s="141"/>
      <c r="K91" s="254"/>
      <c r="L91" s="254"/>
      <c r="M91" s="38"/>
      <c r="N91" s="254"/>
      <c r="O91" s="14"/>
      <c r="P91" s="14"/>
      <c r="Q91" s="14"/>
    </row>
    <row r="92" spans="2:17" ht="12.75">
      <c r="B92" s="254"/>
      <c r="C92" s="141"/>
      <c r="D92" s="141"/>
      <c r="E92" s="254"/>
      <c r="F92" s="254"/>
      <c r="G92" s="38"/>
      <c r="H92" s="254"/>
      <c r="I92" s="141"/>
      <c r="J92" s="141"/>
      <c r="K92" s="254"/>
      <c r="L92" s="254"/>
      <c r="M92" s="38"/>
      <c r="N92" s="254"/>
      <c r="O92" s="14"/>
      <c r="P92" s="14"/>
      <c r="Q92" s="14"/>
    </row>
    <row r="93" spans="2:17" ht="12.75">
      <c r="B93" s="254"/>
      <c r="C93" s="141"/>
      <c r="D93" s="141"/>
      <c r="E93" s="254"/>
      <c r="F93" s="254"/>
      <c r="G93" s="38"/>
      <c r="H93" s="254"/>
      <c r="I93" s="141"/>
      <c r="J93" s="141"/>
      <c r="K93" s="254"/>
      <c r="L93" s="254"/>
      <c r="M93" s="38"/>
      <c r="N93" s="254"/>
      <c r="O93" s="14"/>
      <c r="P93" s="14"/>
      <c r="Q93" s="14"/>
    </row>
    <row r="94" spans="2:17" ht="12.75">
      <c r="B94" s="254"/>
      <c r="C94" s="141"/>
      <c r="D94" s="141"/>
      <c r="E94" s="254"/>
      <c r="F94" s="254"/>
      <c r="G94" s="38"/>
      <c r="H94" s="254"/>
      <c r="I94" s="141"/>
      <c r="J94" s="141"/>
      <c r="K94" s="254"/>
      <c r="L94" s="254"/>
      <c r="M94" s="38"/>
      <c r="N94" s="254"/>
      <c r="O94" s="14"/>
      <c r="P94" s="14"/>
      <c r="Q94" s="14"/>
    </row>
    <row r="95" spans="2:17" ht="12.75">
      <c r="B95" s="254"/>
      <c r="C95" s="141"/>
      <c r="D95" s="141"/>
      <c r="E95" s="254"/>
      <c r="F95" s="254"/>
      <c r="G95" s="38"/>
      <c r="H95" s="254"/>
      <c r="I95" s="141"/>
      <c r="J95" s="141"/>
      <c r="K95" s="254"/>
      <c r="L95" s="254"/>
      <c r="M95" s="38"/>
      <c r="N95" s="254"/>
      <c r="O95" s="14"/>
      <c r="P95" s="14"/>
      <c r="Q95" s="14"/>
    </row>
    <row r="96" spans="2:17" ht="12.75">
      <c r="B96" s="254"/>
      <c r="C96" s="141"/>
      <c r="D96" s="141"/>
      <c r="E96" s="254"/>
      <c r="F96" s="254"/>
      <c r="G96" s="38"/>
      <c r="H96" s="254"/>
      <c r="I96" s="141"/>
      <c r="J96" s="141"/>
      <c r="K96" s="254"/>
      <c r="L96" s="254"/>
      <c r="M96" s="38"/>
      <c r="N96" s="254"/>
      <c r="O96" s="14"/>
      <c r="P96" s="14"/>
      <c r="Q96" s="14"/>
    </row>
    <row r="97" spans="2:17" ht="12.75">
      <c r="B97" s="254"/>
      <c r="C97" s="141"/>
      <c r="D97" s="141"/>
      <c r="E97" s="254"/>
      <c r="F97" s="254"/>
      <c r="G97" s="38"/>
      <c r="H97" s="254"/>
      <c r="I97" s="141"/>
      <c r="J97" s="141"/>
      <c r="K97" s="254"/>
      <c r="L97" s="254"/>
      <c r="M97" s="38"/>
      <c r="N97" s="254"/>
      <c r="O97" s="14"/>
      <c r="P97" s="14"/>
      <c r="Q97" s="14"/>
    </row>
    <row r="98" spans="2:17" ht="12.75">
      <c r="B98" s="254"/>
      <c r="C98" s="141"/>
      <c r="D98" s="141"/>
      <c r="E98" s="254"/>
      <c r="F98" s="254"/>
      <c r="G98" s="38"/>
      <c r="H98" s="254"/>
      <c r="I98" s="141"/>
      <c r="J98" s="141"/>
      <c r="K98" s="254"/>
      <c r="L98" s="254"/>
      <c r="M98" s="38"/>
      <c r="N98" s="254"/>
      <c r="O98" s="14"/>
      <c r="P98" s="14"/>
      <c r="Q98" s="14"/>
    </row>
    <row r="99" spans="2:17" ht="12.75">
      <c r="B99" s="254"/>
      <c r="C99" s="141"/>
      <c r="D99" s="141"/>
      <c r="E99" s="254"/>
      <c r="F99" s="254"/>
      <c r="G99" s="38"/>
      <c r="H99" s="254"/>
      <c r="I99" s="141"/>
      <c r="J99" s="141"/>
      <c r="K99" s="254"/>
      <c r="L99" s="254"/>
      <c r="M99" s="38"/>
      <c r="N99" s="254"/>
      <c r="O99" s="14"/>
      <c r="P99" s="14"/>
      <c r="Q99" s="14"/>
    </row>
    <row r="100" spans="2:17" ht="12.75">
      <c r="B100" s="254"/>
      <c r="C100" s="141"/>
      <c r="D100" s="141"/>
      <c r="E100" s="254"/>
      <c r="F100" s="254"/>
      <c r="G100" s="38"/>
      <c r="H100" s="254"/>
      <c r="I100" s="141"/>
      <c r="J100" s="141"/>
      <c r="K100" s="254"/>
      <c r="L100" s="254"/>
      <c r="M100" s="38"/>
      <c r="N100" s="254"/>
      <c r="O100" s="14"/>
      <c r="P100" s="14"/>
      <c r="Q100" s="14"/>
    </row>
    <row r="101" spans="2:17" ht="12.75">
      <c r="B101" s="254"/>
      <c r="C101" s="141"/>
      <c r="D101" s="141"/>
      <c r="E101" s="254"/>
      <c r="F101" s="254"/>
      <c r="G101" s="38"/>
      <c r="H101" s="254"/>
      <c r="I101" s="141"/>
      <c r="J101" s="141"/>
      <c r="K101" s="254"/>
      <c r="L101" s="254"/>
      <c r="M101" s="38"/>
      <c r="N101" s="254"/>
      <c r="O101" s="14"/>
      <c r="P101" s="14"/>
      <c r="Q101" s="14"/>
    </row>
    <row r="102" spans="2:17" ht="12.75">
      <c r="B102" s="254"/>
      <c r="C102" s="141"/>
      <c r="D102" s="141"/>
      <c r="E102" s="254"/>
      <c r="F102" s="254"/>
      <c r="G102" s="38"/>
      <c r="H102" s="254"/>
      <c r="I102" s="141"/>
      <c r="J102" s="141"/>
      <c r="K102" s="254"/>
      <c r="L102" s="254"/>
      <c r="M102" s="38"/>
      <c r="N102" s="254"/>
      <c r="O102" s="14"/>
      <c r="P102" s="14"/>
      <c r="Q102" s="14"/>
    </row>
    <row r="103" spans="2:17" ht="12.75">
      <c r="B103" s="254"/>
      <c r="C103" s="141"/>
      <c r="D103" s="141"/>
      <c r="E103" s="254"/>
      <c r="F103" s="254"/>
      <c r="G103" s="38"/>
      <c r="H103" s="254"/>
      <c r="I103" s="141"/>
      <c r="J103" s="141"/>
      <c r="K103" s="254"/>
      <c r="L103" s="254"/>
      <c r="M103" s="38"/>
      <c r="N103" s="254"/>
      <c r="O103" s="14"/>
      <c r="P103" s="14"/>
      <c r="Q103" s="14"/>
    </row>
    <row r="104" spans="2:17" ht="12.75">
      <c r="B104" s="254"/>
      <c r="C104" s="141"/>
      <c r="D104" s="141"/>
      <c r="E104" s="254"/>
      <c r="F104" s="254"/>
      <c r="G104" s="38"/>
      <c r="H104" s="254"/>
      <c r="I104" s="141"/>
      <c r="J104" s="141"/>
      <c r="K104" s="254"/>
      <c r="L104" s="254"/>
      <c r="M104" s="38"/>
      <c r="N104" s="254"/>
      <c r="O104" s="14"/>
      <c r="P104" s="14"/>
      <c r="Q104" s="14"/>
    </row>
    <row r="105" spans="2:17" ht="12.75">
      <c r="B105" s="254"/>
      <c r="C105" s="141"/>
      <c r="D105" s="141"/>
      <c r="E105" s="254"/>
      <c r="F105" s="254"/>
      <c r="G105" s="38"/>
      <c r="H105" s="254"/>
      <c r="I105" s="141"/>
      <c r="J105" s="141"/>
      <c r="K105" s="254"/>
      <c r="L105" s="254"/>
      <c r="M105" s="38"/>
      <c r="N105" s="254"/>
      <c r="O105" s="14"/>
      <c r="P105" s="14"/>
      <c r="Q105" s="14"/>
    </row>
    <row r="106" spans="2:17" ht="12.75">
      <c r="B106" s="254"/>
      <c r="C106" s="141"/>
      <c r="D106" s="141"/>
      <c r="E106" s="254"/>
      <c r="F106" s="254"/>
      <c r="G106" s="38"/>
      <c r="H106" s="254"/>
      <c r="I106" s="141"/>
      <c r="J106" s="141"/>
      <c r="K106" s="254"/>
      <c r="L106" s="254"/>
      <c r="M106" s="38"/>
      <c r="N106" s="254"/>
      <c r="O106" s="14"/>
      <c r="P106" s="14"/>
      <c r="Q106" s="14"/>
    </row>
    <row r="107" spans="2:17" ht="12.75">
      <c r="B107" s="254"/>
      <c r="C107" s="141"/>
      <c r="D107" s="141"/>
      <c r="E107" s="254"/>
      <c r="F107" s="254"/>
      <c r="G107" s="38"/>
      <c r="H107" s="254"/>
      <c r="I107" s="141"/>
      <c r="J107" s="141"/>
      <c r="K107" s="254"/>
      <c r="L107" s="254"/>
      <c r="M107" s="38"/>
      <c r="N107" s="254"/>
      <c r="O107" s="14"/>
      <c r="P107" s="14"/>
      <c r="Q107" s="14"/>
    </row>
    <row r="108" spans="2:17" ht="12.75">
      <c r="B108" s="254"/>
      <c r="C108" s="141"/>
      <c r="D108" s="141"/>
      <c r="E108" s="254"/>
      <c r="F108" s="254"/>
      <c r="G108" s="38"/>
      <c r="H108" s="254"/>
      <c r="I108" s="141"/>
      <c r="J108" s="141"/>
      <c r="K108" s="254"/>
      <c r="L108" s="254"/>
      <c r="M108" s="38"/>
      <c r="N108" s="254"/>
      <c r="O108" s="14"/>
      <c r="P108" s="14"/>
      <c r="Q108" s="14"/>
    </row>
    <row r="109" spans="2:17" ht="12.75">
      <c r="B109" s="254"/>
      <c r="C109" s="141"/>
      <c r="D109" s="141"/>
      <c r="E109" s="254"/>
      <c r="F109" s="254"/>
      <c r="G109" s="38"/>
      <c r="H109" s="254"/>
      <c r="I109" s="141"/>
      <c r="J109" s="141"/>
      <c r="K109" s="254"/>
      <c r="L109" s="254"/>
      <c r="M109" s="38"/>
      <c r="N109" s="254"/>
      <c r="O109" s="14"/>
      <c r="P109" s="14"/>
      <c r="Q109" s="14"/>
    </row>
    <row r="110" spans="2:17" ht="12.75">
      <c r="B110" s="254"/>
      <c r="C110" s="141"/>
      <c r="D110" s="141"/>
      <c r="E110" s="254"/>
      <c r="F110" s="254"/>
      <c r="G110" s="38"/>
      <c r="H110" s="254"/>
      <c r="I110" s="141"/>
      <c r="J110" s="141"/>
      <c r="K110" s="254"/>
      <c r="L110" s="254"/>
      <c r="M110" s="38"/>
      <c r="N110" s="254"/>
      <c r="O110" s="14"/>
      <c r="P110" s="14"/>
      <c r="Q110" s="14"/>
    </row>
    <row r="111" spans="2:17" ht="12.75">
      <c r="B111" s="254"/>
      <c r="C111" s="141"/>
      <c r="D111" s="141"/>
      <c r="E111" s="254"/>
      <c r="F111" s="254"/>
      <c r="G111" s="38"/>
      <c r="H111" s="254"/>
      <c r="I111" s="141"/>
      <c r="J111" s="141"/>
      <c r="K111" s="254"/>
      <c r="L111" s="254"/>
      <c r="M111" s="38"/>
      <c r="N111" s="254"/>
      <c r="O111" s="14"/>
      <c r="P111" s="14"/>
      <c r="Q111" s="14"/>
    </row>
    <row r="112" spans="2:17" ht="12.75">
      <c r="B112" s="254"/>
      <c r="C112" s="141"/>
      <c r="D112" s="141"/>
      <c r="E112" s="254"/>
      <c r="F112" s="254"/>
      <c r="G112" s="38"/>
      <c r="H112" s="254"/>
      <c r="I112" s="141"/>
      <c r="J112" s="141"/>
      <c r="K112" s="254"/>
      <c r="L112" s="254"/>
      <c r="M112" s="38"/>
      <c r="N112" s="254"/>
      <c r="O112" s="14"/>
      <c r="P112" s="14"/>
      <c r="Q112" s="14"/>
    </row>
    <row r="113" spans="2:17" ht="12.75">
      <c r="B113" s="254"/>
      <c r="C113" s="141"/>
      <c r="D113" s="141"/>
      <c r="E113" s="254"/>
      <c r="F113" s="254"/>
      <c r="G113" s="38"/>
      <c r="H113" s="254"/>
      <c r="I113" s="141"/>
      <c r="J113" s="141"/>
      <c r="K113" s="254"/>
      <c r="L113" s="254"/>
      <c r="M113" s="38"/>
      <c r="N113" s="254"/>
      <c r="O113" s="14"/>
      <c r="P113" s="14"/>
      <c r="Q113" s="14"/>
    </row>
    <row r="114" spans="2:17" ht="12.75">
      <c r="B114" s="254"/>
      <c r="C114" s="141"/>
      <c r="D114" s="141"/>
      <c r="E114" s="254"/>
      <c r="F114" s="254"/>
      <c r="G114" s="38"/>
      <c r="H114" s="254"/>
      <c r="I114" s="141"/>
      <c r="J114" s="141"/>
      <c r="K114" s="254"/>
      <c r="L114" s="254"/>
      <c r="M114" s="38"/>
      <c r="N114" s="254"/>
      <c r="O114" s="14"/>
      <c r="P114" s="14"/>
      <c r="Q114" s="14"/>
    </row>
    <row r="115" spans="2:17" ht="12.75">
      <c r="B115" s="254"/>
      <c r="C115" s="141"/>
      <c r="D115" s="141"/>
      <c r="E115" s="254"/>
      <c r="F115" s="254"/>
      <c r="G115" s="38"/>
      <c r="H115" s="254"/>
      <c r="I115" s="141"/>
      <c r="J115" s="141"/>
      <c r="K115" s="254"/>
      <c r="L115" s="254"/>
      <c r="M115" s="38"/>
      <c r="N115" s="254"/>
      <c r="O115" s="14"/>
      <c r="P115" s="14"/>
      <c r="Q115" s="14"/>
    </row>
    <row r="116" spans="2:17" ht="12.75">
      <c r="B116" s="254"/>
      <c r="C116" s="141"/>
      <c r="D116" s="141"/>
      <c r="E116" s="254"/>
      <c r="F116" s="254"/>
      <c r="G116" s="38"/>
      <c r="H116" s="254"/>
      <c r="I116" s="141"/>
      <c r="J116" s="141"/>
      <c r="K116" s="254"/>
      <c r="L116" s="254"/>
      <c r="M116" s="38"/>
      <c r="N116" s="254"/>
      <c r="O116" s="14"/>
      <c r="P116" s="14"/>
      <c r="Q116" s="14"/>
    </row>
    <row r="117" spans="2:17" ht="12.75">
      <c r="B117" s="254"/>
      <c r="C117" s="141"/>
      <c r="D117" s="141"/>
      <c r="E117" s="254"/>
      <c r="F117" s="254"/>
      <c r="G117" s="38"/>
      <c r="H117" s="254"/>
      <c r="I117" s="141"/>
      <c r="J117" s="141"/>
      <c r="K117" s="254"/>
      <c r="L117" s="254"/>
      <c r="M117" s="38"/>
      <c r="N117" s="254"/>
      <c r="O117" s="14"/>
      <c r="P117" s="14"/>
      <c r="Q117" s="14"/>
    </row>
    <row r="118" spans="2:17" ht="12.75">
      <c r="B118" s="254"/>
      <c r="C118" s="141"/>
      <c r="D118" s="141"/>
      <c r="E118" s="254"/>
      <c r="F118" s="254"/>
      <c r="G118" s="38"/>
      <c r="H118" s="254"/>
      <c r="I118" s="141"/>
      <c r="J118" s="141"/>
      <c r="K118" s="254"/>
      <c r="L118" s="254"/>
      <c r="M118" s="38"/>
      <c r="N118" s="254"/>
      <c r="O118" s="14"/>
      <c r="P118" s="14"/>
      <c r="Q118" s="14"/>
    </row>
    <row r="119" spans="2:17" ht="12.75">
      <c r="B119" s="254"/>
      <c r="C119" s="141"/>
      <c r="D119" s="141"/>
      <c r="E119" s="254"/>
      <c r="F119" s="254"/>
      <c r="G119" s="38"/>
      <c r="H119" s="254"/>
      <c r="I119" s="141"/>
      <c r="J119" s="141"/>
      <c r="K119" s="254"/>
      <c r="L119" s="254"/>
      <c r="M119" s="38"/>
      <c r="N119" s="254"/>
      <c r="O119" s="14"/>
      <c r="P119" s="14"/>
      <c r="Q119" s="14"/>
    </row>
    <row r="120" spans="2:17" ht="12.75">
      <c r="B120" s="254"/>
      <c r="C120" s="141"/>
      <c r="D120" s="141"/>
      <c r="E120" s="254"/>
      <c r="F120" s="254"/>
      <c r="G120" s="38"/>
      <c r="H120" s="254"/>
      <c r="I120" s="141"/>
      <c r="J120" s="141"/>
      <c r="K120" s="254"/>
      <c r="L120" s="254"/>
      <c r="M120" s="38"/>
      <c r="N120" s="254"/>
      <c r="O120" s="14"/>
      <c r="P120" s="14"/>
      <c r="Q120" s="14"/>
    </row>
    <row r="121" spans="2:17" ht="12.75">
      <c r="B121" s="254"/>
      <c r="C121" s="141"/>
      <c r="D121" s="141"/>
      <c r="E121" s="254"/>
      <c r="F121" s="254"/>
      <c r="G121" s="38"/>
      <c r="H121" s="254"/>
      <c r="I121" s="141"/>
      <c r="J121" s="141"/>
      <c r="K121" s="254"/>
      <c r="L121" s="254"/>
      <c r="M121" s="38"/>
      <c r="N121" s="254"/>
      <c r="O121" s="14"/>
      <c r="P121" s="14"/>
      <c r="Q121" s="14"/>
    </row>
    <row r="122" spans="2:17" ht="12.75">
      <c r="B122" s="254"/>
      <c r="C122" s="141"/>
      <c r="D122" s="141"/>
      <c r="E122" s="254"/>
      <c r="F122" s="254"/>
      <c r="G122" s="38"/>
      <c r="H122" s="254"/>
      <c r="I122" s="141"/>
      <c r="J122" s="141"/>
      <c r="K122" s="254"/>
      <c r="L122" s="254"/>
      <c r="M122" s="38"/>
      <c r="N122" s="254"/>
      <c r="O122" s="14"/>
      <c r="P122" s="14"/>
      <c r="Q122" s="14"/>
    </row>
    <row r="123" spans="2:17" ht="12.75">
      <c r="B123" s="254"/>
      <c r="C123" s="141"/>
      <c r="D123" s="141"/>
      <c r="E123" s="254"/>
      <c r="F123" s="254"/>
      <c r="G123" s="38"/>
      <c r="H123" s="254"/>
      <c r="I123" s="141"/>
      <c r="J123" s="141"/>
      <c r="K123" s="254"/>
      <c r="L123" s="254"/>
      <c r="M123" s="38"/>
      <c r="N123" s="254"/>
      <c r="O123" s="14"/>
      <c r="P123" s="14"/>
      <c r="Q123" s="14"/>
    </row>
    <row r="124" spans="2:17" ht="12.75">
      <c r="B124" s="254"/>
      <c r="C124" s="141"/>
      <c r="D124" s="141"/>
      <c r="E124" s="254"/>
      <c r="F124" s="254"/>
      <c r="G124" s="38"/>
      <c r="H124" s="254"/>
      <c r="I124" s="141"/>
      <c r="J124" s="141"/>
      <c r="K124" s="254"/>
      <c r="L124" s="254"/>
      <c r="M124" s="38"/>
      <c r="N124" s="254"/>
      <c r="O124" s="14"/>
      <c r="P124" s="14"/>
      <c r="Q124" s="14"/>
    </row>
    <row r="125" spans="2:17" ht="12.75">
      <c r="B125" s="254"/>
      <c r="C125" s="141"/>
      <c r="D125" s="141"/>
      <c r="E125" s="254"/>
      <c r="F125" s="254"/>
      <c r="G125" s="38"/>
      <c r="H125" s="254"/>
      <c r="I125" s="141"/>
      <c r="J125" s="141"/>
      <c r="K125" s="254"/>
      <c r="L125" s="254"/>
      <c r="M125" s="38"/>
      <c r="N125" s="254"/>
      <c r="O125" s="14"/>
      <c r="P125" s="14"/>
      <c r="Q125" s="14"/>
    </row>
    <row r="126" spans="2:17" ht="12.75">
      <c r="B126" s="254"/>
      <c r="C126" s="141"/>
      <c r="D126" s="141"/>
      <c r="E126" s="254"/>
      <c r="F126" s="254"/>
      <c r="G126" s="38"/>
      <c r="H126" s="254"/>
      <c r="I126" s="141"/>
      <c r="J126" s="141"/>
      <c r="K126" s="254"/>
      <c r="L126" s="254"/>
      <c r="M126" s="38"/>
      <c r="N126" s="254"/>
      <c r="O126" s="14"/>
      <c r="P126" s="14"/>
      <c r="Q126" s="14"/>
    </row>
    <row r="127" spans="2:17" ht="12.75">
      <c r="B127" s="254"/>
      <c r="C127" s="141"/>
      <c r="D127" s="141"/>
      <c r="E127" s="254"/>
      <c r="F127" s="254"/>
      <c r="G127" s="38"/>
      <c r="H127" s="254"/>
      <c r="I127" s="141"/>
      <c r="J127" s="141"/>
      <c r="K127" s="254"/>
      <c r="L127" s="254"/>
      <c r="M127" s="38"/>
      <c r="N127" s="254"/>
      <c r="O127" s="14"/>
      <c r="P127" s="14"/>
      <c r="Q127" s="14"/>
    </row>
    <row r="128" spans="2:17" ht="12.75">
      <c r="B128" s="254"/>
      <c r="C128" s="141"/>
      <c r="D128" s="141"/>
      <c r="E128" s="254"/>
      <c r="F128" s="254"/>
      <c r="G128" s="38"/>
      <c r="H128" s="254"/>
      <c r="I128" s="141"/>
      <c r="J128" s="141"/>
      <c r="K128" s="254"/>
      <c r="L128" s="254"/>
      <c r="M128" s="38"/>
      <c r="N128" s="254"/>
      <c r="O128" s="14"/>
      <c r="P128" s="14"/>
      <c r="Q128" s="14"/>
    </row>
    <row r="129" spans="2:17" ht="12.75">
      <c r="B129" s="254"/>
      <c r="C129" s="141"/>
      <c r="D129" s="141"/>
      <c r="E129" s="254"/>
      <c r="F129" s="254"/>
      <c r="G129" s="38"/>
      <c r="H129" s="254"/>
      <c r="I129" s="141"/>
      <c r="J129" s="141"/>
      <c r="K129" s="254"/>
      <c r="L129" s="254"/>
      <c r="M129" s="38"/>
      <c r="N129" s="254"/>
      <c r="O129" s="14"/>
      <c r="P129" s="14"/>
      <c r="Q129" s="14"/>
    </row>
    <row r="130" spans="2:17" ht="12.75">
      <c r="B130" s="254"/>
      <c r="C130" s="141"/>
      <c r="D130" s="141"/>
      <c r="E130" s="254"/>
      <c r="F130" s="254"/>
      <c r="G130" s="38"/>
      <c r="H130" s="254"/>
      <c r="I130" s="141"/>
      <c r="J130" s="141"/>
      <c r="K130" s="254"/>
      <c r="L130" s="254"/>
      <c r="M130" s="38"/>
      <c r="N130" s="254"/>
      <c r="O130" s="14"/>
      <c r="P130" s="14"/>
      <c r="Q130" s="14"/>
    </row>
    <row r="131" spans="2:17" ht="12.75">
      <c r="B131" s="254"/>
      <c r="C131" s="141"/>
      <c r="D131" s="141"/>
      <c r="E131" s="254"/>
      <c r="F131" s="254"/>
      <c r="G131" s="38"/>
      <c r="H131" s="254"/>
      <c r="I131" s="141"/>
      <c r="J131" s="141"/>
      <c r="K131" s="254"/>
      <c r="L131" s="254"/>
      <c r="M131" s="38"/>
      <c r="N131" s="254"/>
      <c r="O131" s="14"/>
      <c r="P131" s="14"/>
      <c r="Q131" s="14"/>
    </row>
    <row r="132" spans="2:17" ht="12.75">
      <c r="B132" s="254"/>
      <c r="C132" s="141"/>
      <c r="D132" s="141"/>
      <c r="E132" s="254"/>
      <c r="F132" s="254"/>
      <c r="G132" s="38"/>
      <c r="H132" s="254"/>
      <c r="I132" s="141"/>
      <c r="J132" s="141"/>
      <c r="K132" s="254"/>
      <c r="L132" s="254"/>
      <c r="M132" s="38"/>
      <c r="N132" s="254"/>
      <c r="O132" s="14"/>
      <c r="P132" s="14"/>
      <c r="Q132" s="14"/>
    </row>
    <row r="133" spans="2:17" ht="12.75">
      <c r="B133" s="254"/>
      <c r="C133" s="141"/>
      <c r="D133" s="141"/>
      <c r="E133" s="254"/>
      <c r="F133" s="254"/>
      <c r="G133" s="38"/>
      <c r="H133" s="254"/>
      <c r="I133" s="141"/>
      <c r="J133" s="141"/>
      <c r="K133" s="254"/>
      <c r="L133" s="254"/>
      <c r="M133" s="38"/>
      <c r="N133" s="254"/>
      <c r="O133" s="14"/>
      <c r="P133" s="14"/>
      <c r="Q133" s="14"/>
    </row>
    <row r="134" spans="2:17" ht="12.75">
      <c r="B134" s="254"/>
      <c r="C134" s="141"/>
      <c r="D134" s="141"/>
      <c r="E134" s="254"/>
      <c r="F134" s="254"/>
      <c r="G134" s="38"/>
      <c r="H134" s="254"/>
      <c r="I134" s="141"/>
      <c r="J134" s="141"/>
      <c r="K134" s="254"/>
      <c r="L134" s="254"/>
      <c r="M134" s="38"/>
      <c r="N134" s="254"/>
      <c r="O134" s="14"/>
      <c r="P134" s="14"/>
      <c r="Q134" s="14"/>
    </row>
    <row r="135" spans="2:17" ht="12.75">
      <c r="B135" s="254"/>
      <c r="C135" s="141"/>
      <c r="D135" s="141"/>
      <c r="E135" s="254"/>
      <c r="F135" s="254"/>
      <c r="G135" s="38"/>
      <c r="H135" s="254"/>
      <c r="I135" s="141"/>
      <c r="J135" s="141"/>
      <c r="K135" s="254"/>
      <c r="L135" s="254"/>
      <c r="M135" s="38"/>
      <c r="N135" s="254"/>
      <c r="O135" s="14"/>
      <c r="P135" s="14"/>
      <c r="Q135" s="14"/>
    </row>
    <row r="136" spans="2:17" ht="12.75">
      <c r="B136" s="254"/>
      <c r="C136" s="141"/>
      <c r="D136" s="141"/>
      <c r="E136" s="254"/>
      <c r="F136" s="254"/>
      <c r="G136" s="38"/>
      <c r="H136" s="254"/>
      <c r="I136" s="141"/>
      <c r="J136" s="141"/>
      <c r="K136" s="254"/>
      <c r="L136" s="254"/>
      <c r="M136" s="38"/>
      <c r="N136" s="254"/>
      <c r="O136" s="14"/>
      <c r="P136" s="14"/>
      <c r="Q136" s="14"/>
    </row>
    <row r="137" spans="2:17" ht="12.75">
      <c r="B137" s="254"/>
      <c r="C137" s="141"/>
      <c r="D137" s="141"/>
      <c r="E137" s="254"/>
      <c r="F137" s="254"/>
      <c r="G137" s="38"/>
      <c r="H137" s="254"/>
      <c r="I137" s="141"/>
      <c r="J137" s="141"/>
      <c r="K137" s="254"/>
      <c r="L137" s="254"/>
      <c r="M137" s="38"/>
      <c r="N137" s="254"/>
      <c r="O137" s="14"/>
      <c r="P137" s="14"/>
      <c r="Q137" s="14"/>
    </row>
    <row r="138" spans="2:17" ht="12.75">
      <c r="B138" s="254"/>
      <c r="C138" s="141"/>
      <c r="D138" s="141"/>
      <c r="E138" s="254"/>
      <c r="F138" s="254"/>
      <c r="G138" s="38"/>
      <c r="H138" s="254"/>
      <c r="I138" s="141"/>
      <c r="J138" s="141"/>
      <c r="K138" s="254"/>
      <c r="L138" s="254"/>
      <c r="M138" s="38"/>
      <c r="N138" s="254"/>
      <c r="O138" s="14"/>
      <c r="P138" s="14"/>
      <c r="Q138" s="14"/>
    </row>
    <row r="139" spans="2:17" ht="12.75">
      <c r="B139" s="254"/>
      <c r="C139" s="141"/>
      <c r="D139" s="141"/>
      <c r="E139" s="254"/>
      <c r="F139" s="254"/>
      <c r="G139" s="38"/>
      <c r="H139" s="254"/>
      <c r="I139" s="141"/>
      <c r="J139" s="141"/>
      <c r="K139" s="254"/>
      <c r="L139" s="254"/>
      <c r="M139" s="38"/>
      <c r="N139" s="254"/>
      <c r="O139" s="14"/>
      <c r="P139" s="14"/>
      <c r="Q139" s="14"/>
    </row>
    <row r="140" spans="2:17" ht="12.75">
      <c r="B140" s="254"/>
      <c r="C140" s="141"/>
      <c r="D140" s="141"/>
      <c r="E140" s="254"/>
      <c r="F140" s="254"/>
      <c r="G140" s="38"/>
      <c r="H140" s="254"/>
      <c r="I140" s="141"/>
      <c r="J140" s="141"/>
      <c r="K140" s="254"/>
      <c r="L140" s="254"/>
      <c r="M140" s="38"/>
      <c r="N140" s="254"/>
      <c r="O140" s="14"/>
      <c r="P140" s="14"/>
      <c r="Q140" s="14"/>
    </row>
    <row r="141" spans="2:17" ht="12.75">
      <c r="B141" s="254"/>
      <c r="C141" s="141"/>
      <c r="D141" s="141"/>
      <c r="E141" s="254"/>
      <c r="F141" s="254"/>
      <c r="G141" s="38"/>
      <c r="H141" s="254"/>
      <c r="I141" s="141"/>
      <c r="J141" s="141"/>
      <c r="K141" s="254"/>
      <c r="L141" s="254"/>
      <c r="M141" s="38"/>
      <c r="N141" s="254"/>
      <c r="O141" s="14"/>
      <c r="P141" s="14"/>
      <c r="Q141" s="14"/>
    </row>
    <row r="142" spans="2:17" ht="12.75">
      <c r="B142" s="254"/>
      <c r="C142" s="141"/>
      <c r="D142" s="141"/>
      <c r="E142" s="254"/>
      <c r="F142" s="254"/>
      <c r="G142" s="38"/>
      <c r="H142" s="254"/>
      <c r="I142" s="141"/>
      <c r="J142" s="141"/>
      <c r="K142" s="254"/>
      <c r="L142" s="254"/>
      <c r="M142" s="38"/>
      <c r="N142" s="254"/>
      <c r="O142" s="14"/>
      <c r="P142" s="14"/>
      <c r="Q142" s="14"/>
    </row>
    <row r="143" spans="2:17" ht="12.75">
      <c r="B143" s="254"/>
      <c r="C143" s="141"/>
      <c r="D143" s="141"/>
      <c r="E143" s="254"/>
      <c r="F143" s="254"/>
      <c r="G143" s="38"/>
      <c r="H143" s="254"/>
      <c r="I143" s="141"/>
      <c r="J143" s="141"/>
      <c r="K143" s="254"/>
      <c r="L143" s="254"/>
      <c r="M143" s="38"/>
      <c r="N143" s="254"/>
      <c r="O143" s="14"/>
      <c r="P143" s="14"/>
      <c r="Q143" s="14"/>
    </row>
    <row r="144" spans="2:17" ht="12.75">
      <c r="B144" s="254"/>
      <c r="C144" s="141"/>
      <c r="D144" s="141"/>
      <c r="E144" s="254"/>
      <c r="F144" s="254"/>
      <c r="G144" s="38"/>
      <c r="H144" s="254"/>
      <c r="I144" s="141"/>
      <c r="J144" s="141"/>
      <c r="K144" s="254"/>
      <c r="L144" s="254"/>
      <c r="M144" s="38"/>
      <c r="N144" s="254"/>
      <c r="O144" s="14"/>
      <c r="P144" s="14"/>
      <c r="Q144" s="14"/>
    </row>
    <row r="145" spans="2:17" ht="12.75">
      <c r="B145" s="254"/>
      <c r="C145" s="141"/>
      <c r="D145" s="141"/>
      <c r="E145" s="254"/>
      <c r="F145" s="254"/>
      <c r="G145" s="38"/>
      <c r="H145" s="254"/>
      <c r="I145" s="141"/>
      <c r="J145" s="141"/>
      <c r="K145" s="254"/>
      <c r="L145" s="254"/>
      <c r="M145" s="38"/>
      <c r="N145" s="254"/>
      <c r="O145" s="14"/>
      <c r="P145" s="14"/>
      <c r="Q145" s="14"/>
    </row>
    <row r="146" spans="2:17" ht="12.75">
      <c r="B146" s="254"/>
      <c r="C146" s="141"/>
      <c r="D146" s="141"/>
      <c r="E146" s="254"/>
      <c r="F146" s="254"/>
      <c r="G146" s="38"/>
      <c r="H146" s="254"/>
      <c r="I146" s="141"/>
      <c r="J146" s="141"/>
      <c r="K146" s="254"/>
      <c r="L146" s="254"/>
      <c r="M146" s="38"/>
      <c r="N146" s="254"/>
      <c r="O146" s="14"/>
      <c r="P146" s="14"/>
      <c r="Q146" s="14"/>
    </row>
    <row r="147" spans="2:17" ht="12.75">
      <c r="B147" s="254"/>
      <c r="C147" s="141"/>
      <c r="D147" s="141"/>
      <c r="E147" s="254"/>
      <c r="F147" s="254"/>
      <c r="G147" s="38"/>
      <c r="H147" s="254"/>
      <c r="I147" s="141"/>
      <c r="J147" s="141"/>
      <c r="K147" s="254"/>
      <c r="L147" s="254"/>
      <c r="M147" s="38"/>
      <c r="N147" s="254"/>
      <c r="O147" s="14"/>
      <c r="P147" s="14"/>
      <c r="Q147" s="14"/>
    </row>
    <row r="148" spans="2:17" ht="12.75">
      <c r="B148" s="254"/>
      <c r="C148" s="141"/>
      <c r="D148" s="141"/>
      <c r="E148" s="254"/>
      <c r="F148" s="254"/>
      <c r="G148" s="38"/>
      <c r="H148" s="254"/>
      <c r="I148" s="141"/>
      <c r="J148" s="141"/>
      <c r="K148" s="254"/>
      <c r="L148" s="254"/>
      <c r="M148" s="38"/>
      <c r="N148" s="254"/>
      <c r="O148" s="14"/>
      <c r="P148" s="14"/>
      <c r="Q148" s="14"/>
    </row>
    <row r="149" spans="2:17" ht="12.75">
      <c r="B149" s="254"/>
      <c r="C149" s="141"/>
      <c r="D149" s="141"/>
      <c r="E149" s="254"/>
      <c r="F149" s="254"/>
      <c r="G149" s="38"/>
      <c r="H149" s="254"/>
      <c r="I149" s="141"/>
      <c r="J149" s="141"/>
      <c r="K149" s="254"/>
      <c r="L149" s="254"/>
      <c r="M149" s="38"/>
      <c r="N149" s="254"/>
      <c r="O149" s="14"/>
      <c r="P149" s="14"/>
      <c r="Q149" s="14"/>
    </row>
    <row r="150" spans="2:17" ht="12.75">
      <c r="B150" s="254"/>
      <c r="C150" s="141"/>
      <c r="D150" s="141"/>
      <c r="E150" s="254"/>
      <c r="F150" s="254"/>
      <c r="G150" s="38"/>
      <c r="H150" s="254"/>
      <c r="I150" s="141"/>
      <c r="J150" s="141"/>
      <c r="K150" s="254"/>
      <c r="L150" s="254"/>
      <c r="M150" s="38"/>
      <c r="N150" s="254"/>
      <c r="O150" s="14"/>
      <c r="P150" s="14"/>
      <c r="Q150" s="14"/>
    </row>
    <row r="151" spans="2:17" ht="12.75">
      <c r="B151" s="254"/>
      <c r="C151" s="141"/>
      <c r="D151" s="141"/>
      <c r="E151" s="254"/>
      <c r="F151" s="254"/>
      <c r="G151" s="38"/>
      <c r="H151" s="254"/>
      <c r="I151" s="141"/>
      <c r="J151" s="141"/>
      <c r="K151" s="254"/>
      <c r="L151" s="254"/>
      <c r="M151" s="38"/>
      <c r="N151" s="254"/>
      <c r="O151" s="14"/>
      <c r="P151" s="14"/>
      <c r="Q151" s="14"/>
    </row>
    <row r="152" spans="2:17" ht="12.75">
      <c r="B152" s="254"/>
      <c r="C152" s="141"/>
      <c r="D152" s="141"/>
      <c r="E152" s="254"/>
      <c r="F152" s="254"/>
      <c r="G152" s="38"/>
      <c r="H152" s="254"/>
      <c r="I152" s="141"/>
      <c r="J152" s="141"/>
      <c r="K152" s="254"/>
      <c r="L152" s="254"/>
      <c r="M152" s="38"/>
      <c r="N152" s="254"/>
      <c r="O152" s="14"/>
      <c r="P152" s="14"/>
      <c r="Q152" s="14"/>
    </row>
    <row r="153" spans="2:17" ht="12.75">
      <c r="B153" s="254"/>
      <c r="C153" s="141"/>
      <c r="D153" s="141"/>
      <c r="E153" s="254"/>
      <c r="F153" s="254"/>
      <c r="G153" s="38"/>
      <c r="H153" s="254"/>
      <c r="I153" s="141"/>
      <c r="J153" s="141"/>
      <c r="K153" s="254"/>
      <c r="L153" s="254"/>
      <c r="M153" s="38"/>
      <c r="N153" s="254"/>
      <c r="O153" s="14"/>
      <c r="P153" s="14"/>
      <c r="Q153" s="14"/>
    </row>
    <row r="154" spans="2:17" ht="12.75">
      <c r="B154" s="254"/>
      <c r="C154" s="141"/>
      <c r="D154" s="141"/>
      <c r="E154" s="254"/>
      <c r="F154" s="254"/>
      <c r="G154" s="38"/>
      <c r="H154" s="254"/>
      <c r="I154" s="141"/>
      <c r="J154" s="141"/>
      <c r="K154" s="254"/>
      <c r="L154" s="254"/>
      <c r="M154" s="38"/>
      <c r="N154" s="254"/>
      <c r="O154" s="14"/>
      <c r="P154" s="14"/>
      <c r="Q154" s="14"/>
    </row>
    <row r="155" spans="2:17" ht="12.75">
      <c r="B155" s="254"/>
      <c r="C155" s="141"/>
      <c r="D155" s="141"/>
      <c r="E155" s="254"/>
      <c r="F155" s="254"/>
      <c r="G155" s="38"/>
      <c r="H155" s="254"/>
      <c r="I155" s="141"/>
      <c r="J155" s="141"/>
      <c r="K155" s="254"/>
      <c r="L155" s="254"/>
      <c r="M155" s="38"/>
      <c r="N155" s="254"/>
      <c r="O155" s="14"/>
      <c r="P155" s="14"/>
      <c r="Q155" s="14"/>
    </row>
    <row r="156" spans="2:17" ht="12.75">
      <c r="B156" s="254"/>
      <c r="C156" s="141"/>
      <c r="D156" s="141"/>
      <c r="E156" s="254"/>
      <c r="F156" s="254"/>
      <c r="G156" s="38"/>
      <c r="H156" s="254"/>
      <c r="I156" s="141"/>
      <c r="J156" s="141"/>
      <c r="K156" s="254"/>
      <c r="L156" s="254"/>
      <c r="M156" s="38"/>
      <c r="N156" s="254"/>
      <c r="O156" s="14"/>
      <c r="P156" s="14"/>
      <c r="Q156" s="14"/>
    </row>
    <row r="157" spans="2:17" ht="12.75">
      <c r="B157" s="254"/>
      <c r="C157" s="141"/>
      <c r="D157" s="141"/>
      <c r="E157" s="254"/>
      <c r="F157" s="254"/>
      <c r="G157" s="38"/>
      <c r="H157" s="254"/>
      <c r="I157" s="141"/>
      <c r="J157" s="141"/>
      <c r="K157" s="254"/>
      <c r="L157" s="254"/>
      <c r="M157" s="38"/>
      <c r="N157" s="254"/>
      <c r="O157" s="14"/>
      <c r="P157" s="14"/>
      <c r="Q157" s="14"/>
    </row>
    <row r="158" spans="2:17" ht="12.75">
      <c r="B158" s="254"/>
      <c r="C158" s="141"/>
      <c r="D158" s="141"/>
      <c r="E158" s="254"/>
      <c r="F158" s="254"/>
      <c r="G158" s="38"/>
      <c r="H158" s="254"/>
      <c r="I158" s="141"/>
      <c r="J158" s="141"/>
      <c r="K158" s="254"/>
      <c r="L158" s="254"/>
      <c r="M158" s="38"/>
      <c r="N158" s="254"/>
      <c r="O158" s="14"/>
      <c r="P158" s="14"/>
      <c r="Q158" s="14"/>
    </row>
    <row r="159" spans="2:17" ht="12.75">
      <c r="B159" s="254"/>
      <c r="C159" s="141"/>
      <c r="D159" s="141"/>
      <c r="E159" s="254"/>
      <c r="F159" s="254"/>
      <c r="G159" s="38"/>
      <c r="H159" s="254"/>
      <c r="I159" s="141"/>
      <c r="J159" s="141"/>
      <c r="K159" s="254"/>
      <c r="L159" s="254"/>
      <c r="M159" s="38"/>
      <c r="N159" s="254"/>
      <c r="O159" s="14"/>
      <c r="P159" s="14"/>
      <c r="Q159" s="14"/>
    </row>
    <row r="160" spans="2:17" ht="12.75">
      <c r="B160" s="254"/>
      <c r="C160" s="141"/>
      <c r="D160" s="141"/>
      <c r="E160" s="254"/>
      <c r="F160" s="254"/>
      <c r="G160" s="38"/>
      <c r="H160" s="254"/>
      <c r="I160" s="141"/>
      <c r="J160" s="141"/>
      <c r="K160" s="254"/>
      <c r="L160" s="254"/>
      <c r="M160" s="38"/>
      <c r="N160" s="254"/>
      <c r="O160" s="14"/>
      <c r="P160" s="14"/>
      <c r="Q160" s="14"/>
    </row>
    <row r="161" spans="2:17" ht="12.75">
      <c r="B161" s="254"/>
      <c r="C161" s="141"/>
      <c r="D161" s="141"/>
      <c r="E161" s="254"/>
      <c r="F161" s="254"/>
      <c r="G161" s="38"/>
      <c r="H161" s="254"/>
      <c r="I161" s="141"/>
      <c r="J161" s="141"/>
      <c r="K161" s="254"/>
      <c r="L161" s="254"/>
      <c r="M161" s="38"/>
      <c r="N161" s="254"/>
      <c r="O161" s="14"/>
      <c r="P161" s="14"/>
      <c r="Q161" s="14"/>
    </row>
    <row r="162" spans="2:17" ht="12.75">
      <c r="B162" s="254"/>
      <c r="C162" s="141"/>
      <c r="D162" s="141"/>
      <c r="E162" s="254"/>
      <c r="F162" s="254"/>
      <c r="G162" s="38"/>
      <c r="H162" s="254"/>
      <c r="I162" s="141"/>
      <c r="J162" s="141"/>
      <c r="K162" s="254"/>
      <c r="L162" s="254"/>
      <c r="M162" s="38"/>
      <c r="N162" s="254"/>
      <c r="O162" s="14"/>
      <c r="P162" s="14"/>
      <c r="Q162" s="14"/>
    </row>
    <row r="163" spans="2:17" ht="12.75">
      <c r="B163" s="254"/>
      <c r="C163" s="141"/>
      <c r="D163" s="141"/>
      <c r="E163" s="254"/>
      <c r="F163" s="254"/>
      <c r="G163" s="38"/>
      <c r="H163" s="254"/>
      <c r="I163" s="141"/>
      <c r="J163" s="141"/>
      <c r="K163" s="254"/>
      <c r="L163" s="254"/>
      <c r="M163" s="38"/>
      <c r="N163" s="254"/>
      <c r="O163" s="14"/>
      <c r="P163" s="14"/>
      <c r="Q163" s="14"/>
    </row>
    <row r="164" spans="2:17" ht="12.75">
      <c r="B164" s="254"/>
      <c r="C164" s="141"/>
      <c r="D164" s="141"/>
      <c r="E164" s="254"/>
      <c r="F164" s="254"/>
      <c r="G164" s="38"/>
      <c r="H164" s="254"/>
      <c r="I164" s="141"/>
      <c r="J164" s="141"/>
      <c r="K164" s="254"/>
      <c r="L164" s="254"/>
      <c r="M164" s="38"/>
      <c r="N164" s="254"/>
      <c r="O164" s="14"/>
      <c r="P164" s="14"/>
      <c r="Q164" s="14"/>
    </row>
    <row r="165" spans="2:17" ht="12.75">
      <c r="B165" s="254"/>
      <c r="C165" s="141"/>
      <c r="D165" s="141"/>
      <c r="E165" s="254"/>
      <c r="F165" s="254"/>
      <c r="G165" s="38"/>
      <c r="H165" s="254"/>
      <c r="I165" s="141"/>
      <c r="J165" s="141"/>
      <c r="K165" s="254"/>
      <c r="L165" s="254"/>
      <c r="M165" s="38"/>
      <c r="N165" s="254"/>
      <c r="O165" s="14"/>
      <c r="P165" s="14"/>
      <c r="Q165" s="14"/>
    </row>
    <row r="166" spans="2:17" ht="12.75">
      <c r="B166" s="254"/>
      <c r="C166" s="141"/>
      <c r="D166" s="141"/>
      <c r="E166" s="254"/>
      <c r="F166" s="254"/>
      <c r="G166" s="38"/>
      <c r="H166" s="254"/>
      <c r="I166" s="141"/>
      <c r="J166" s="141"/>
      <c r="K166" s="254"/>
      <c r="L166" s="254"/>
      <c r="M166" s="38"/>
      <c r="N166" s="254"/>
      <c r="O166" s="14"/>
      <c r="P166" s="14"/>
      <c r="Q166" s="14"/>
    </row>
    <row r="167" spans="2:17" ht="12.75">
      <c r="B167" s="254"/>
      <c r="C167" s="141"/>
      <c r="D167" s="141"/>
      <c r="E167" s="254"/>
      <c r="F167" s="254"/>
      <c r="G167" s="38"/>
      <c r="H167" s="254"/>
      <c r="I167" s="141"/>
      <c r="J167" s="141"/>
      <c r="K167" s="254"/>
      <c r="L167" s="254"/>
      <c r="M167" s="38"/>
      <c r="N167" s="254"/>
      <c r="O167" s="14"/>
      <c r="P167" s="14"/>
      <c r="Q167" s="14"/>
    </row>
    <row r="168" spans="2:17" ht="12.75">
      <c r="B168" s="254"/>
      <c r="C168" s="141"/>
      <c r="D168" s="141"/>
      <c r="E168" s="254"/>
      <c r="F168" s="254"/>
      <c r="G168" s="38"/>
      <c r="H168" s="254"/>
      <c r="I168" s="141"/>
      <c r="J168" s="141"/>
      <c r="K168" s="254"/>
      <c r="L168" s="254"/>
      <c r="M168" s="38"/>
      <c r="N168" s="254"/>
      <c r="O168" s="14"/>
      <c r="P168" s="14"/>
      <c r="Q168" s="14"/>
    </row>
    <row r="169" spans="2:17" ht="12.75">
      <c r="B169" s="254"/>
      <c r="C169" s="141"/>
      <c r="D169" s="141"/>
      <c r="E169" s="254"/>
      <c r="F169" s="254"/>
      <c r="G169" s="38"/>
      <c r="H169" s="254"/>
      <c r="I169" s="141"/>
      <c r="J169" s="141"/>
      <c r="K169" s="254"/>
      <c r="L169" s="254"/>
      <c r="M169" s="38"/>
      <c r="N169" s="254"/>
      <c r="O169" s="14"/>
      <c r="P169" s="14"/>
      <c r="Q169" s="14"/>
    </row>
    <row r="170" spans="2:17" ht="12.75">
      <c r="B170" s="254"/>
      <c r="C170" s="141"/>
      <c r="D170" s="141"/>
      <c r="E170" s="254"/>
      <c r="F170" s="254"/>
      <c r="G170" s="38"/>
      <c r="H170" s="254"/>
      <c r="I170" s="141"/>
      <c r="J170" s="141"/>
      <c r="K170" s="254"/>
      <c r="L170" s="254"/>
      <c r="M170" s="38"/>
      <c r="N170" s="254"/>
      <c r="O170" s="14"/>
      <c r="P170" s="14"/>
      <c r="Q170" s="14"/>
    </row>
    <row r="171" spans="2:17" ht="12.75">
      <c r="B171" s="254"/>
      <c r="C171" s="141"/>
      <c r="D171" s="141"/>
      <c r="E171" s="254"/>
      <c r="F171" s="254"/>
      <c r="G171" s="38"/>
      <c r="H171" s="254"/>
      <c r="I171" s="141"/>
      <c r="J171" s="141"/>
      <c r="K171" s="254"/>
      <c r="L171" s="254"/>
      <c r="M171" s="38"/>
      <c r="N171" s="254"/>
      <c r="O171" s="14"/>
      <c r="P171" s="14"/>
      <c r="Q171" s="14"/>
    </row>
    <row r="172" spans="2:17" ht="12.75">
      <c r="B172" s="254"/>
      <c r="C172" s="141"/>
      <c r="D172" s="141"/>
      <c r="E172" s="254"/>
      <c r="F172" s="254"/>
      <c r="G172" s="38"/>
      <c r="H172" s="254"/>
      <c r="I172" s="141"/>
      <c r="J172" s="141"/>
      <c r="K172" s="254"/>
      <c r="L172" s="254"/>
      <c r="M172" s="38"/>
      <c r="N172" s="254"/>
      <c r="O172" s="14"/>
      <c r="P172" s="14"/>
      <c r="Q172" s="14"/>
    </row>
    <row r="173" spans="2:17" ht="12.75">
      <c r="B173" s="254"/>
      <c r="C173" s="141"/>
      <c r="D173" s="141"/>
      <c r="E173" s="254"/>
      <c r="F173" s="254"/>
      <c r="G173" s="38"/>
      <c r="H173" s="254"/>
      <c r="I173" s="141"/>
      <c r="J173" s="141"/>
      <c r="K173" s="254"/>
      <c r="L173" s="254"/>
      <c r="M173" s="38"/>
      <c r="N173" s="254"/>
      <c r="O173" s="14"/>
      <c r="P173" s="14"/>
      <c r="Q173" s="14"/>
    </row>
    <row r="174" spans="2:17" ht="12.75">
      <c r="B174" s="254"/>
      <c r="C174" s="141"/>
      <c r="D174" s="141"/>
      <c r="E174" s="254"/>
      <c r="F174" s="254"/>
      <c r="G174" s="38"/>
      <c r="H174" s="254"/>
      <c r="I174" s="141"/>
      <c r="J174" s="141"/>
      <c r="K174" s="254"/>
      <c r="L174" s="254"/>
      <c r="M174" s="38"/>
      <c r="N174" s="254"/>
      <c r="O174" s="14"/>
      <c r="P174" s="14"/>
      <c r="Q174" s="14"/>
    </row>
    <row r="175" spans="2:17" ht="12.75">
      <c r="B175" s="254"/>
      <c r="C175" s="141"/>
      <c r="D175" s="141"/>
      <c r="E175" s="254"/>
      <c r="F175" s="254"/>
      <c r="G175" s="38"/>
      <c r="H175" s="254"/>
      <c r="I175" s="141"/>
      <c r="J175" s="141"/>
      <c r="K175" s="254"/>
      <c r="L175" s="254"/>
      <c r="M175" s="38"/>
      <c r="N175" s="254"/>
      <c r="O175" s="14"/>
      <c r="P175" s="14"/>
      <c r="Q175" s="14"/>
    </row>
    <row r="176" spans="2:17" ht="12.75">
      <c r="B176" s="254"/>
      <c r="C176" s="141"/>
      <c r="D176" s="141"/>
      <c r="E176" s="254"/>
      <c r="F176" s="254"/>
      <c r="G176" s="38"/>
      <c r="H176" s="254"/>
      <c r="I176" s="141"/>
      <c r="J176" s="141"/>
      <c r="K176" s="254"/>
      <c r="L176" s="254"/>
      <c r="M176" s="38"/>
      <c r="N176" s="254"/>
      <c r="O176" s="14"/>
      <c r="P176" s="14"/>
      <c r="Q176" s="14"/>
    </row>
    <row r="177" spans="2:17" ht="12.75">
      <c r="B177" s="254"/>
      <c r="C177" s="141"/>
      <c r="D177" s="141"/>
      <c r="E177" s="254"/>
      <c r="F177" s="254"/>
      <c r="G177" s="38"/>
      <c r="H177" s="254"/>
      <c r="I177" s="141"/>
      <c r="J177" s="141"/>
      <c r="K177" s="254"/>
      <c r="L177" s="254"/>
      <c r="M177" s="38"/>
      <c r="N177" s="254"/>
      <c r="O177" s="14"/>
      <c r="P177" s="14"/>
      <c r="Q177" s="14"/>
    </row>
    <row r="178" spans="2:17" ht="12.75">
      <c r="B178" s="254"/>
      <c r="C178" s="141"/>
      <c r="D178" s="141"/>
      <c r="E178" s="254"/>
      <c r="F178" s="254"/>
      <c r="G178" s="38"/>
      <c r="H178" s="254"/>
      <c r="I178" s="141"/>
      <c r="J178" s="141"/>
      <c r="K178" s="254"/>
      <c r="L178" s="254"/>
      <c r="M178" s="38"/>
      <c r="N178" s="254"/>
      <c r="O178" s="14"/>
      <c r="P178" s="14"/>
      <c r="Q178" s="14"/>
    </row>
    <row r="179" spans="2:17" ht="12.75">
      <c r="B179" s="254"/>
      <c r="C179" s="141"/>
      <c r="D179" s="141"/>
      <c r="E179" s="254"/>
      <c r="F179" s="254"/>
      <c r="G179" s="38"/>
      <c r="H179" s="254"/>
      <c r="I179" s="141"/>
      <c r="J179" s="141"/>
      <c r="K179" s="254"/>
      <c r="L179" s="254"/>
      <c r="M179" s="38"/>
      <c r="N179" s="254"/>
      <c r="O179" s="14"/>
      <c r="P179" s="14"/>
      <c r="Q179" s="14"/>
    </row>
    <row r="180" spans="2:17" ht="12.75">
      <c r="B180" s="254"/>
      <c r="C180" s="141"/>
      <c r="D180" s="141"/>
      <c r="E180" s="254"/>
      <c r="F180" s="254"/>
      <c r="G180" s="38"/>
      <c r="H180" s="254"/>
      <c r="I180" s="141"/>
      <c r="J180" s="141"/>
      <c r="K180" s="254"/>
      <c r="L180" s="254"/>
      <c r="M180" s="38"/>
      <c r="N180" s="254"/>
      <c r="O180" s="14"/>
      <c r="P180" s="14"/>
      <c r="Q180" s="14"/>
    </row>
    <row r="181" spans="2:17" ht="12.75">
      <c r="B181" s="254"/>
      <c r="C181" s="141"/>
      <c r="D181" s="141"/>
      <c r="E181" s="254"/>
      <c r="F181" s="254"/>
      <c r="G181" s="38"/>
      <c r="H181" s="254"/>
      <c r="I181" s="141"/>
      <c r="J181" s="141"/>
      <c r="K181" s="254"/>
      <c r="L181" s="254"/>
      <c r="M181" s="38"/>
      <c r="N181" s="254"/>
      <c r="O181" s="14"/>
      <c r="P181" s="14"/>
      <c r="Q181" s="14"/>
    </row>
    <row r="182" spans="2:17" ht="12.75">
      <c r="B182" s="254"/>
      <c r="C182" s="141"/>
      <c r="D182" s="141"/>
      <c r="E182" s="254"/>
      <c r="F182" s="254"/>
      <c r="G182" s="38"/>
      <c r="H182" s="254"/>
      <c r="I182" s="141"/>
      <c r="J182" s="141"/>
      <c r="K182" s="254"/>
      <c r="L182" s="254"/>
      <c r="M182" s="38"/>
      <c r="N182" s="254"/>
      <c r="O182" s="14"/>
      <c r="P182" s="14"/>
      <c r="Q182" s="14"/>
    </row>
    <row r="183" spans="2:17" ht="12.75">
      <c r="B183" s="254"/>
      <c r="C183" s="141"/>
      <c r="D183" s="141"/>
      <c r="E183" s="254"/>
      <c r="F183" s="254"/>
      <c r="G183" s="38"/>
      <c r="H183" s="254"/>
      <c r="I183" s="141"/>
      <c r="J183" s="141"/>
      <c r="K183" s="254"/>
      <c r="L183" s="254"/>
      <c r="M183" s="38"/>
      <c r="N183" s="254"/>
      <c r="O183" s="14"/>
      <c r="P183" s="14"/>
      <c r="Q183" s="14"/>
    </row>
    <row r="184" spans="2:17" ht="12.75">
      <c r="B184" s="254"/>
      <c r="C184" s="141"/>
      <c r="D184" s="141"/>
      <c r="E184" s="254"/>
      <c r="F184" s="254"/>
      <c r="G184" s="38"/>
      <c r="H184" s="254"/>
      <c r="I184" s="141"/>
      <c r="J184" s="141"/>
      <c r="K184" s="254"/>
      <c r="L184" s="254"/>
      <c r="M184" s="38"/>
      <c r="N184" s="254"/>
      <c r="O184" s="14"/>
      <c r="P184" s="14"/>
      <c r="Q184" s="14"/>
    </row>
    <row r="185" spans="2:17" ht="12.75">
      <c r="B185" s="254"/>
      <c r="C185" s="141"/>
      <c r="D185" s="141"/>
      <c r="E185" s="254"/>
      <c r="F185" s="254"/>
      <c r="G185" s="38"/>
      <c r="H185" s="254"/>
      <c r="I185" s="141"/>
      <c r="J185" s="141"/>
      <c r="K185" s="254"/>
      <c r="L185" s="254"/>
      <c r="M185" s="38"/>
      <c r="N185" s="254"/>
      <c r="O185" s="14"/>
      <c r="P185" s="14"/>
      <c r="Q185" s="14"/>
    </row>
    <row r="186" spans="2:17" ht="12.75">
      <c r="B186" s="254"/>
      <c r="C186" s="141"/>
      <c r="D186" s="141"/>
      <c r="E186" s="254"/>
      <c r="F186" s="254"/>
      <c r="G186" s="38"/>
      <c r="H186" s="254"/>
      <c r="I186" s="141"/>
      <c r="J186" s="141"/>
      <c r="K186" s="254"/>
      <c r="L186" s="254"/>
      <c r="M186" s="38"/>
      <c r="N186" s="254"/>
      <c r="O186" s="14"/>
      <c r="P186" s="14"/>
      <c r="Q186" s="14"/>
    </row>
    <row r="187" spans="2:17" ht="12.75">
      <c r="B187" s="254"/>
      <c r="C187" s="141"/>
      <c r="D187" s="141"/>
      <c r="E187" s="254"/>
      <c r="F187" s="254"/>
      <c r="G187" s="38"/>
      <c r="H187" s="254"/>
      <c r="I187" s="141"/>
      <c r="J187" s="141"/>
      <c r="K187" s="254"/>
      <c r="L187" s="254"/>
      <c r="M187" s="38"/>
      <c r="N187" s="254"/>
      <c r="O187" s="14"/>
      <c r="P187" s="14"/>
      <c r="Q187" s="14"/>
    </row>
    <row r="188" spans="2:17" ht="12.75">
      <c r="B188" s="254"/>
      <c r="C188" s="141"/>
      <c r="D188" s="141"/>
      <c r="E188" s="254"/>
      <c r="F188" s="254"/>
      <c r="G188" s="38"/>
      <c r="H188" s="254"/>
      <c r="I188" s="141"/>
      <c r="J188" s="141"/>
      <c r="K188" s="254"/>
      <c r="L188" s="254"/>
      <c r="M188" s="38"/>
      <c r="N188" s="254"/>
      <c r="O188" s="14"/>
      <c r="P188" s="14"/>
      <c r="Q188" s="14"/>
    </row>
    <row r="189" spans="2:17" ht="12.75">
      <c r="B189" s="254"/>
      <c r="C189" s="141"/>
      <c r="D189" s="141"/>
      <c r="E189" s="254"/>
      <c r="F189" s="254"/>
      <c r="G189" s="38"/>
      <c r="H189" s="254"/>
      <c r="I189" s="141"/>
      <c r="J189" s="141"/>
      <c r="K189" s="254"/>
      <c r="L189" s="254"/>
      <c r="M189" s="38"/>
      <c r="N189" s="254"/>
      <c r="O189" s="14"/>
      <c r="P189" s="14"/>
      <c r="Q189" s="14"/>
    </row>
    <row r="190" spans="2:17" ht="12.75">
      <c r="B190" s="254"/>
      <c r="C190" s="141"/>
      <c r="D190" s="141"/>
      <c r="E190" s="254"/>
      <c r="F190" s="254"/>
      <c r="G190" s="38"/>
      <c r="H190" s="254"/>
      <c r="I190" s="141"/>
      <c r="J190" s="141"/>
      <c r="K190" s="254"/>
      <c r="L190" s="254"/>
      <c r="M190" s="38"/>
      <c r="N190" s="254"/>
      <c r="O190" s="14"/>
      <c r="P190" s="14"/>
      <c r="Q190" s="14"/>
    </row>
    <row r="191" spans="2:17" ht="12.75">
      <c r="B191" s="254"/>
      <c r="C191" s="141"/>
      <c r="D191" s="141"/>
      <c r="E191" s="254"/>
      <c r="F191" s="254"/>
      <c r="G191" s="38"/>
      <c r="H191" s="254"/>
      <c r="I191" s="141"/>
      <c r="J191" s="141"/>
      <c r="K191" s="254"/>
      <c r="L191" s="254"/>
      <c r="M191" s="38"/>
      <c r="N191" s="254"/>
      <c r="O191" s="14"/>
      <c r="P191" s="14"/>
      <c r="Q191" s="14"/>
    </row>
    <row r="192" spans="2:17" ht="12.75">
      <c r="B192" s="254"/>
      <c r="C192" s="141"/>
      <c r="D192" s="141"/>
      <c r="E192" s="254"/>
      <c r="F192" s="254"/>
      <c r="G192" s="38"/>
      <c r="H192" s="254"/>
      <c r="I192" s="141"/>
      <c r="J192" s="141"/>
      <c r="K192" s="254"/>
      <c r="L192" s="254"/>
      <c r="M192" s="38"/>
      <c r="N192" s="254"/>
      <c r="O192" s="14"/>
      <c r="P192" s="14"/>
      <c r="Q192" s="14"/>
    </row>
    <row r="193" spans="2:17" ht="12.75">
      <c r="B193" s="254"/>
      <c r="C193" s="141"/>
      <c r="D193" s="141"/>
      <c r="E193" s="254"/>
      <c r="F193" s="254"/>
      <c r="G193" s="38"/>
      <c r="H193" s="254"/>
      <c r="I193" s="141"/>
      <c r="J193" s="141"/>
      <c r="K193" s="254"/>
      <c r="L193" s="254"/>
      <c r="M193" s="38"/>
      <c r="N193" s="254"/>
      <c r="O193" s="14"/>
      <c r="P193" s="14"/>
      <c r="Q193" s="14"/>
    </row>
    <row r="194" spans="2:17" ht="12.75">
      <c r="B194" s="254"/>
      <c r="C194" s="141"/>
      <c r="D194" s="141"/>
      <c r="E194" s="254"/>
      <c r="F194" s="254"/>
      <c r="G194" s="38"/>
      <c r="H194" s="254"/>
      <c r="I194" s="141"/>
      <c r="J194" s="141"/>
      <c r="K194" s="254"/>
      <c r="L194" s="254"/>
      <c r="M194" s="38"/>
      <c r="N194" s="254"/>
      <c r="O194" s="14"/>
      <c r="P194" s="14"/>
      <c r="Q194" s="14"/>
    </row>
    <row r="195" spans="2:17" ht="12.75">
      <c r="B195" s="254"/>
      <c r="C195" s="141"/>
      <c r="D195" s="141"/>
      <c r="E195" s="254"/>
      <c r="F195" s="254"/>
      <c r="G195" s="38"/>
      <c r="H195" s="254"/>
      <c r="I195" s="141"/>
      <c r="J195" s="141"/>
      <c r="K195" s="254"/>
      <c r="L195" s="254"/>
      <c r="M195" s="38"/>
      <c r="N195" s="254"/>
      <c r="O195" s="14"/>
      <c r="P195" s="14"/>
      <c r="Q195" s="14"/>
    </row>
    <row r="196" spans="2:17" ht="12.75">
      <c r="B196" s="254"/>
      <c r="C196" s="141"/>
      <c r="D196" s="141"/>
      <c r="E196" s="254"/>
      <c r="F196" s="254"/>
      <c r="G196" s="38"/>
      <c r="H196" s="254"/>
      <c r="I196" s="141"/>
      <c r="J196" s="141"/>
      <c r="K196" s="254"/>
      <c r="L196" s="254"/>
      <c r="M196" s="38"/>
      <c r="N196" s="254"/>
      <c r="O196" s="14"/>
      <c r="P196" s="14"/>
      <c r="Q196" s="14"/>
    </row>
    <row r="197" spans="2:17" ht="12.75">
      <c r="B197" s="254"/>
      <c r="C197" s="141"/>
      <c r="D197" s="141"/>
      <c r="E197" s="254"/>
      <c r="F197" s="254"/>
      <c r="G197" s="38"/>
      <c r="H197" s="254"/>
      <c r="I197" s="141"/>
      <c r="J197" s="141"/>
      <c r="K197" s="254"/>
      <c r="L197" s="254"/>
      <c r="M197" s="38"/>
      <c r="N197" s="254"/>
      <c r="O197" s="14"/>
      <c r="P197" s="14"/>
      <c r="Q197" s="14"/>
    </row>
    <row r="198" spans="2:17" ht="12.75">
      <c r="B198" s="254"/>
      <c r="C198" s="141"/>
      <c r="D198" s="141"/>
      <c r="E198" s="254"/>
      <c r="F198" s="254"/>
      <c r="G198" s="38"/>
      <c r="H198" s="254"/>
      <c r="I198" s="141"/>
      <c r="J198" s="141"/>
      <c r="K198" s="254"/>
      <c r="L198" s="254"/>
      <c r="M198" s="38"/>
      <c r="N198" s="254"/>
      <c r="O198" s="14"/>
      <c r="P198" s="14"/>
      <c r="Q198" s="14"/>
    </row>
    <row r="199" spans="2:17" ht="12.75">
      <c r="B199" s="254"/>
      <c r="C199" s="141"/>
      <c r="D199" s="141"/>
      <c r="E199" s="254"/>
      <c r="F199" s="254"/>
      <c r="G199" s="38"/>
      <c r="H199" s="254"/>
      <c r="I199" s="141"/>
      <c r="J199" s="141"/>
      <c r="K199" s="254"/>
      <c r="L199" s="254"/>
      <c r="M199" s="38"/>
      <c r="N199" s="254"/>
      <c r="O199" s="14"/>
      <c r="P199" s="14"/>
      <c r="Q199" s="14"/>
    </row>
    <row r="200" spans="2:17" ht="12.75">
      <c r="B200" s="254"/>
      <c r="C200" s="141"/>
      <c r="D200" s="141"/>
      <c r="E200" s="254"/>
      <c r="F200" s="254"/>
      <c r="G200" s="38"/>
      <c r="H200" s="254"/>
      <c r="I200" s="141"/>
      <c r="J200" s="141"/>
      <c r="K200" s="254"/>
      <c r="L200" s="254"/>
      <c r="M200" s="38"/>
      <c r="N200" s="254"/>
      <c r="O200" s="14"/>
      <c r="P200" s="14"/>
      <c r="Q200" s="14"/>
    </row>
    <row r="201" spans="2:17" ht="12.75">
      <c r="B201" s="254"/>
      <c r="C201" s="141"/>
      <c r="D201" s="141"/>
      <c r="E201" s="254"/>
      <c r="F201" s="254"/>
      <c r="G201" s="38"/>
      <c r="H201" s="254"/>
      <c r="I201" s="141"/>
      <c r="J201" s="141"/>
      <c r="K201" s="254"/>
      <c r="L201" s="254"/>
      <c r="M201" s="38"/>
      <c r="N201" s="254"/>
      <c r="O201" s="14"/>
      <c r="P201" s="14"/>
      <c r="Q201" s="14"/>
    </row>
    <row r="202" spans="2:17" ht="12.75">
      <c r="B202" s="254"/>
      <c r="C202" s="141"/>
      <c r="D202" s="141"/>
      <c r="E202" s="254"/>
      <c r="F202" s="254"/>
      <c r="G202" s="38"/>
      <c r="H202" s="254"/>
      <c r="I202" s="141"/>
      <c r="J202" s="141"/>
      <c r="K202" s="254"/>
      <c r="L202" s="254"/>
      <c r="M202" s="38"/>
      <c r="N202" s="254"/>
      <c r="O202" s="14"/>
      <c r="P202" s="14"/>
      <c r="Q202" s="14"/>
    </row>
    <row r="203" spans="2:17" ht="12.75">
      <c r="B203" s="254"/>
      <c r="C203" s="141"/>
      <c r="D203" s="141"/>
      <c r="E203" s="254"/>
      <c r="F203" s="254"/>
      <c r="G203" s="38"/>
      <c r="H203" s="254"/>
      <c r="I203" s="141"/>
      <c r="J203" s="141"/>
      <c r="K203" s="254"/>
      <c r="L203" s="254"/>
      <c r="M203" s="38"/>
      <c r="N203" s="254"/>
      <c r="O203" s="14"/>
      <c r="P203" s="14"/>
      <c r="Q203" s="14"/>
    </row>
    <row r="204" spans="2:17" ht="12.75">
      <c r="B204" s="254"/>
      <c r="C204" s="141"/>
      <c r="D204" s="141"/>
      <c r="E204" s="254"/>
      <c r="F204" s="254"/>
      <c r="G204" s="38"/>
      <c r="H204" s="254"/>
      <c r="I204" s="141"/>
      <c r="J204" s="141"/>
      <c r="K204" s="254"/>
      <c r="L204" s="254"/>
      <c r="M204" s="38"/>
      <c r="N204" s="254"/>
      <c r="O204" s="14"/>
      <c r="P204" s="14"/>
      <c r="Q204" s="14"/>
    </row>
    <row r="205" spans="2:17" ht="12.75">
      <c r="B205" s="254"/>
      <c r="C205" s="141"/>
      <c r="D205" s="141"/>
      <c r="E205" s="254"/>
      <c r="F205" s="254"/>
      <c r="G205" s="38"/>
      <c r="H205" s="254"/>
      <c r="I205" s="141"/>
      <c r="J205" s="141"/>
      <c r="K205" s="254"/>
      <c r="L205" s="254"/>
      <c r="M205" s="38"/>
      <c r="N205" s="254"/>
      <c r="O205" s="14"/>
      <c r="P205" s="14"/>
      <c r="Q205" s="14"/>
    </row>
    <row r="206" spans="2:17" ht="12.75">
      <c r="B206" s="254"/>
      <c r="C206" s="141"/>
      <c r="D206" s="141"/>
      <c r="E206" s="254"/>
      <c r="F206" s="254"/>
      <c r="G206" s="38"/>
      <c r="H206" s="254"/>
      <c r="I206" s="141"/>
      <c r="J206" s="141"/>
      <c r="K206" s="254"/>
      <c r="L206" s="254"/>
      <c r="M206" s="38"/>
      <c r="N206" s="254"/>
      <c r="O206" s="14"/>
      <c r="P206" s="14"/>
      <c r="Q206" s="14"/>
    </row>
    <row r="207" spans="2:17" ht="12.75">
      <c r="B207" s="254"/>
      <c r="C207" s="141"/>
      <c r="D207" s="141"/>
      <c r="E207" s="254"/>
      <c r="F207" s="254"/>
      <c r="G207" s="38"/>
      <c r="H207" s="254"/>
      <c r="I207" s="141"/>
      <c r="J207" s="141"/>
      <c r="K207" s="254"/>
      <c r="L207" s="254"/>
      <c r="M207" s="38"/>
      <c r="N207" s="254"/>
      <c r="O207" s="14"/>
      <c r="P207" s="14"/>
      <c r="Q207" s="14"/>
    </row>
    <row r="208" spans="2:17" ht="12.75">
      <c r="B208" s="254"/>
      <c r="C208" s="141"/>
      <c r="D208" s="141"/>
      <c r="E208" s="254"/>
      <c r="F208" s="254"/>
      <c r="G208" s="38"/>
      <c r="H208" s="254"/>
      <c r="I208" s="141"/>
      <c r="J208" s="141"/>
      <c r="K208" s="254"/>
      <c r="L208" s="254"/>
      <c r="M208" s="38"/>
      <c r="N208" s="254"/>
      <c r="O208" s="14"/>
      <c r="P208" s="14"/>
      <c r="Q208" s="14"/>
    </row>
    <row r="209" spans="2:17" ht="12.75">
      <c r="B209" s="254"/>
      <c r="C209" s="141"/>
      <c r="D209" s="141"/>
      <c r="E209" s="254"/>
      <c r="F209" s="254"/>
      <c r="G209" s="38"/>
      <c r="H209" s="254"/>
      <c r="I209" s="141"/>
      <c r="J209" s="141"/>
      <c r="K209" s="254"/>
      <c r="L209" s="254"/>
      <c r="M209" s="38"/>
      <c r="N209" s="254"/>
      <c r="O209" s="14"/>
      <c r="P209" s="14"/>
      <c r="Q209" s="14"/>
    </row>
    <row r="210" spans="2:17" ht="12.75">
      <c r="B210" s="254"/>
      <c r="C210" s="141"/>
      <c r="D210" s="141"/>
      <c r="E210" s="254"/>
      <c r="F210" s="254"/>
      <c r="G210" s="38"/>
      <c r="H210" s="254"/>
      <c r="I210" s="141"/>
      <c r="J210" s="141"/>
      <c r="K210" s="254"/>
      <c r="L210" s="254"/>
      <c r="M210" s="38"/>
      <c r="N210" s="254"/>
      <c r="O210" s="14"/>
      <c r="P210" s="14"/>
      <c r="Q210" s="14"/>
    </row>
    <row r="211" spans="2:17" ht="12.75">
      <c r="B211" s="254"/>
      <c r="C211" s="141"/>
      <c r="D211" s="141"/>
      <c r="E211" s="254"/>
      <c r="F211" s="254"/>
      <c r="G211" s="38"/>
      <c r="H211" s="254"/>
      <c r="I211" s="141"/>
      <c r="J211" s="141"/>
      <c r="K211" s="254"/>
      <c r="L211" s="254"/>
      <c r="M211" s="38"/>
      <c r="N211" s="254"/>
      <c r="O211" s="14"/>
      <c r="P211" s="14"/>
      <c r="Q211" s="14"/>
    </row>
    <row r="212" spans="2:17" ht="12.75">
      <c r="B212" s="254"/>
      <c r="C212" s="141"/>
      <c r="D212" s="141"/>
      <c r="E212" s="254"/>
      <c r="F212" s="254"/>
      <c r="G212" s="38"/>
      <c r="H212" s="254"/>
      <c r="I212" s="141"/>
      <c r="J212" s="141"/>
      <c r="K212" s="254"/>
      <c r="L212" s="254"/>
      <c r="M212" s="38"/>
      <c r="N212" s="254"/>
      <c r="O212" s="14"/>
      <c r="P212" s="14"/>
      <c r="Q212" s="14"/>
    </row>
    <row r="213" spans="2:17" ht="12.75">
      <c r="B213" s="254"/>
      <c r="C213" s="141"/>
      <c r="D213" s="141"/>
      <c r="E213" s="254"/>
      <c r="F213" s="254"/>
      <c r="G213" s="38"/>
      <c r="H213" s="254"/>
      <c r="I213" s="141"/>
      <c r="J213" s="141"/>
      <c r="K213" s="254"/>
      <c r="L213" s="254"/>
      <c r="M213" s="38"/>
      <c r="N213" s="254"/>
      <c r="O213" s="14"/>
      <c r="P213" s="14"/>
      <c r="Q213" s="14"/>
    </row>
    <row r="214" spans="2:17" ht="12.75">
      <c r="B214" s="254"/>
      <c r="C214" s="141"/>
      <c r="D214" s="141"/>
      <c r="E214" s="254"/>
      <c r="F214" s="254"/>
      <c r="G214" s="38"/>
      <c r="H214" s="254"/>
      <c r="I214" s="141"/>
      <c r="J214" s="141"/>
      <c r="K214" s="254"/>
      <c r="L214" s="254"/>
      <c r="M214" s="38"/>
      <c r="N214" s="254"/>
      <c r="O214" s="14"/>
      <c r="P214" s="14"/>
      <c r="Q214" s="14"/>
    </row>
    <row r="215" spans="2:17" ht="12.75">
      <c r="B215" s="254"/>
      <c r="C215" s="141"/>
      <c r="D215" s="141"/>
      <c r="E215" s="254"/>
      <c r="F215" s="254"/>
      <c r="G215" s="38"/>
      <c r="H215" s="254"/>
      <c r="I215" s="141"/>
      <c r="J215" s="141"/>
      <c r="K215" s="254"/>
      <c r="L215" s="254"/>
      <c r="M215" s="38"/>
      <c r="N215" s="254"/>
      <c r="O215" s="14"/>
      <c r="P215" s="14"/>
      <c r="Q215" s="14"/>
    </row>
    <row r="216" spans="2:17" ht="12.75">
      <c r="B216" s="254"/>
      <c r="C216" s="141"/>
      <c r="D216" s="141"/>
      <c r="E216" s="254"/>
      <c r="F216" s="254"/>
      <c r="G216" s="38"/>
      <c r="H216" s="254"/>
      <c r="I216" s="141"/>
      <c r="J216" s="141"/>
      <c r="K216" s="254"/>
      <c r="L216" s="254"/>
      <c r="M216" s="38"/>
      <c r="N216" s="254"/>
      <c r="O216" s="14"/>
      <c r="P216" s="14"/>
      <c r="Q216" s="14"/>
    </row>
    <row r="217" spans="2:17" ht="12.75">
      <c r="B217" s="254"/>
      <c r="C217" s="141"/>
      <c r="D217" s="141"/>
      <c r="E217" s="254"/>
      <c r="F217" s="254"/>
      <c r="G217" s="38"/>
      <c r="H217" s="254"/>
      <c r="I217" s="141"/>
      <c r="J217" s="141"/>
      <c r="K217" s="254"/>
      <c r="L217" s="254"/>
      <c r="M217" s="38"/>
      <c r="N217" s="254"/>
      <c r="O217" s="14"/>
      <c r="P217" s="14"/>
      <c r="Q217" s="14"/>
    </row>
    <row r="218" spans="2:17" ht="12.75">
      <c r="B218" s="254"/>
      <c r="C218" s="141"/>
      <c r="D218" s="141"/>
      <c r="E218" s="254"/>
      <c r="F218" s="254"/>
      <c r="G218" s="38"/>
      <c r="H218" s="254"/>
      <c r="I218" s="141"/>
      <c r="J218" s="141"/>
      <c r="K218" s="254"/>
      <c r="L218" s="254"/>
      <c r="M218" s="38"/>
      <c r="N218" s="254"/>
      <c r="O218" s="14"/>
      <c r="P218" s="14"/>
      <c r="Q218" s="14"/>
    </row>
    <row r="219" spans="2:17" ht="12.75">
      <c r="B219" s="254"/>
      <c r="C219" s="141"/>
      <c r="D219" s="141"/>
      <c r="E219" s="254"/>
      <c r="F219" s="254"/>
      <c r="G219" s="38"/>
      <c r="H219" s="254"/>
      <c r="I219" s="141"/>
      <c r="J219" s="141"/>
      <c r="K219" s="254"/>
      <c r="L219" s="254"/>
      <c r="M219" s="38"/>
      <c r="N219" s="254"/>
      <c r="O219" s="14"/>
      <c r="P219" s="14"/>
      <c r="Q219" s="14"/>
    </row>
    <row r="220" spans="2:17" ht="12.75">
      <c r="B220" s="254"/>
      <c r="C220" s="141"/>
      <c r="D220" s="141"/>
      <c r="E220" s="254"/>
      <c r="F220" s="254"/>
      <c r="G220" s="38"/>
      <c r="H220" s="254"/>
      <c r="I220" s="141"/>
      <c r="J220" s="141"/>
      <c r="K220" s="254"/>
      <c r="L220" s="254"/>
      <c r="M220" s="38"/>
      <c r="N220" s="254"/>
      <c r="O220" s="14"/>
      <c r="P220" s="14"/>
      <c r="Q220" s="14"/>
    </row>
    <row r="221" spans="2:17" ht="12.75">
      <c r="B221" s="254"/>
      <c r="C221" s="141"/>
      <c r="D221" s="141"/>
      <c r="E221" s="254"/>
      <c r="F221" s="254"/>
      <c r="G221" s="38"/>
      <c r="H221" s="254"/>
      <c r="I221" s="141"/>
      <c r="J221" s="141"/>
      <c r="K221" s="254"/>
      <c r="L221" s="254"/>
      <c r="M221" s="38"/>
      <c r="N221" s="254"/>
      <c r="O221" s="14"/>
      <c r="P221" s="14"/>
      <c r="Q221" s="14"/>
    </row>
    <row r="222" spans="2:17" ht="12.75">
      <c r="B222" s="254"/>
      <c r="C222" s="141"/>
      <c r="D222" s="141"/>
      <c r="E222" s="254"/>
      <c r="F222" s="254"/>
      <c r="G222" s="38"/>
      <c r="H222" s="254"/>
      <c r="I222" s="141"/>
      <c r="J222" s="141"/>
      <c r="K222" s="254"/>
      <c r="L222" s="254"/>
      <c r="M222" s="38"/>
      <c r="N222" s="254"/>
      <c r="O222" s="14"/>
      <c r="P222" s="14"/>
      <c r="Q222" s="14"/>
    </row>
    <row r="223" spans="2:17" ht="12.75">
      <c r="B223" s="254"/>
      <c r="C223" s="141"/>
      <c r="D223" s="141"/>
      <c r="E223" s="254"/>
      <c r="F223" s="254"/>
      <c r="G223" s="38"/>
      <c r="H223" s="254"/>
      <c r="I223" s="141"/>
      <c r="J223" s="141"/>
      <c r="K223" s="254"/>
      <c r="L223" s="254"/>
      <c r="M223" s="38"/>
      <c r="N223" s="254"/>
      <c r="O223" s="14"/>
      <c r="P223" s="14"/>
      <c r="Q223" s="14"/>
    </row>
    <row r="224" spans="2:17" ht="12.75">
      <c r="B224" s="254"/>
      <c r="C224" s="141"/>
      <c r="D224" s="141"/>
      <c r="E224" s="254"/>
      <c r="F224" s="254"/>
      <c r="G224" s="38"/>
      <c r="H224" s="254"/>
      <c r="I224" s="141"/>
      <c r="J224" s="141"/>
      <c r="K224" s="254"/>
      <c r="L224" s="254"/>
      <c r="M224" s="38"/>
      <c r="N224" s="254"/>
      <c r="O224" s="14"/>
      <c r="P224" s="14"/>
      <c r="Q224" s="14"/>
    </row>
    <row r="225" spans="2:17" ht="12.75">
      <c r="B225" s="254"/>
      <c r="C225" s="141"/>
      <c r="D225" s="141"/>
      <c r="E225" s="254"/>
      <c r="F225" s="254"/>
      <c r="G225" s="38"/>
      <c r="H225" s="254"/>
      <c r="I225" s="141"/>
      <c r="J225" s="141"/>
      <c r="K225" s="254"/>
      <c r="L225" s="254"/>
      <c r="M225" s="38"/>
      <c r="N225" s="254"/>
      <c r="O225" s="14"/>
      <c r="P225" s="14"/>
      <c r="Q225" s="14"/>
    </row>
    <row r="226" spans="2:17" ht="12.75">
      <c r="B226" s="254"/>
      <c r="C226" s="141"/>
      <c r="D226" s="141"/>
      <c r="E226" s="254"/>
      <c r="F226" s="254"/>
      <c r="G226" s="38"/>
      <c r="H226" s="254"/>
      <c r="I226" s="141"/>
      <c r="J226" s="141"/>
      <c r="K226" s="254"/>
      <c r="L226" s="254"/>
      <c r="M226" s="38"/>
      <c r="N226" s="254"/>
      <c r="O226" s="14"/>
      <c r="P226" s="14"/>
      <c r="Q226" s="14"/>
    </row>
    <row r="227" spans="2:17" ht="12.75">
      <c r="B227" s="254"/>
      <c r="C227" s="141"/>
      <c r="D227" s="141"/>
      <c r="E227" s="254"/>
      <c r="F227" s="254"/>
      <c r="G227" s="38"/>
      <c r="H227" s="254"/>
      <c r="I227" s="141"/>
      <c r="J227" s="141"/>
      <c r="K227" s="254"/>
      <c r="L227" s="254"/>
      <c r="M227" s="38"/>
      <c r="N227" s="254"/>
      <c r="O227" s="14"/>
      <c r="P227" s="14"/>
      <c r="Q227" s="14"/>
    </row>
    <row r="228" spans="2:17" ht="12.75">
      <c r="B228" s="254"/>
      <c r="C228" s="141"/>
      <c r="D228" s="141"/>
      <c r="E228" s="254"/>
      <c r="F228" s="254"/>
      <c r="G228" s="38"/>
      <c r="H228" s="254"/>
      <c r="I228" s="141"/>
      <c r="J228" s="141"/>
      <c r="K228" s="254"/>
      <c r="L228" s="254"/>
      <c r="M228" s="38"/>
      <c r="N228" s="254"/>
      <c r="O228" s="14"/>
      <c r="P228" s="14"/>
      <c r="Q228" s="14"/>
    </row>
    <row r="229" spans="2:17" ht="12.75">
      <c r="B229" s="254"/>
      <c r="C229" s="141"/>
      <c r="D229" s="141"/>
      <c r="E229" s="254"/>
      <c r="F229" s="254"/>
      <c r="G229" s="38"/>
      <c r="H229" s="254"/>
      <c r="I229" s="141"/>
      <c r="J229" s="141"/>
      <c r="K229" s="254"/>
      <c r="L229" s="254"/>
      <c r="M229" s="38"/>
      <c r="N229" s="254"/>
      <c r="O229" s="14"/>
      <c r="P229" s="14"/>
      <c r="Q229" s="14"/>
    </row>
    <row r="230" spans="2:17" ht="12.75">
      <c r="B230" s="254"/>
      <c r="C230" s="141"/>
      <c r="D230" s="141"/>
      <c r="E230" s="254"/>
      <c r="F230" s="254"/>
      <c r="G230" s="38"/>
      <c r="H230" s="254"/>
      <c r="I230" s="141"/>
      <c r="J230" s="141"/>
      <c r="K230" s="254"/>
      <c r="L230" s="254"/>
      <c r="M230" s="38"/>
      <c r="N230" s="254"/>
      <c r="O230" s="14"/>
      <c r="P230" s="14"/>
      <c r="Q230" s="14"/>
    </row>
    <row r="231" spans="2:17" ht="12.75">
      <c r="B231" s="254"/>
      <c r="C231" s="141"/>
      <c r="D231" s="141"/>
      <c r="E231" s="254"/>
      <c r="F231" s="254"/>
      <c r="G231" s="38"/>
      <c r="H231" s="254"/>
      <c r="I231" s="141"/>
      <c r="J231" s="141"/>
      <c r="K231" s="254"/>
      <c r="L231" s="254"/>
      <c r="M231" s="38"/>
      <c r="N231" s="254"/>
      <c r="O231" s="14"/>
      <c r="P231" s="14"/>
      <c r="Q231" s="14"/>
    </row>
    <row r="232" spans="2:17" ht="12.75">
      <c r="B232" s="254"/>
      <c r="C232" s="141"/>
      <c r="D232" s="141"/>
      <c r="E232" s="254"/>
      <c r="F232" s="254"/>
      <c r="G232" s="38"/>
      <c r="H232" s="254"/>
      <c r="I232" s="141"/>
      <c r="J232" s="141"/>
      <c r="K232" s="254"/>
      <c r="L232" s="254"/>
      <c r="M232" s="38"/>
      <c r="N232" s="254"/>
      <c r="O232" s="14"/>
      <c r="P232" s="14"/>
      <c r="Q232" s="14"/>
    </row>
    <row r="233" spans="2:17" ht="12.75">
      <c r="B233" s="254"/>
      <c r="C233" s="141"/>
      <c r="D233" s="141"/>
      <c r="E233" s="254"/>
      <c r="F233" s="254"/>
      <c r="G233" s="38"/>
      <c r="H233" s="254"/>
      <c r="I233" s="141"/>
      <c r="J233" s="141"/>
      <c r="K233" s="254"/>
      <c r="L233" s="254"/>
      <c r="M233" s="38"/>
      <c r="N233" s="254"/>
      <c r="O233" s="14"/>
      <c r="P233" s="14"/>
      <c r="Q233" s="14"/>
    </row>
    <row r="234" spans="2:17" ht="12.75">
      <c r="B234" s="254"/>
      <c r="C234" s="141"/>
      <c r="D234" s="141"/>
      <c r="E234" s="254"/>
      <c r="F234" s="254"/>
      <c r="G234" s="38"/>
      <c r="H234" s="254"/>
      <c r="I234" s="141"/>
      <c r="J234" s="141"/>
      <c r="K234" s="254"/>
      <c r="L234" s="254"/>
      <c r="M234" s="38"/>
      <c r="N234" s="254"/>
      <c r="O234" s="14"/>
      <c r="P234" s="14"/>
      <c r="Q234" s="14"/>
    </row>
    <row r="235" spans="2:17" ht="12.75">
      <c r="B235" s="254"/>
      <c r="C235" s="141"/>
      <c r="D235" s="141"/>
      <c r="E235" s="254"/>
      <c r="F235" s="254"/>
      <c r="G235" s="38"/>
      <c r="H235" s="254"/>
      <c r="I235" s="141"/>
      <c r="J235" s="141"/>
      <c r="K235" s="254"/>
      <c r="L235" s="254"/>
      <c r="M235" s="38"/>
      <c r="N235" s="254"/>
      <c r="O235" s="14"/>
      <c r="P235" s="14"/>
      <c r="Q235" s="14"/>
    </row>
    <row r="236" spans="2:17" ht="12.75">
      <c r="B236" s="254"/>
      <c r="C236" s="141"/>
      <c r="D236" s="141"/>
      <c r="E236" s="254"/>
      <c r="F236" s="254"/>
      <c r="G236" s="38"/>
      <c r="H236" s="254"/>
      <c r="I236" s="141"/>
      <c r="J236" s="141"/>
      <c r="K236" s="254"/>
      <c r="L236" s="254"/>
      <c r="M236" s="38"/>
      <c r="N236" s="254"/>
      <c r="O236" s="14"/>
      <c r="P236" s="14"/>
      <c r="Q236" s="14"/>
    </row>
    <row r="237" spans="2:17" ht="12.75">
      <c r="B237" s="254"/>
      <c r="C237" s="141"/>
      <c r="D237" s="141"/>
      <c r="E237" s="254"/>
      <c r="F237" s="254"/>
      <c r="G237" s="38"/>
      <c r="H237" s="254"/>
      <c r="I237" s="141"/>
      <c r="J237" s="141"/>
      <c r="K237" s="254"/>
      <c r="L237" s="254"/>
      <c r="M237" s="38"/>
      <c r="N237" s="254"/>
      <c r="O237" s="14"/>
      <c r="P237" s="14"/>
      <c r="Q237" s="14"/>
    </row>
    <row r="238" spans="2:17" ht="12.75">
      <c r="B238" s="254"/>
      <c r="C238" s="141"/>
      <c r="D238" s="141"/>
      <c r="E238" s="254"/>
      <c r="F238" s="254"/>
      <c r="G238" s="38"/>
      <c r="H238" s="254"/>
      <c r="I238" s="141"/>
      <c r="J238" s="141"/>
      <c r="K238" s="254"/>
      <c r="L238" s="254"/>
      <c r="M238" s="38"/>
      <c r="N238" s="254"/>
      <c r="O238" s="14"/>
      <c r="P238" s="14"/>
      <c r="Q238" s="14"/>
    </row>
    <row r="239" spans="2:17" ht="12.75">
      <c r="B239" s="254"/>
      <c r="C239" s="141"/>
      <c r="D239" s="141"/>
      <c r="E239" s="254"/>
      <c r="F239" s="254"/>
      <c r="G239" s="38"/>
      <c r="H239" s="254"/>
      <c r="I239" s="141"/>
      <c r="J239" s="141"/>
      <c r="K239" s="254"/>
      <c r="L239" s="254"/>
      <c r="M239" s="38"/>
      <c r="N239" s="254"/>
      <c r="O239" s="14"/>
      <c r="P239" s="14"/>
      <c r="Q239" s="14"/>
    </row>
    <row r="240" spans="2:17" ht="12.75">
      <c r="B240" s="254"/>
      <c r="C240" s="141"/>
      <c r="D240" s="141"/>
      <c r="E240" s="254"/>
      <c r="F240" s="254"/>
      <c r="G240" s="38"/>
      <c r="H240" s="254"/>
      <c r="I240" s="141"/>
      <c r="J240" s="141"/>
      <c r="K240" s="254"/>
      <c r="L240" s="254"/>
      <c r="M240" s="38"/>
      <c r="N240" s="254"/>
      <c r="O240" s="14"/>
      <c r="P240" s="14"/>
      <c r="Q240" s="14"/>
    </row>
    <row r="241" spans="2:17" ht="12.75">
      <c r="B241" s="254"/>
      <c r="C241" s="141"/>
      <c r="D241" s="141"/>
      <c r="E241" s="254"/>
      <c r="F241" s="254"/>
      <c r="G241" s="38"/>
      <c r="H241" s="254"/>
      <c r="I241" s="141"/>
      <c r="J241" s="141"/>
      <c r="K241" s="254"/>
      <c r="L241" s="254"/>
      <c r="M241" s="38"/>
      <c r="N241" s="254"/>
      <c r="O241" s="14"/>
      <c r="P241" s="14"/>
      <c r="Q241" s="14"/>
    </row>
    <row r="242" spans="2:17" ht="12.75">
      <c r="B242" s="254"/>
      <c r="C242" s="141"/>
      <c r="D242" s="141"/>
      <c r="E242" s="254"/>
      <c r="F242" s="254"/>
      <c r="G242" s="38"/>
      <c r="H242" s="254"/>
      <c r="I242" s="141"/>
      <c r="J242" s="141"/>
      <c r="K242" s="254"/>
      <c r="L242" s="254"/>
      <c r="M242" s="38"/>
      <c r="N242" s="254"/>
      <c r="O242" s="14"/>
      <c r="P242" s="14"/>
      <c r="Q242" s="14"/>
    </row>
    <row r="243" spans="2:17" ht="12.75">
      <c r="B243" s="254"/>
      <c r="C243" s="141"/>
      <c r="D243" s="141"/>
      <c r="E243" s="254"/>
      <c r="F243" s="254"/>
      <c r="G243" s="38"/>
      <c r="H243" s="254"/>
      <c r="I243" s="141"/>
      <c r="J243" s="141"/>
      <c r="K243" s="254"/>
      <c r="L243" s="254"/>
      <c r="M243" s="38"/>
      <c r="N243" s="254"/>
      <c r="O243" s="14"/>
      <c r="P243" s="14"/>
      <c r="Q243" s="14"/>
    </row>
  </sheetData>
  <sheetProtection/>
  <mergeCells count="3">
    <mergeCell ref="B5:G5"/>
    <mergeCell ref="H5:M5"/>
    <mergeCell ref="A2:N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2"/>
    <outlinePr summaryBelow="0"/>
    <pageSetUpPr fitToPage="1"/>
  </sheetPr>
  <dimension ref="A2:S247"/>
  <sheetViews>
    <sheetView workbookViewId="0" topLeftCell="A1">
      <selection activeCell="N23" sqref="N23"/>
    </sheetView>
  </sheetViews>
  <sheetFormatPr defaultColWidth="9.00390625" defaultRowHeight="12.75" outlineLevelRow="1"/>
  <cols>
    <col min="1" max="1" width="63.25390625" style="27" bestFit="1" customWidth="1"/>
    <col min="2" max="2" width="12.75390625" style="12" bestFit="1" customWidth="1"/>
    <col min="3" max="4" width="12.375" style="149" bestFit="1" customWidth="1"/>
    <col min="5" max="5" width="13.375" style="12" bestFit="1" customWidth="1"/>
    <col min="6" max="6" width="14.375" style="12" bestFit="1" customWidth="1"/>
    <col min="7" max="7" width="10.75390625" style="48" bestFit="1" customWidth="1"/>
    <col min="8" max="8" width="12.75390625" style="12" bestFit="1" customWidth="1"/>
    <col min="9" max="10" width="12.375" style="149" bestFit="1" customWidth="1"/>
    <col min="11" max="12" width="14.375" style="12" bestFit="1" customWidth="1"/>
    <col min="13" max="13" width="10.75390625" style="48" bestFit="1" customWidth="1"/>
    <col min="14" max="14" width="16.125" style="12" bestFit="1" customWidth="1"/>
    <col min="15" max="16384" width="9.125" style="27" customWidth="1"/>
  </cols>
  <sheetData>
    <row r="2" spans="1:19" ht="18.75">
      <c r="A2" s="5" t="s">
        <v>217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4"/>
      <c r="P2" s="14"/>
      <c r="Q2" s="14"/>
      <c r="R2" s="14"/>
      <c r="S2" s="14"/>
    </row>
    <row r="3" ht="12.75">
      <c r="A3" s="119"/>
    </row>
    <row r="4" spans="2:14" s="186" customFormat="1" ht="12.75">
      <c r="B4" s="194"/>
      <c r="C4" s="53"/>
      <c r="D4" s="53"/>
      <c r="E4" s="194"/>
      <c r="F4" s="194"/>
      <c r="G4" s="223"/>
      <c r="H4" s="194"/>
      <c r="I4" s="53"/>
      <c r="J4" s="53"/>
      <c r="K4" s="194"/>
      <c r="L4" s="194"/>
      <c r="M4" s="223"/>
      <c r="N4" s="186" t="str">
        <f>VALVAL</f>
        <v>млрд. одиниць</v>
      </c>
    </row>
    <row r="5" spans="1:14" s="159" customFormat="1" ht="12.75">
      <c r="A5" s="30"/>
      <c r="B5" s="263">
        <v>44926</v>
      </c>
      <c r="C5" s="264"/>
      <c r="D5" s="264"/>
      <c r="E5" s="264"/>
      <c r="F5" s="264"/>
      <c r="G5" s="265"/>
      <c r="H5" s="263">
        <v>45260</v>
      </c>
      <c r="I5" s="264"/>
      <c r="J5" s="264"/>
      <c r="K5" s="264"/>
      <c r="L5" s="264"/>
      <c r="M5" s="265"/>
      <c r="N5" s="182"/>
    </row>
    <row r="6" spans="1:14" s="97" customFormat="1" ht="12.75">
      <c r="A6" s="123"/>
      <c r="B6" s="166" t="s">
        <v>6</v>
      </c>
      <c r="C6" s="19" t="s">
        <v>181</v>
      </c>
      <c r="D6" s="19" t="s">
        <v>208</v>
      </c>
      <c r="E6" s="166" t="s">
        <v>169</v>
      </c>
      <c r="F6" s="166" t="s">
        <v>172</v>
      </c>
      <c r="G6" s="190" t="s">
        <v>192</v>
      </c>
      <c r="H6" s="166" t="s">
        <v>6</v>
      </c>
      <c r="I6" s="19" t="s">
        <v>181</v>
      </c>
      <c r="J6" s="19" t="s">
        <v>208</v>
      </c>
      <c r="K6" s="166" t="s">
        <v>169</v>
      </c>
      <c r="L6" s="166" t="s">
        <v>172</v>
      </c>
      <c r="M6" s="190" t="s">
        <v>192</v>
      </c>
      <c r="N6" s="166" t="s">
        <v>63</v>
      </c>
    </row>
    <row r="7" spans="1:14" s="10" customFormat="1" ht="15">
      <c r="A7" s="150" t="s">
        <v>153</v>
      </c>
      <c r="B7" s="93"/>
      <c r="C7" s="201"/>
      <c r="D7" s="201"/>
      <c r="E7" s="93">
        <f>SUM(E8:E24)</f>
        <v>111.44670722129</v>
      </c>
      <c r="F7" s="93">
        <f>SUM(F8:F24)</f>
        <v>4075.45005767922</v>
      </c>
      <c r="G7" s="103">
        <f>SUM(G8:G24)</f>
        <v>0.999998</v>
      </c>
      <c r="H7" s="93"/>
      <c r="I7" s="201"/>
      <c r="J7" s="201"/>
      <c r="K7" s="93">
        <f>SUM(K8:K24)</f>
        <v>140.82376648444</v>
      </c>
      <c r="L7" s="93">
        <f>SUM(L8:L24)</f>
        <v>5122.49267062287</v>
      </c>
      <c r="M7" s="103">
        <f>SUM(M8:M24)</f>
        <v>1.000001</v>
      </c>
      <c r="N7" s="93">
        <f>SUM(N8:N24)</f>
        <v>-9.999999999944949E-07</v>
      </c>
    </row>
    <row r="8" spans="1:14" s="23" customFormat="1" ht="12.75">
      <c r="A8" s="151" t="s">
        <v>27</v>
      </c>
      <c r="B8" s="124">
        <v>0.01837237848</v>
      </c>
      <c r="C8" s="230">
        <v>1.203349</v>
      </c>
      <c r="D8" s="230">
        <v>44.0048</v>
      </c>
      <c r="E8" s="124">
        <v>0.02210838918</v>
      </c>
      <c r="F8" s="124">
        <v>0.80847284054</v>
      </c>
      <c r="G8" s="154">
        <v>0.000198</v>
      </c>
      <c r="H8" s="124">
        <v>0.01837237848</v>
      </c>
      <c r="I8" s="230">
        <v>1.2695</v>
      </c>
      <c r="J8" s="230">
        <v>46.1783</v>
      </c>
      <c r="K8" s="124">
        <v>0.0233237262</v>
      </c>
      <c r="L8" s="124">
        <v>0.84840520516</v>
      </c>
      <c r="M8" s="154">
        <v>0.000166</v>
      </c>
      <c r="N8" s="124">
        <v>-3.3E-05</v>
      </c>
    </row>
    <row r="9" spans="1:17" ht="12.75">
      <c r="A9" s="198" t="s">
        <v>118</v>
      </c>
      <c r="B9" s="76">
        <v>33.37263901018</v>
      </c>
      <c r="C9" s="187">
        <v>1</v>
      </c>
      <c r="D9" s="187">
        <v>36.5686</v>
      </c>
      <c r="E9" s="76">
        <v>33.37263901018</v>
      </c>
      <c r="F9" s="76">
        <v>1220.39068690769</v>
      </c>
      <c r="G9" s="109">
        <v>0.299449</v>
      </c>
      <c r="H9" s="76">
        <v>35.96058165645</v>
      </c>
      <c r="I9" s="187">
        <v>1</v>
      </c>
      <c r="J9" s="187">
        <v>36.3752</v>
      </c>
      <c r="K9" s="76">
        <v>35.96058165645</v>
      </c>
      <c r="L9" s="76">
        <v>1308.07334986968</v>
      </c>
      <c r="M9" s="109">
        <v>0.255359</v>
      </c>
      <c r="N9" s="76">
        <v>-0.044091</v>
      </c>
      <c r="O9" s="14"/>
      <c r="P9" s="14"/>
      <c r="Q9" s="14"/>
    </row>
    <row r="10" spans="1:17" ht="12.75">
      <c r="A10" s="198" t="s">
        <v>3</v>
      </c>
      <c r="B10" s="76">
        <v>23.13126000463</v>
      </c>
      <c r="C10" s="187">
        <v>1.065149</v>
      </c>
      <c r="D10" s="187">
        <v>38.951</v>
      </c>
      <c r="E10" s="76">
        <v>24.6382335786</v>
      </c>
      <c r="F10" s="76">
        <v>900.98570844038</v>
      </c>
      <c r="G10" s="109">
        <v>0.221076</v>
      </c>
      <c r="H10" s="76">
        <v>40.49259558008</v>
      </c>
      <c r="I10" s="187">
        <v>1.098501</v>
      </c>
      <c r="J10" s="187">
        <v>39.9582</v>
      </c>
      <c r="K10" s="76">
        <v>44.48116388941</v>
      </c>
      <c r="L10" s="76">
        <v>1618.01123270793</v>
      </c>
      <c r="M10" s="109">
        <v>0.315864</v>
      </c>
      <c r="N10" s="76">
        <v>0.094788</v>
      </c>
      <c r="O10" s="14"/>
      <c r="P10" s="14"/>
      <c r="Q10" s="14"/>
    </row>
    <row r="11" spans="1:17" ht="12.75">
      <c r="A11" s="198" t="s">
        <v>162</v>
      </c>
      <c r="B11" s="76">
        <v>1.95</v>
      </c>
      <c r="C11" s="187">
        <v>0.735836</v>
      </c>
      <c r="D11" s="187">
        <v>26.9085</v>
      </c>
      <c r="E11" s="76">
        <v>1.43488060795</v>
      </c>
      <c r="F11" s="76">
        <v>52.471575</v>
      </c>
      <c r="G11" s="109">
        <v>0.012875</v>
      </c>
      <c r="H11" s="76">
        <v>4.35</v>
      </c>
      <c r="I11" s="187">
        <v>0.736485</v>
      </c>
      <c r="J11" s="187">
        <v>26.7898</v>
      </c>
      <c r="K11" s="76">
        <v>3.20371104489</v>
      </c>
      <c r="L11" s="76">
        <v>116.53563</v>
      </c>
      <c r="M11" s="109">
        <v>0.02275</v>
      </c>
      <c r="N11" s="76">
        <v>0.009875</v>
      </c>
      <c r="O11" s="14"/>
      <c r="P11" s="14"/>
      <c r="Q11" s="14"/>
    </row>
    <row r="12" spans="1:17" ht="12.75">
      <c r="A12" s="198" t="s">
        <v>16</v>
      </c>
      <c r="B12" s="76">
        <v>10.845957398</v>
      </c>
      <c r="C12" s="187">
        <v>1.330844</v>
      </c>
      <c r="D12" s="187">
        <v>48.667093</v>
      </c>
      <c r="E12" s="76">
        <v>14.43427468819</v>
      </c>
      <c r="F12" s="76">
        <v>527.8412173625</v>
      </c>
      <c r="G12" s="109">
        <v>0.129517</v>
      </c>
      <c r="H12" s="76">
        <v>11.9294774</v>
      </c>
      <c r="I12" s="187">
        <v>1.333285</v>
      </c>
      <c r="J12" s="187">
        <v>48.498521</v>
      </c>
      <c r="K12" s="76">
        <v>15.90539736422</v>
      </c>
      <c r="L12" s="76">
        <v>578.56201020293</v>
      </c>
      <c r="M12" s="109">
        <v>0.112945</v>
      </c>
      <c r="N12" s="76">
        <v>-0.016572</v>
      </c>
      <c r="O12" s="14"/>
      <c r="P12" s="14"/>
      <c r="Q12" s="14"/>
    </row>
    <row r="13" spans="1:17" ht="12.75">
      <c r="A13" s="198" t="s">
        <v>17</v>
      </c>
      <c r="B13" s="76">
        <v>1336.45994199717</v>
      </c>
      <c r="C13" s="187">
        <v>0.027346</v>
      </c>
      <c r="D13" s="187">
        <v>1</v>
      </c>
      <c r="E13" s="76">
        <v>36.54665319451</v>
      </c>
      <c r="F13" s="76">
        <v>1336.45994199717</v>
      </c>
      <c r="G13" s="109">
        <v>0.327929</v>
      </c>
      <c r="H13" s="76">
        <v>1467.59854695022</v>
      </c>
      <c r="I13" s="187">
        <v>0.027491</v>
      </c>
      <c r="J13" s="187">
        <v>1</v>
      </c>
      <c r="K13" s="76">
        <v>40.34612997178</v>
      </c>
      <c r="L13" s="76">
        <v>1467.59854695022</v>
      </c>
      <c r="M13" s="109">
        <v>0.286501</v>
      </c>
      <c r="N13" s="76">
        <v>-0.041429</v>
      </c>
      <c r="O13" s="14"/>
      <c r="P13" s="14"/>
      <c r="Q13" s="14"/>
    </row>
    <row r="14" spans="1:17" ht="12.75">
      <c r="A14" s="198" t="s">
        <v>103</v>
      </c>
      <c r="B14" s="76">
        <v>133.369107269</v>
      </c>
      <c r="C14" s="187">
        <v>0.007482</v>
      </c>
      <c r="D14" s="187">
        <v>0.27362</v>
      </c>
      <c r="E14" s="76">
        <v>0.99791775268</v>
      </c>
      <c r="F14" s="76">
        <v>36.49245513094</v>
      </c>
      <c r="G14" s="109">
        <v>0.008954</v>
      </c>
      <c r="H14" s="76">
        <v>133.369163942</v>
      </c>
      <c r="I14" s="187">
        <v>0.006774</v>
      </c>
      <c r="J14" s="187">
        <v>0.24641</v>
      </c>
      <c r="K14" s="76">
        <v>0.90345883149</v>
      </c>
      <c r="L14" s="76">
        <v>32.86349568695</v>
      </c>
      <c r="M14" s="109">
        <v>0.006416</v>
      </c>
      <c r="N14" s="76">
        <v>-0.002539</v>
      </c>
      <c r="O14" s="14"/>
      <c r="P14" s="14"/>
      <c r="Q14" s="14"/>
    </row>
    <row r="15" spans="2:17" ht="12.75">
      <c r="B15" s="254"/>
      <c r="C15" s="141"/>
      <c r="D15" s="141"/>
      <c r="E15" s="254"/>
      <c r="F15" s="254"/>
      <c r="G15" s="38"/>
      <c r="H15" s="254"/>
      <c r="I15" s="141"/>
      <c r="J15" s="141"/>
      <c r="K15" s="254"/>
      <c r="L15" s="254"/>
      <c r="M15" s="38"/>
      <c r="N15" s="254"/>
      <c r="O15" s="14"/>
      <c r="P15" s="14"/>
      <c r="Q15" s="14"/>
    </row>
    <row r="16" spans="2:17" ht="12.75">
      <c r="B16" s="254"/>
      <c r="C16" s="141"/>
      <c r="D16" s="141"/>
      <c r="E16" s="254"/>
      <c r="F16" s="254"/>
      <c r="G16" s="38"/>
      <c r="H16" s="254"/>
      <c r="I16" s="141"/>
      <c r="J16" s="141"/>
      <c r="K16" s="254"/>
      <c r="L16" s="254"/>
      <c r="M16" s="38"/>
      <c r="N16" s="254"/>
      <c r="O16" s="14"/>
      <c r="P16" s="14"/>
      <c r="Q16" s="14"/>
    </row>
    <row r="17" spans="2:17" ht="12.75">
      <c r="B17" s="254"/>
      <c r="C17" s="141"/>
      <c r="D17" s="141"/>
      <c r="E17" s="254"/>
      <c r="F17" s="254"/>
      <c r="G17" s="38"/>
      <c r="H17" s="254"/>
      <c r="I17" s="141"/>
      <c r="J17" s="141"/>
      <c r="K17" s="254"/>
      <c r="L17" s="254"/>
      <c r="M17" s="38"/>
      <c r="N17" s="254"/>
      <c r="O17" s="14"/>
      <c r="P17" s="14"/>
      <c r="Q17" s="14"/>
    </row>
    <row r="18" spans="2:17" ht="12.75">
      <c r="B18" s="254"/>
      <c r="C18" s="141"/>
      <c r="D18" s="141"/>
      <c r="E18" s="254"/>
      <c r="F18" s="254"/>
      <c r="G18" s="38"/>
      <c r="H18" s="254"/>
      <c r="I18" s="141"/>
      <c r="J18" s="141"/>
      <c r="K18" s="254"/>
      <c r="L18" s="254"/>
      <c r="M18" s="38"/>
      <c r="N18" s="254"/>
      <c r="O18" s="14"/>
      <c r="P18" s="14"/>
      <c r="Q18" s="14"/>
    </row>
    <row r="19" spans="2:17" ht="12.75">
      <c r="B19" s="254"/>
      <c r="C19" s="141"/>
      <c r="D19" s="141"/>
      <c r="E19" s="254"/>
      <c r="F19" s="254"/>
      <c r="G19" s="38"/>
      <c r="H19" s="254"/>
      <c r="I19" s="141"/>
      <c r="J19" s="141"/>
      <c r="K19" s="254"/>
      <c r="L19" s="254"/>
      <c r="M19" s="38"/>
      <c r="N19" s="254"/>
      <c r="O19" s="14"/>
      <c r="P19" s="14"/>
      <c r="Q19" s="14"/>
    </row>
    <row r="20" spans="2:17" ht="12.75">
      <c r="B20" s="254"/>
      <c r="C20" s="141"/>
      <c r="D20" s="141"/>
      <c r="E20" s="254"/>
      <c r="F20" s="254"/>
      <c r="G20" s="38"/>
      <c r="H20" s="254"/>
      <c r="I20" s="141"/>
      <c r="J20" s="141"/>
      <c r="K20" s="254"/>
      <c r="L20" s="254"/>
      <c r="M20" s="38"/>
      <c r="N20" s="254"/>
      <c r="O20" s="14"/>
      <c r="P20" s="14"/>
      <c r="Q20" s="14"/>
    </row>
    <row r="21" spans="2:17" ht="12.75">
      <c r="B21" s="254"/>
      <c r="C21" s="141"/>
      <c r="D21" s="141"/>
      <c r="E21" s="254"/>
      <c r="F21" s="254"/>
      <c r="G21" s="38"/>
      <c r="H21" s="254"/>
      <c r="I21" s="141"/>
      <c r="J21" s="141"/>
      <c r="K21" s="254"/>
      <c r="L21" s="254"/>
      <c r="M21" s="38"/>
      <c r="N21" s="254"/>
      <c r="O21" s="14"/>
      <c r="P21" s="14"/>
      <c r="Q21" s="14"/>
    </row>
    <row r="22" spans="2:17" ht="12.75">
      <c r="B22" s="254"/>
      <c r="C22" s="141"/>
      <c r="D22" s="141"/>
      <c r="E22" s="254"/>
      <c r="F22" s="254"/>
      <c r="G22" s="38"/>
      <c r="H22" s="254"/>
      <c r="I22" s="141"/>
      <c r="J22" s="141"/>
      <c r="K22" s="254"/>
      <c r="L22" s="254"/>
      <c r="M22" s="38"/>
      <c r="N22" s="254"/>
      <c r="O22" s="14"/>
      <c r="P22" s="14"/>
      <c r="Q22" s="14"/>
    </row>
    <row r="23" spans="2:17" ht="12.75">
      <c r="B23" s="254"/>
      <c r="C23" s="141"/>
      <c r="D23" s="141"/>
      <c r="E23" s="254"/>
      <c r="F23" s="254"/>
      <c r="G23" s="38"/>
      <c r="H23" s="254"/>
      <c r="I23" s="141"/>
      <c r="J23" s="141"/>
      <c r="K23" s="254"/>
      <c r="L23" s="254"/>
      <c r="M23" s="38"/>
      <c r="N23" s="186" t="str">
        <f>VALVAL</f>
        <v>млрд. одиниць</v>
      </c>
      <c r="O23" s="14"/>
      <c r="P23" s="14"/>
      <c r="Q23" s="14"/>
    </row>
    <row r="24" spans="1:19" ht="12.75">
      <c r="A24" s="30"/>
      <c r="B24" s="260">
        <v>44926</v>
      </c>
      <c r="C24" s="261"/>
      <c r="D24" s="261"/>
      <c r="E24" s="261"/>
      <c r="F24" s="261"/>
      <c r="G24" s="262"/>
      <c r="H24" s="260">
        <v>45260</v>
      </c>
      <c r="I24" s="261"/>
      <c r="J24" s="261"/>
      <c r="K24" s="261"/>
      <c r="L24" s="261"/>
      <c r="M24" s="262"/>
      <c r="N24" s="182"/>
      <c r="O24" s="159"/>
      <c r="P24" s="159"/>
      <c r="Q24" s="159"/>
      <c r="R24" s="159"/>
      <c r="S24" s="159"/>
    </row>
    <row r="25" spans="1:17" s="217" customFormat="1" ht="12.75">
      <c r="A25" s="228"/>
      <c r="B25" s="22" t="s">
        <v>6</v>
      </c>
      <c r="C25" s="137" t="s">
        <v>181</v>
      </c>
      <c r="D25" s="137" t="s">
        <v>208</v>
      </c>
      <c r="E25" s="22" t="s">
        <v>169</v>
      </c>
      <c r="F25" s="22" t="s">
        <v>172</v>
      </c>
      <c r="G25" s="32" t="s">
        <v>192</v>
      </c>
      <c r="H25" s="22" t="s">
        <v>6</v>
      </c>
      <c r="I25" s="137" t="s">
        <v>181</v>
      </c>
      <c r="J25" s="137" t="s">
        <v>208</v>
      </c>
      <c r="K25" s="22" t="s">
        <v>169</v>
      </c>
      <c r="L25" s="22" t="s">
        <v>172</v>
      </c>
      <c r="M25" s="32" t="s">
        <v>192</v>
      </c>
      <c r="N25" s="22" t="s">
        <v>63</v>
      </c>
      <c r="O25" s="207"/>
      <c r="P25" s="207"/>
      <c r="Q25" s="207"/>
    </row>
    <row r="26" spans="1:17" s="140" customFormat="1" ht="15">
      <c r="A26" s="31" t="s">
        <v>153</v>
      </c>
      <c r="B26" s="226">
        <f aca="true" t="shared" si="0" ref="B26:N26">B$27+B$35</f>
        <v>1539.1472780574602</v>
      </c>
      <c r="C26" s="110">
        <f t="shared" si="0"/>
        <v>8.793345</v>
      </c>
      <c r="D26" s="110">
        <f t="shared" si="0"/>
        <v>321.56030599999997</v>
      </c>
      <c r="E26" s="226">
        <f t="shared" si="0"/>
        <v>111.44670722129001</v>
      </c>
      <c r="F26" s="226">
        <f t="shared" si="0"/>
        <v>4075.45005767922</v>
      </c>
      <c r="G26" s="252">
        <f t="shared" si="0"/>
        <v>0.999999</v>
      </c>
      <c r="H26" s="226">
        <f t="shared" si="0"/>
        <v>1693.71873790723</v>
      </c>
      <c r="I26" s="110">
        <f t="shared" si="0"/>
        <v>8.931313</v>
      </c>
      <c r="J26" s="110">
        <f t="shared" si="0"/>
        <v>324.87835199999995</v>
      </c>
      <c r="K26" s="226">
        <f t="shared" si="0"/>
        <v>140.82376648444</v>
      </c>
      <c r="L26" s="226">
        <f t="shared" si="0"/>
        <v>5122.492670622869</v>
      </c>
      <c r="M26" s="252">
        <f t="shared" si="0"/>
        <v>1.0000010000000001</v>
      </c>
      <c r="N26" s="226">
        <f t="shared" si="0"/>
        <v>-1.0000000000044695E-06</v>
      </c>
      <c r="O26" s="128"/>
      <c r="P26" s="128"/>
      <c r="Q26" s="128"/>
    </row>
    <row r="27" spans="1:17" s="9" customFormat="1" ht="15">
      <c r="A27" s="69" t="s">
        <v>66</v>
      </c>
      <c r="B27" s="50">
        <f aca="true" t="shared" si="1" ref="B27:N27">SUM(B$28:B$34)</f>
        <v>1474.9321949886203</v>
      </c>
      <c r="C27" s="157">
        <f t="shared" si="1"/>
        <v>5.370006</v>
      </c>
      <c r="D27" s="157">
        <f t="shared" si="1"/>
        <v>196.373613</v>
      </c>
      <c r="E27" s="50">
        <f t="shared" si="1"/>
        <v>101.59354286955</v>
      </c>
      <c r="F27" s="50">
        <f t="shared" si="1"/>
        <v>3715.1336317660903</v>
      </c>
      <c r="G27" s="74">
        <f t="shared" si="1"/>
        <v>0.911588</v>
      </c>
      <c r="H27" s="50">
        <f t="shared" si="1"/>
        <v>1632.31367543651</v>
      </c>
      <c r="I27" s="157">
        <f t="shared" si="1"/>
        <v>5.472036</v>
      </c>
      <c r="J27" s="157">
        <f t="shared" si="1"/>
        <v>199.04643099999996</v>
      </c>
      <c r="K27" s="50">
        <f t="shared" si="1"/>
        <v>131.94343932231</v>
      </c>
      <c r="L27" s="50">
        <f t="shared" si="1"/>
        <v>4799.468994035539</v>
      </c>
      <c r="M27" s="74">
        <f t="shared" si="1"/>
        <v>0.936941</v>
      </c>
      <c r="N27" s="50">
        <f t="shared" si="1"/>
        <v>0.025351</v>
      </c>
      <c r="O27" s="249"/>
      <c r="P27" s="249"/>
      <c r="Q27" s="249"/>
    </row>
    <row r="28" spans="1:17" s="152" customFormat="1" ht="12.75" outlineLevel="1">
      <c r="A28" s="246" t="s">
        <v>27</v>
      </c>
      <c r="B28" s="26">
        <v>0.01837237848</v>
      </c>
      <c r="C28" s="143">
        <v>1.203349</v>
      </c>
      <c r="D28" s="143">
        <v>44.0048</v>
      </c>
      <c r="E28" s="26">
        <v>0.02210838918</v>
      </c>
      <c r="F28" s="26">
        <v>0.80847284054</v>
      </c>
      <c r="G28" s="41">
        <v>0.000198</v>
      </c>
      <c r="H28" s="26">
        <v>0.01837237848</v>
      </c>
      <c r="I28" s="143">
        <v>1.2695</v>
      </c>
      <c r="J28" s="143">
        <v>46.1783</v>
      </c>
      <c r="K28" s="26">
        <v>0.0233237262</v>
      </c>
      <c r="L28" s="26">
        <v>0.84840520516</v>
      </c>
      <c r="M28" s="41">
        <v>0.000166</v>
      </c>
      <c r="N28" s="26">
        <v>-3.3E-05</v>
      </c>
      <c r="O28" s="142"/>
      <c r="P28" s="142"/>
      <c r="Q28" s="142"/>
    </row>
    <row r="29" spans="1:17" ht="12.75" outlineLevel="1">
      <c r="A29" s="153" t="s">
        <v>118</v>
      </c>
      <c r="B29" s="76">
        <v>29.95859485512</v>
      </c>
      <c r="C29" s="187">
        <v>1</v>
      </c>
      <c r="D29" s="187">
        <v>36.5686</v>
      </c>
      <c r="E29" s="76">
        <v>29.95859485512</v>
      </c>
      <c r="F29" s="76">
        <v>1095.54387181895</v>
      </c>
      <c r="G29" s="109">
        <v>0.268815</v>
      </c>
      <c r="H29" s="76">
        <v>32.54530955327</v>
      </c>
      <c r="I29" s="187">
        <v>1</v>
      </c>
      <c r="J29" s="187">
        <v>36.3752</v>
      </c>
      <c r="K29" s="76">
        <v>32.54530955327</v>
      </c>
      <c r="L29" s="76">
        <v>1183.84214406209</v>
      </c>
      <c r="M29" s="109">
        <v>0.231107</v>
      </c>
      <c r="N29" s="76">
        <v>-0.037709</v>
      </c>
      <c r="O29" s="14"/>
      <c r="P29" s="14"/>
      <c r="Q29" s="14"/>
    </row>
    <row r="30" spans="1:17" ht="12.75" outlineLevel="1">
      <c r="A30" s="153" t="s">
        <v>3</v>
      </c>
      <c r="B30" s="76">
        <v>22.14619604228</v>
      </c>
      <c r="C30" s="187">
        <v>1.065149</v>
      </c>
      <c r="D30" s="187">
        <v>38.951</v>
      </c>
      <c r="E30" s="76">
        <v>23.58899389216</v>
      </c>
      <c r="F30" s="76">
        <v>862.61648204288</v>
      </c>
      <c r="G30" s="109">
        <v>0.211662</v>
      </c>
      <c r="H30" s="76">
        <v>39.06628884388</v>
      </c>
      <c r="I30" s="187">
        <v>1.098501</v>
      </c>
      <c r="J30" s="187">
        <v>39.9582</v>
      </c>
      <c r="K30" s="76">
        <v>42.91436426146</v>
      </c>
      <c r="L30" s="76">
        <v>1561.01858288151</v>
      </c>
      <c r="M30" s="109">
        <v>0.304738</v>
      </c>
      <c r="N30" s="76">
        <v>0.093076</v>
      </c>
      <c r="O30" s="14"/>
      <c r="P30" s="14"/>
      <c r="Q30" s="14"/>
    </row>
    <row r="31" spans="1:17" ht="12.75" outlineLevel="1">
      <c r="A31" s="153" t="s">
        <v>162</v>
      </c>
      <c r="B31" s="76">
        <v>1.95</v>
      </c>
      <c r="C31" s="187">
        <v>0.735836</v>
      </c>
      <c r="D31" s="187">
        <v>26.9085</v>
      </c>
      <c r="E31" s="76">
        <v>1.43488060795</v>
      </c>
      <c r="F31" s="76">
        <v>52.471575</v>
      </c>
      <c r="G31" s="109">
        <v>0.012875</v>
      </c>
      <c r="H31" s="76">
        <v>4.35</v>
      </c>
      <c r="I31" s="187">
        <v>0.736485</v>
      </c>
      <c r="J31" s="187">
        <v>26.7898</v>
      </c>
      <c r="K31" s="76">
        <v>3.20371104489</v>
      </c>
      <c r="L31" s="76">
        <v>116.53563</v>
      </c>
      <c r="M31" s="109">
        <v>0.02275</v>
      </c>
      <c r="N31" s="76">
        <v>0.009875</v>
      </c>
      <c r="O31" s="14"/>
      <c r="P31" s="14"/>
      <c r="Q31" s="14"/>
    </row>
    <row r="32" spans="1:17" ht="12.75" outlineLevel="1">
      <c r="A32" s="153" t="s">
        <v>16</v>
      </c>
      <c r="B32" s="76">
        <v>7.965890651</v>
      </c>
      <c r="C32" s="187">
        <v>1.330844</v>
      </c>
      <c r="D32" s="187">
        <v>48.667093</v>
      </c>
      <c r="E32" s="76">
        <v>10.60135583917</v>
      </c>
      <c r="F32" s="76">
        <v>387.67674114004</v>
      </c>
      <c r="G32" s="109">
        <v>0.095125</v>
      </c>
      <c r="H32" s="76">
        <v>10.134972318</v>
      </c>
      <c r="I32" s="187">
        <v>1.333285</v>
      </c>
      <c r="J32" s="187">
        <v>48.498521</v>
      </c>
      <c r="K32" s="76">
        <v>13.51281004087</v>
      </c>
      <c r="L32" s="76">
        <v>491.53116779895</v>
      </c>
      <c r="M32" s="109">
        <v>0.095955</v>
      </c>
      <c r="N32" s="76">
        <v>0.000831</v>
      </c>
      <c r="O32" s="14"/>
      <c r="P32" s="14"/>
      <c r="Q32" s="14"/>
    </row>
    <row r="33" spans="1:17" ht="12.75" outlineLevel="1">
      <c r="A33" s="153" t="s">
        <v>17</v>
      </c>
      <c r="B33" s="76">
        <v>1279.52403379274</v>
      </c>
      <c r="C33" s="187">
        <v>0.027346</v>
      </c>
      <c r="D33" s="187">
        <v>1</v>
      </c>
      <c r="E33" s="76">
        <v>34.98969153329</v>
      </c>
      <c r="F33" s="76">
        <v>1279.52403379274</v>
      </c>
      <c r="G33" s="109">
        <v>0.313959</v>
      </c>
      <c r="H33" s="76">
        <v>1412.82956840088</v>
      </c>
      <c r="I33" s="187">
        <v>0.027491</v>
      </c>
      <c r="J33" s="187">
        <v>1</v>
      </c>
      <c r="K33" s="76">
        <v>38.84046186413</v>
      </c>
      <c r="L33" s="76">
        <v>1412.82956840088</v>
      </c>
      <c r="M33" s="109">
        <v>0.275809</v>
      </c>
      <c r="N33" s="76">
        <v>-0.03815</v>
      </c>
      <c r="O33" s="14"/>
      <c r="P33" s="14"/>
      <c r="Q33" s="14"/>
    </row>
    <row r="34" spans="1:17" ht="12.75" outlineLevel="1">
      <c r="A34" s="153" t="s">
        <v>103</v>
      </c>
      <c r="B34" s="76">
        <v>133.369107269</v>
      </c>
      <c r="C34" s="187">
        <v>0.007482</v>
      </c>
      <c r="D34" s="187">
        <v>0.27362</v>
      </c>
      <c r="E34" s="76">
        <v>0.99791775268</v>
      </c>
      <c r="F34" s="76">
        <v>36.49245513094</v>
      </c>
      <c r="G34" s="109">
        <v>0.008954</v>
      </c>
      <c r="H34" s="76">
        <v>133.369163942</v>
      </c>
      <c r="I34" s="187">
        <v>0.006774</v>
      </c>
      <c r="J34" s="187">
        <v>0.24641</v>
      </c>
      <c r="K34" s="76">
        <v>0.90345883149</v>
      </c>
      <c r="L34" s="76">
        <v>32.86349568695</v>
      </c>
      <c r="M34" s="109">
        <v>0.006416</v>
      </c>
      <c r="N34" s="76">
        <v>-0.002539</v>
      </c>
      <c r="O34" s="14"/>
      <c r="P34" s="14"/>
      <c r="Q34" s="14"/>
    </row>
    <row r="35" spans="1:17" ht="15">
      <c r="A35" s="86" t="s">
        <v>14</v>
      </c>
      <c r="B35" s="221">
        <f aca="true" t="shared" si="2" ref="B35:N35">SUM(B$36:B$39)</f>
        <v>64.21508306884</v>
      </c>
      <c r="C35" s="98">
        <f t="shared" si="2"/>
        <v>3.423339</v>
      </c>
      <c r="D35" s="98">
        <f t="shared" si="2"/>
        <v>125.18669299999999</v>
      </c>
      <c r="E35" s="221">
        <f t="shared" si="2"/>
        <v>9.853164351739998</v>
      </c>
      <c r="F35" s="221">
        <f t="shared" si="2"/>
        <v>360.31642591313</v>
      </c>
      <c r="G35" s="238">
        <f t="shared" si="2"/>
        <v>0.088411</v>
      </c>
      <c r="H35" s="221">
        <f t="shared" si="2"/>
        <v>61.40506247072</v>
      </c>
      <c r="I35" s="98">
        <f t="shared" si="2"/>
        <v>3.4592769999999997</v>
      </c>
      <c r="J35" s="98">
        <f t="shared" si="2"/>
        <v>125.831921</v>
      </c>
      <c r="K35" s="221">
        <f t="shared" si="2"/>
        <v>8.880327162130001</v>
      </c>
      <c r="L35" s="221">
        <f t="shared" si="2"/>
        <v>323.02367658733</v>
      </c>
      <c r="M35" s="238">
        <f t="shared" si="2"/>
        <v>0.06306</v>
      </c>
      <c r="N35" s="221">
        <f t="shared" si="2"/>
        <v>-0.025352000000000003</v>
      </c>
      <c r="O35" s="14"/>
      <c r="P35" s="14"/>
      <c r="Q35" s="14"/>
    </row>
    <row r="36" spans="1:17" ht="12.75" outlineLevel="1">
      <c r="A36" s="153" t="s">
        <v>118</v>
      </c>
      <c r="B36" s="76">
        <v>3.41404415506</v>
      </c>
      <c r="C36" s="187">
        <v>1</v>
      </c>
      <c r="D36" s="187">
        <v>36.5686</v>
      </c>
      <c r="E36" s="76">
        <v>3.41404415506</v>
      </c>
      <c r="F36" s="76">
        <v>124.84681508874</v>
      </c>
      <c r="G36" s="109">
        <v>0.030634</v>
      </c>
      <c r="H36" s="76">
        <v>3.41527210318</v>
      </c>
      <c r="I36" s="187">
        <v>1</v>
      </c>
      <c r="J36" s="187">
        <v>36.3752</v>
      </c>
      <c r="K36" s="76">
        <v>3.41527210318</v>
      </c>
      <c r="L36" s="76">
        <v>124.23120580759</v>
      </c>
      <c r="M36" s="109">
        <v>0.024252</v>
      </c>
      <c r="N36" s="76">
        <v>-0.006382</v>
      </c>
      <c r="O36" s="14"/>
      <c r="P36" s="14"/>
      <c r="Q36" s="14"/>
    </row>
    <row r="37" spans="1:17" ht="12.75" outlineLevel="1">
      <c r="A37" s="153" t="s">
        <v>3</v>
      </c>
      <c r="B37" s="76">
        <v>0.98506396235</v>
      </c>
      <c r="C37" s="187">
        <v>1.065149</v>
      </c>
      <c r="D37" s="187">
        <v>38.951</v>
      </c>
      <c r="E37" s="76">
        <v>1.04923968644</v>
      </c>
      <c r="F37" s="76">
        <v>38.3692263975</v>
      </c>
      <c r="G37" s="109">
        <v>0.009415</v>
      </c>
      <c r="H37" s="76">
        <v>1.4263067362</v>
      </c>
      <c r="I37" s="187">
        <v>1.098501</v>
      </c>
      <c r="J37" s="187">
        <v>39.9582</v>
      </c>
      <c r="K37" s="76">
        <v>1.56679962795</v>
      </c>
      <c r="L37" s="76">
        <v>56.99264982642</v>
      </c>
      <c r="M37" s="109">
        <v>0.011126</v>
      </c>
      <c r="N37" s="76">
        <v>0.001711</v>
      </c>
      <c r="O37" s="14"/>
      <c r="P37" s="14"/>
      <c r="Q37" s="14"/>
    </row>
    <row r="38" spans="1:17" ht="12.75" outlineLevel="1">
      <c r="A38" s="153" t="s">
        <v>16</v>
      </c>
      <c r="B38" s="76">
        <v>2.880066747</v>
      </c>
      <c r="C38" s="187">
        <v>1.330844</v>
      </c>
      <c r="D38" s="187">
        <v>48.667093</v>
      </c>
      <c r="E38" s="76">
        <v>3.83291884902</v>
      </c>
      <c r="F38" s="76">
        <v>140.16447622246</v>
      </c>
      <c r="G38" s="109">
        <v>0.034392</v>
      </c>
      <c r="H38" s="76">
        <v>1.794505082</v>
      </c>
      <c r="I38" s="187">
        <v>1.333285</v>
      </c>
      <c r="J38" s="187">
        <v>48.498521</v>
      </c>
      <c r="K38" s="76">
        <v>2.39258732335</v>
      </c>
      <c r="L38" s="76">
        <v>87.03084240398</v>
      </c>
      <c r="M38" s="109">
        <v>0.01699</v>
      </c>
      <c r="N38" s="76">
        <v>-0.017402</v>
      </c>
      <c r="O38" s="14"/>
      <c r="P38" s="14"/>
      <c r="Q38" s="14"/>
    </row>
    <row r="39" spans="1:17" ht="12.75" outlineLevel="1">
      <c r="A39" s="153" t="s">
        <v>17</v>
      </c>
      <c r="B39" s="76">
        <v>56.93590820443</v>
      </c>
      <c r="C39" s="187">
        <v>0.027346</v>
      </c>
      <c r="D39" s="187">
        <v>1</v>
      </c>
      <c r="E39" s="76">
        <v>1.55696166122</v>
      </c>
      <c r="F39" s="76">
        <v>56.93590820443</v>
      </c>
      <c r="G39" s="109">
        <v>0.01397</v>
      </c>
      <c r="H39" s="76">
        <v>54.76897854934</v>
      </c>
      <c r="I39" s="187">
        <v>0.027491</v>
      </c>
      <c r="J39" s="187">
        <v>1</v>
      </c>
      <c r="K39" s="76">
        <v>1.50566810765</v>
      </c>
      <c r="L39" s="76">
        <v>54.76897854934</v>
      </c>
      <c r="M39" s="109">
        <v>0.010692</v>
      </c>
      <c r="N39" s="76">
        <v>-0.003279</v>
      </c>
      <c r="O39" s="14"/>
      <c r="P39" s="14"/>
      <c r="Q39" s="14"/>
    </row>
    <row r="40" spans="2:17" ht="12.75">
      <c r="B40" s="254"/>
      <c r="C40" s="141"/>
      <c r="D40" s="141"/>
      <c r="E40" s="254"/>
      <c r="F40" s="254"/>
      <c r="G40" s="38"/>
      <c r="H40" s="254"/>
      <c r="I40" s="141"/>
      <c r="J40" s="141"/>
      <c r="K40" s="254"/>
      <c r="L40" s="254"/>
      <c r="M40" s="38"/>
      <c r="N40" s="254"/>
      <c r="O40" s="14"/>
      <c r="P40" s="14"/>
      <c r="Q40" s="14"/>
    </row>
    <row r="41" spans="2:17" ht="12.75">
      <c r="B41" s="254"/>
      <c r="C41" s="141"/>
      <c r="D41" s="141"/>
      <c r="E41" s="254"/>
      <c r="F41" s="254"/>
      <c r="G41" s="38"/>
      <c r="H41" s="254"/>
      <c r="I41" s="141"/>
      <c r="J41" s="141"/>
      <c r="K41" s="254"/>
      <c r="L41" s="254"/>
      <c r="M41" s="38"/>
      <c r="N41" s="254"/>
      <c r="O41" s="14"/>
      <c r="P41" s="14"/>
      <c r="Q41" s="14"/>
    </row>
    <row r="42" spans="2:17" ht="12.75">
      <c r="B42" s="254"/>
      <c r="C42" s="141"/>
      <c r="D42" s="141"/>
      <c r="E42" s="254"/>
      <c r="F42" s="254"/>
      <c r="G42" s="38"/>
      <c r="H42" s="254"/>
      <c r="I42" s="141"/>
      <c r="J42" s="141"/>
      <c r="K42" s="254"/>
      <c r="L42" s="254"/>
      <c r="M42" s="38"/>
      <c r="N42" s="254"/>
      <c r="O42" s="14"/>
      <c r="P42" s="14"/>
      <c r="Q42" s="14"/>
    </row>
    <row r="43" spans="2:17" ht="12.75">
      <c r="B43" s="254"/>
      <c r="C43" s="141"/>
      <c r="D43" s="141"/>
      <c r="E43" s="254"/>
      <c r="F43" s="254"/>
      <c r="G43" s="38"/>
      <c r="H43" s="254"/>
      <c r="I43" s="141"/>
      <c r="J43" s="141"/>
      <c r="K43" s="254"/>
      <c r="L43" s="254"/>
      <c r="M43" s="38"/>
      <c r="N43" s="254"/>
      <c r="O43" s="14"/>
      <c r="P43" s="14"/>
      <c r="Q43" s="14"/>
    </row>
    <row r="44" spans="2:17" ht="12.75">
      <c r="B44" s="254"/>
      <c r="C44" s="141"/>
      <c r="D44" s="141"/>
      <c r="E44" s="254"/>
      <c r="F44" s="254"/>
      <c r="G44" s="38"/>
      <c r="H44" s="254"/>
      <c r="I44" s="141"/>
      <c r="J44" s="141"/>
      <c r="K44" s="254"/>
      <c r="L44" s="254"/>
      <c r="M44" s="38"/>
      <c r="N44" s="254"/>
      <c r="O44" s="14"/>
      <c r="P44" s="14"/>
      <c r="Q44" s="14"/>
    </row>
    <row r="45" spans="2:17" ht="12.75">
      <c r="B45" s="254"/>
      <c r="C45" s="141"/>
      <c r="D45" s="141"/>
      <c r="E45" s="254"/>
      <c r="F45" s="254"/>
      <c r="G45" s="38"/>
      <c r="H45" s="254"/>
      <c r="I45" s="141"/>
      <c r="J45" s="141"/>
      <c r="K45" s="254"/>
      <c r="L45" s="254"/>
      <c r="M45" s="38"/>
      <c r="N45" s="254"/>
      <c r="O45" s="14"/>
      <c r="P45" s="14"/>
      <c r="Q45" s="14"/>
    </row>
    <row r="46" spans="2:17" ht="12.75">
      <c r="B46" s="254"/>
      <c r="C46" s="141"/>
      <c r="D46" s="141"/>
      <c r="E46" s="254"/>
      <c r="F46" s="254"/>
      <c r="G46" s="38"/>
      <c r="H46" s="254"/>
      <c r="I46" s="141"/>
      <c r="J46" s="141"/>
      <c r="K46" s="254"/>
      <c r="L46" s="254"/>
      <c r="M46" s="38"/>
      <c r="N46" s="254"/>
      <c r="O46" s="14"/>
      <c r="P46" s="14"/>
      <c r="Q46" s="14"/>
    </row>
    <row r="47" spans="2:17" ht="12.75">
      <c r="B47" s="254"/>
      <c r="C47" s="141"/>
      <c r="D47" s="141"/>
      <c r="E47" s="254"/>
      <c r="F47" s="254"/>
      <c r="G47" s="38"/>
      <c r="H47" s="254"/>
      <c r="I47" s="141"/>
      <c r="J47" s="141"/>
      <c r="K47" s="254"/>
      <c r="L47" s="254"/>
      <c r="M47" s="38"/>
      <c r="N47" s="254"/>
      <c r="O47" s="14"/>
      <c r="P47" s="14"/>
      <c r="Q47" s="14"/>
    </row>
    <row r="48" spans="2:17" ht="12.75">
      <c r="B48" s="254"/>
      <c r="C48" s="141"/>
      <c r="D48" s="141"/>
      <c r="E48" s="254"/>
      <c r="F48" s="254"/>
      <c r="G48" s="38"/>
      <c r="H48" s="254"/>
      <c r="I48" s="141"/>
      <c r="J48" s="141"/>
      <c r="K48" s="254"/>
      <c r="L48" s="254"/>
      <c r="M48" s="38"/>
      <c r="N48" s="254"/>
      <c r="O48" s="14"/>
      <c r="P48" s="14"/>
      <c r="Q48" s="14"/>
    </row>
    <row r="49" spans="2:17" ht="12.75">
      <c r="B49" s="254"/>
      <c r="C49" s="141"/>
      <c r="D49" s="141"/>
      <c r="E49" s="254"/>
      <c r="F49" s="254"/>
      <c r="G49" s="38"/>
      <c r="H49" s="254"/>
      <c r="I49" s="141"/>
      <c r="J49" s="141"/>
      <c r="K49" s="254"/>
      <c r="L49" s="254"/>
      <c r="M49" s="38"/>
      <c r="N49" s="254"/>
      <c r="O49" s="14"/>
      <c r="P49" s="14"/>
      <c r="Q49" s="14"/>
    </row>
    <row r="50" spans="2:17" ht="12.75">
      <c r="B50" s="254"/>
      <c r="C50" s="141"/>
      <c r="D50" s="141"/>
      <c r="E50" s="254"/>
      <c r="F50" s="254"/>
      <c r="G50" s="38"/>
      <c r="H50" s="254"/>
      <c r="I50" s="141"/>
      <c r="J50" s="141"/>
      <c r="K50" s="254"/>
      <c r="L50" s="254"/>
      <c r="M50" s="38"/>
      <c r="N50" s="254"/>
      <c r="O50" s="14"/>
      <c r="P50" s="14"/>
      <c r="Q50" s="14"/>
    </row>
    <row r="51" spans="2:17" ht="12.75">
      <c r="B51" s="254"/>
      <c r="C51" s="141"/>
      <c r="D51" s="141"/>
      <c r="E51" s="254"/>
      <c r="F51" s="254"/>
      <c r="G51" s="38"/>
      <c r="H51" s="254"/>
      <c r="I51" s="141"/>
      <c r="J51" s="141"/>
      <c r="K51" s="254"/>
      <c r="L51" s="254"/>
      <c r="M51" s="38"/>
      <c r="N51" s="254"/>
      <c r="O51" s="14"/>
      <c r="P51" s="14"/>
      <c r="Q51" s="14"/>
    </row>
    <row r="52" spans="2:17" ht="12.75">
      <c r="B52" s="254"/>
      <c r="C52" s="141"/>
      <c r="D52" s="141"/>
      <c r="E52" s="254"/>
      <c r="F52" s="254"/>
      <c r="G52" s="38"/>
      <c r="H52" s="254"/>
      <c r="I52" s="141"/>
      <c r="J52" s="141"/>
      <c r="K52" s="254"/>
      <c r="L52" s="254"/>
      <c r="M52" s="38"/>
      <c r="N52" s="254"/>
      <c r="O52" s="14"/>
      <c r="P52" s="14"/>
      <c r="Q52" s="14"/>
    </row>
    <row r="53" spans="2:17" ht="12.75">
      <c r="B53" s="254"/>
      <c r="C53" s="141"/>
      <c r="D53" s="141"/>
      <c r="E53" s="254"/>
      <c r="F53" s="254"/>
      <c r="G53" s="38"/>
      <c r="H53" s="254"/>
      <c r="I53" s="141"/>
      <c r="J53" s="141"/>
      <c r="K53" s="254"/>
      <c r="L53" s="254"/>
      <c r="M53" s="38"/>
      <c r="N53" s="254"/>
      <c r="O53" s="14"/>
      <c r="P53" s="14"/>
      <c r="Q53" s="14"/>
    </row>
    <row r="54" spans="2:17" ht="12.75">
      <c r="B54" s="254"/>
      <c r="C54" s="141"/>
      <c r="D54" s="141"/>
      <c r="E54" s="254"/>
      <c r="F54" s="254"/>
      <c r="G54" s="38"/>
      <c r="H54" s="254"/>
      <c r="I54" s="141"/>
      <c r="J54" s="141"/>
      <c r="K54" s="254"/>
      <c r="L54" s="254"/>
      <c r="M54" s="38"/>
      <c r="N54" s="254"/>
      <c r="O54" s="14"/>
      <c r="P54" s="14"/>
      <c r="Q54" s="14"/>
    </row>
    <row r="55" spans="2:17" ht="12.75">
      <c r="B55" s="254"/>
      <c r="C55" s="141"/>
      <c r="D55" s="141"/>
      <c r="E55" s="254"/>
      <c r="F55" s="254"/>
      <c r="G55" s="38"/>
      <c r="H55" s="254"/>
      <c r="I55" s="141"/>
      <c r="J55" s="141"/>
      <c r="K55" s="254"/>
      <c r="L55" s="254"/>
      <c r="M55" s="38"/>
      <c r="N55" s="254"/>
      <c r="O55" s="14"/>
      <c r="P55" s="14"/>
      <c r="Q55" s="14"/>
    </row>
    <row r="56" spans="2:17" ht="12.75">
      <c r="B56" s="254"/>
      <c r="C56" s="141"/>
      <c r="D56" s="141"/>
      <c r="E56" s="254"/>
      <c r="F56" s="254"/>
      <c r="G56" s="38"/>
      <c r="H56" s="254"/>
      <c r="I56" s="141"/>
      <c r="J56" s="141"/>
      <c r="K56" s="254"/>
      <c r="L56" s="254"/>
      <c r="M56" s="38"/>
      <c r="N56" s="254"/>
      <c r="O56" s="14"/>
      <c r="P56" s="14"/>
      <c r="Q56" s="14"/>
    </row>
    <row r="57" spans="2:17" ht="12.75">
      <c r="B57" s="254"/>
      <c r="C57" s="141"/>
      <c r="D57" s="141"/>
      <c r="E57" s="254"/>
      <c r="F57" s="254"/>
      <c r="G57" s="38"/>
      <c r="H57" s="254"/>
      <c r="I57" s="141"/>
      <c r="J57" s="141"/>
      <c r="K57" s="254"/>
      <c r="L57" s="254"/>
      <c r="M57" s="38"/>
      <c r="N57" s="254"/>
      <c r="O57" s="14"/>
      <c r="P57" s="14"/>
      <c r="Q57" s="14"/>
    </row>
    <row r="58" spans="2:17" ht="12.75">
      <c r="B58" s="254"/>
      <c r="C58" s="141"/>
      <c r="D58" s="141"/>
      <c r="E58" s="254"/>
      <c r="F58" s="254"/>
      <c r="G58" s="38"/>
      <c r="H58" s="254"/>
      <c r="I58" s="141"/>
      <c r="J58" s="141"/>
      <c r="K58" s="254"/>
      <c r="L58" s="254"/>
      <c r="M58" s="38"/>
      <c r="N58" s="254"/>
      <c r="O58" s="14"/>
      <c r="P58" s="14"/>
      <c r="Q58" s="14"/>
    </row>
    <row r="59" spans="2:17" ht="12.75">
      <c r="B59" s="254"/>
      <c r="C59" s="141"/>
      <c r="D59" s="141"/>
      <c r="E59" s="254"/>
      <c r="F59" s="254"/>
      <c r="G59" s="38"/>
      <c r="H59" s="254"/>
      <c r="I59" s="141"/>
      <c r="J59" s="141"/>
      <c r="K59" s="254"/>
      <c r="L59" s="254"/>
      <c r="M59" s="38"/>
      <c r="N59" s="254"/>
      <c r="O59" s="14"/>
      <c r="P59" s="14"/>
      <c r="Q59" s="14"/>
    </row>
    <row r="60" spans="2:17" ht="12.75">
      <c r="B60" s="254"/>
      <c r="C60" s="141"/>
      <c r="D60" s="141"/>
      <c r="E60" s="254"/>
      <c r="F60" s="254"/>
      <c r="G60" s="38"/>
      <c r="H60" s="254"/>
      <c r="I60" s="141"/>
      <c r="J60" s="141"/>
      <c r="K60" s="254"/>
      <c r="L60" s="254"/>
      <c r="M60" s="38"/>
      <c r="N60" s="254"/>
      <c r="O60" s="14"/>
      <c r="P60" s="14"/>
      <c r="Q60" s="14"/>
    </row>
    <row r="61" spans="2:17" ht="12.75">
      <c r="B61" s="254"/>
      <c r="C61" s="141"/>
      <c r="D61" s="141"/>
      <c r="E61" s="254"/>
      <c r="F61" s="254"/>
      <c r="G61" s="38"/>
      <c r="H61" s="254"/>
      <c r="I61" s="141"/>
      <c r="J61" s="141"/>
      <c r="K61" s="254"/>
      <c r="L61" s="254"/>
      <c r="M61" s="38"/>
      <c r="N61" s="254"/>
      <c r="O61" s="14"/>
      <c r="P61" s="14"/>
      <c r="Q61" s="14"/>
    </row>
    <row r="62" spans="2:17" ht="12.75">
      <c r="B62" s="254"/>
      <c r="C62" s="141"/>
      <c r="D62" s="141"/>
      <c r="E62" s="254"/>
      <c r="F62" s="254"/>
      <c r="G62" s="38"/>
      <c r="H62" s="254"/>
      <c r="I62" s="141"/>
      <c r="J62" s="141"/>
      <c r="K62" s="254"/>
      <c r="L62" s="254"/>
      <c r="M62" s="38"/>
      <c r="N62" s="254"/>
      <c r="O62" s="14"/>
      <c r="P62" s="14"/>
      <c r="Q62" s="14"/>
    </row>
    <row r="63" spans="2:17" ht="12.75">
      <c r="B63" s="254"/>
      <c r="C63" s="141"/>
      <c r="D63" s="141"/>
      <c r="E63" s="254"/>
      <c r="F63" s="254"/>
      <c r="G63" s="38"/>
      <c r="H63" s="254"/>
      <c r="I63" s="141"/>
      <c r="J63" s="141"/>
      <c r="K63" s="254"/>
      <c r="L63" s="254"/>
      <c r="M63" s="38"/>
      <c r="N63" s="254"/>
      <c r="O63" s="14"/>
      <c r="P63" s="14"/>
      <c r="Q63" s="14"/>
    </row>
    <row r="64" spans="2:17" ht="12.75">
      <c r="B64" s="254"/>
      <c r="C64" s="141"/>
      <c r="D64" s="141"/>
      <c r="E64" s="254"/>
      <c r="F64" s="254"/>
      <c r="G64" s="38"/>
      <c r="H64" s="254"/>
      <c r="I64" s="141"/>
      <c r="J64" s="141"/>
      <c r="K64" s="254"/>
      <c r="L64" s="254"/>
      <c r="M64" s="38"/>
      <c r="N64" s="254"/>
      <c r="O64" s="14"/>
      <c r="P64" s="14"/>
      <c r="Q64" s="14"/>
    </row>
    <row r="65" spans="2:17" ht="12.75">
      <c r="B65" s="254"/>
      <c r="C65" s="141"/>
      <c r="D65" s="141"/>
      <c r="E65" s="254"/>
      <c r="F65" s="254"/>
      <c r="G65" s="38"/>
      <c r="H65" s="254"/>
      <c r="I65" s="141"/>
      <c r="J65" s="141"/>
      <c r="K65" s="254"/>
      <c r="L65" s="254"/>
      <c r="M65" s="38"/>
      <c r="N65" s="254"/>
      <c r="O65" s="14"/>
      <c r="P65" s="14"/>
      <c r="Q65" s="14"/>
    </row>
    <row r="66" spans="2:17" ht="12.75">
      <c r="B66" s="254"/>
      <c r="C66" s="141"/>
      <c r="D66" s="141"/>
      <c r="E66" s="254"/>
      <c r="F66" s="254"/>
      <c r="G66" s="38"/>
      <c r="H66" s="254"/>
      <c r="I66" s="141"/>
      <c r="J66" s="141"/>
      <c r="K66" s="254"/>
      <c r="L66" s="254"/>
      <c r="M66" s="38"/>
      <c r="N66" s="254"/>
      <c r="O66" s="14"/>
      <c r="P66" s="14"/>
      <c r="Q66" s="14"/>
    </row>
    <row r="67" spans="2:17" ht="12.75">
      <c r="B67" s="254"/>
      <c r="C67" s="141"/>
      <c r="D67" s="141"/>
      <c r="E67" s="254"/>
      <c r="F67" s="254"/>
      <c r="G67" s="38"/>
      <c r="H67" s="254"/>
      <c r="I67" s="141"/>
      <c r="J67" s="141"/>
      <c r="K67" s="254"/>
      <c r="L67" s="254"/>
      <c r="M67" s="38"/>
      <c r="N67" s="254"/>
      <c r="O67" s="14"/>
      <c r="P67" s="14"/>
      <c r="Q67" s="14"/>
    </row>
    <row r="68" spans="2:17" ht="12.75">
      <c r="B68" s="254"/>
      <c r="C68" s="141"/>
      <c r="D68" s="141"/>
      <c r="E68" s="254"/>
      <c r="F68" s="254"/>
      <c r="G68" s="38"/>
      <c r="H68" s="254"/>
      <c r="I68" s="141"/>
      <c r="J68" s="141"/>
      <c r="K68" s="254"/>
      <c r="L68" s="254"/>
      <c r="M68" s="38"/>
      <c r="N68" s="254"/>
      <c r="O68" s="14"/>
      <c r="P68" s="14"/>
      <c r="Q68" s="14"/>
    </row>
    <row r="69" spans="2:17" ht="12.75">
      <c r="B69" s="254"/>
      <c r="C69" s="141"/>
      <c r="D69" s="141"/>
      <c r="E69" s="254"/>
      <c r="F69" s="254"/>
      <c r="G69" s="38"/>
      <c r="H69" s="254"/>
      <c r="I69" s="141"/>
      <c r="J69" s="141"/>
      <c r="K69" s="254"/>
      <c r="L69" s="254"/>
      <c r="M69" s="38"/>
      <c r="N69" s="254"/>
      <c r="O69" s="14"/>
      <c r="P69" s="14"/>
      <c r="Q69" s="14"/>
    </row>
    <row r="70" spans="2:17" ht="12.75">
      <c r="B70" s="254"/>
      <c r="C70" s="141"/>
      <c r="D70" s="141"/>
      <c r="E70" s="254"/>
      <c r="F70" s="254"/>
      <c r="G70" s="38"/>
      <c r="H70" s="254"/>
      <c r="I70" s="141"/>
      <c r="J70" s="141"/>
      <c r="K70" s="254"/>
      <c r="L70" s="254"/>
      <c r="M70" s="38"/>
      <c r="N70" s="254"/>
      <c r="O70" s="14"/>
      <c r="P70" s="14"/>
      <c r="Q70" s="14"/>
    </row>
    <row r="71" spans="2:17" ht="12.75">
      <c r="B71" s="254"/>
      <c r="C71" s="141"/>
      <c r="D71" s="141"/>
      <c r="E71" s="254"/>
      <c r="F71" s="254"/>
      <c r="G71" s="38"/>
      <c r="H71" s="254"/>
      <c r="I71" s="141"/>
      <c r="J71" s="141"/>
      <c r="K71" s="254"/>
      <c r="L71" s="254"/>
      <c r="M71" s="38"/>
      <c r="N71" s="254"/>
      <c r="O71" s="14"/>
      <c r="P71" s="14"/>
      <c r="Q71" s="14"/>
    </row>
    <row r="72" spans="2:17" ht="12.75">
      <c r="B72" s="254"/>
      <c r="C72" s="141"/>
      <c r="D72" s="141"/>
      <c r="E72" s="254"/>
      <c r="F72" s="254"/>
      <c r="G72" s="38"/>
      <c r="H72" s="254"/>
      <c r="I72" s="141"/>
      <c r="J72" s="141"/>
      <c r="K72" s="254"/>
      <c r="L72" s="254"/>
      <c r="M72" s="38"/>
      <c r="N72" s="254"/>
      <c r="O72" s="14"/>
      <c r="P72" s="14"/>
      <c r="Q72" s="14"/>
    </row>
    <row r="73" spans="2:17" ht="12.75">
      <c r="B73" s="254"/>
      <c r="C73" s="141"/>
      <c r="D73" s="141"/>
      <c r="E73" s="254"/>
      <c r="F73" s="254"/>
      <c r="G73" s="38"/>
      <c r="H73" s="254"/>
      <c r="I73" s="141"/>
      <c r="J73" s="141"/>
      <c r="K73" s="254"/>
      <c r="L73" s="254"/>
      <c r="M73" s="38"/>
      <c r="N73" s="254"/>
      <c r="O73" s="14"/>
      <c r="P73" s="14"/>
      <c r="Q73" s="14"/>
    </row>
    <row r="74" spans="2:17" ht="12.75">
      <c r="B74" s="254"/>
      <c r="C74" s="141"/>
      <c r="D74" s="141"/>
      <c r="E74" s="254"/>
      <c r="F74" s="254"/>
      <c r="G74" s="38"/>
      <c r="H74" s="254"/>
      <c r="I74" s="141"/>
      <c r="J74" s="141"/>
      <c r="K74" s="254"/>
      <c r="L74" s="254"/>
      <c r="M74" s="38"/>
      <c r="N74" s="254"/>
      <c r="O74" s="14"/>
      <c r="P74" s="14"/>
      <c r="Q74" s="14"/>
    </row>
    <row r="75" spans="2:17" ht="12.75">
      <c r="B75" s="254"/>
      <c r="C75" s="141"/>
      <c r="D75" s="141"/>
      <c r="E75" s="254"/>
      <c r="F75" s="254"/>
      <c r="G75" s="38"/>
      <c r="H75" s="254"/>
      <c r="I75" s="141"/>
      <c r="J75" s="141"/>
      <c r="K75" s="254"/>
      <c r="L75" s="254"/>
      <c r="M75" s="38"/>
      <c r="N75" s="254"/>
      <c r="O75" s="14"/>
      <c r="P75" s="14"/>
      <c r="Q75" s="14"/>
    </row>
    <row r="76" spans="2:17" ht="12.75">
      <c r="B76" s="254"/>
      <c r="C76" s="141"/>
      <c r="D76" s="141"/>
      <c r="E76" s="254"/>
      <c r="F76" s="254"/>
      <c r="G76" s="38"/>
      <c r="H76" s="254"/>
      <c r="I76" s="141"/>
      <c r="J76" s="141"/>
      <c r="K76" s="254"/>
      <c r="L76" s="254"/>
      <c r="M76" s="38"/>
      <c r="N76" s="254"/>
      <c r="O76" s="14"/>
      <c r="P76" s="14"/>
      <c r="Q76" s="14"/>
    </row>
    <row r="77" spans="2:17" ht="12.75">
      <c r="B77" s="254"/>
      <c r="C77" s="141"/>
      <c r="D77" s="141"/>
      <c r="E77" s="254"/>
      <c r="F77" s="254"/>
      <c r="G77" s="38"/>
      <c r="H77" s="254"/>
      <c r="I77" s="141"/>
      <c r="J77" s="141"/>
      <c r="K77" s="254"/>
      <c r="L77" s="254"/>
      <c r="M77" s="38"/>
      <c r="N77" s="254"/>
      <c r="O77" s="14"/>
      <c r="P77" s="14"/>
      <c r="Q77" s="14"/>
    </row>
    <row r="78" spans="2:17" ht="12.75">
      <c r="B78" s="254"/>
      <c r="C78" s="141"/>
      <c r="D78" s="141"/>
      <c r="E78" s="254"/>
      <c r="F78" s="254"/>
      <c r="G78" s="38"/>
      <c r="H78" s="254"/>
      <c r="I78" s="141"/>
      <c r="J78" s="141"/>
      <c r="K78" s="254"/>
      <c r="L78" s="254"/>
      <c r="M78" s="38"/>
      <c r="N78" s="254"/>
      <c r="O78" s="14"/>
      <c r="P78" s="14"/>
      <c r="Q78" s="14"/>
    </row>
    <row r="79" spans="2:17" ht="12.75">
      <c r="B79" s="254"/>
      <c r="C79" s="141"/>
      <c r="D79" s="141"/>
      <c r="E79" s="254"/>
      <c r="F79" s="254"/>
      <c r="G79" s="38"/>
      <c r="H79" s="254"/>
      <c r="I79" s="141"/>
      <c r="J79" s="141"/>
      <c r="K79" s="254"/>
      <c r="L79" s="254"/>
      <c r="M79" s="38"/>
      <c r="N79" s="254"/>
      <c r="O79" s="14"/>
      <c r="P79" s="14"/>
      <c r="Q79" s="14"/>
    </row>
    <row r="80" spans="2:17" ht="12.75">
      <c r="B80" s="254"/>
      <c r="C80" s="141"/>
      <c r="D80" s="141"/>
      <c r="E80" s="254"/>
      <c r="F80" s="254"/>
      <c r="G80" s="38"/>
      <c r="H80" s="254"/>
      <c r="I80" s="141"/>
      <c r="J80" s="141"/>
      <c r="K80" s="254"/>
      <c r="L80" s="254"/>
      <c r="M80" s="38"/>
      <c r="N80" s="254"/>
      <c r="O80" s="14"/>
      <c r="P80" s="14"/>
      <c r="Q80" s="14"/>
    </row>
    <row r="81" spans="2:17" ht="12.75">
      <c r="B81" s="254"/>
      <c r="C81" s="141"/>
      <c r="D81" s="141"/>
      <c r="E81" s="254"/>
      <c r="F81" s="254"/>
      <c r="G81" s="38"/>
      <c r="H81" s="254"/>
      <c r="I81" s="141"/>
      <c r="J81" s="141"/>
      <c r="K81" s="254"/>
      <c r="L81" s="254"/>
      <c r="M81" s="38"/>
      <c r="N81" s="254"/>
      <c r="O81" s="14"/>
      <c r="P81" s="14"/>
      <c r="Q81" s="14"/>
    </row>
    <row r="82" spans="2:17" ht="12.75">
      <c r="B82" s="254"/>
      <c r="C82" s="141"/>
      <c r="D82" s="141"/>
      <c r="E82" s="254"/>
      <c r="F82" s="254"/>
      <c r="G82" s="38"/>
      <c r="H82" s="254"/>
      <c r="I82" s="141"/>
      <c r="J82" s="141"/>
      <c r="K82" s="254"/>
      <c r="L82" s="254"/>
      <c r="M82" s="38"/>
      <c r="N82" s="254"/>
      <c r="O82" s="14"/>
      <c r="P82" s="14"/>
      <c r="Q82" s="14"/>
    </row>
    <row r="83" spans="2:17" ht="12.75">
      <c r="B83" s="254"/>
      <c r="C83" s="141"/>
      <c r="D83" s="141"/>
      <c r="E83" s="254"/>
      <c r="F83" s="254"/>
      <c r="G83" s="38"/>
      <c r="H83" s="254"/>
      <c r="I83" s="141"/>
      <c r="J83" s="141"/>
      <c r="K83" s="254"/>
      <c r="L83" s="254"/>
      <c r="M83" s="38"/>
      <c r="N83" s="254"/>
      <c r="O83" s="14"/>
      <c r="P83" s="14"/>
      <c r="Q83" s="14"/>
    </row>
    <row r="84" spans="2:17" ht="12.75">
      <c r="B84" s="254"/>
      <c r="C84" s="141"/>
      <c r="D84" s="141"/>
      <c r="E84" s="254"/>
      <c r="F84" s="254"/>
      <c r="G84" s="38"/>
      <c r="H84" s="254"/>
      <c r="I84" s="141"/>
      <c r="J84" s="141"/>
      <c r="K84" s="254"/>
      <c r="L84" s="254"/>
      <c r="M84" s="38"/>
      <c r="N84" s="254"/>
      <c r="O84" s="14"/>
      <c r="P84" s="14"/>
      <c r="Q84" s="14"/>
    </row>
    <row r="85" spans="2:17" ht="12.75">
      <c r="B85" s="254"/>
      <c r="C85" s="141"/>
      <c r="D85" s="141"/>
      <c r="E85" s="254"/>
      <c r="F85" s="254"/>
      <c r="G85" s="38"/>
      <c r="H85" s="254"/>
      <c r="I85" s="141"/>
      <c r="J85" s="141"/>
      <c r="K85" s="254"/>
      <c r="L85" s="254"/>
      <c r="M85" s="38"/>
      <c r="N85" s="254"/>
      <c r="O85" s="14"/>
      <c r="P85" s="14"/>
      <c r="Q85" s="14"/>
    </row>
    <row r="86" spans="2:17" ht="12.75">
      <c r="B86" s="254"/>
      <c r="C86" s="141"/>
      <c r="D86" s="141"/>
      <c r="E86" s="254"/>
      <c r="F86" s="254"/>
      <c r="G86" s="38"/>
      <c r="H86" s="254"/>
      <c r="I86" s="141"/>
      <c r="J86" s="141"/>
      <c r="K86" s="254"/>
      <c r="L86" s="254"/>
      <c r="M86" s="38"/>
      <c r="N86" s="254"/>
      <c r="O86" s="14"/>
      <c r="P86" s="14"/>
      <c r="Q86" s="14"/>
    </row>
    <row r="87" spans="2:17" ht="12.75">
      <c r="B87" s="254"/>
      <c r="C87" s="141"/>
      <c r="D87" s="141"/>
      <c r="E87" s="254"/>
      <c r="F87" s="254"/>
      <c r="G87" s="38"/>
      <c r="H87" s="254"/>
      <c r="I87" s="141"/>
      <c r="J87" s="141"/>
      <c r="K87" s="254"/>
      <c r="L87" s="254"/>
      <c r="M87" s="38"/>
      <c r="N87" s="254"/>
      <c r="O87" s="14"/>
      <c r="P87" s="14"/>
      <c r="Q87" s="14"/>
    </row>
    <row r="88" spans="2:17" ht="12.75">
      <c r="B88" s="254"/>
      <c r="C88" s="141"/>
      <c r="D88" s="141"/>
      <c r="E88" s="254"/>
      <c r="F88" s="254"/>
      <c r="G88" s="38"/>
      <c r="H88" s="254"/>
      <c r="I88" s="141"/>
      <c r="J88" s="141"/>
      <c r="K88" s="254"/>
      <c r="L88" s="254"/>
      <c r="M88" s="38"/>
      <c r="N88" s="254"/>
      <c r="O88" s="14"/>
      <c r="P88" s="14"/>
      <c r="Q88" s="14"/>
    </row>
    <row r="89" spans="2:17" ht="12.75">
      <c r="B89" s="254"/>
      <c r="C89" s="141"/>
      <c r="D89" s="141"/>
      <c r="E89" s="254"/>
      <c r="F89" s="254"/>
      <c r="G89" s="38"/>
      <c r="H89" s="254"/>
      <c r="I89" s="141"/>
      <c r="J89" s="141"/>
      <c r="K89" s="254"/>
      <c r="L89" s="254"/>
      <c r="M89" s="38"/>
      <c r="N89" s="254"/>
      <c r="O89" s="14"/>
      <c r="P89" s="14"/>
      <c r="Q89" s="14"/>
    </row>
    <row r="90" spans="2:17" ht="12.75">
      <c r="B90" s="254"/>
      <c r="C90" s="141"/>
      <c r="D90" s="141"/>
      <c r="E90" s="254"/>
      <c r="F90" s="254"/>
      <c r="G90" s="38"/>
      <c r="H90" s="254"/>
      <c r="I90" s="141"/>
      <c r="J90" s="141"/>
      <c r="K90" s="254"/>
      <c r="L90" s="254"/>
      <c r="M90" s="38"/>
      <c r="N90" s="254"/>
      <c r="O90" s="14"/>
      <c r="P90" s="14"/>
      <c r="Q90" s="14"/>
    </row>
    <row r="91" spans="2:17" ht="12.75">
      <c r="B91" s="254"/>
      <c r="C91" s="141"/>
      <c r="D91" s="141"/>
      <c r="E91" s="254"/>
      <c r="F91" s="254"/>
      <c r="G91" s="38"/>
      <c r="H91" s="254"/>
      <c r="I91" s="141"/>
      <c r="J91" s="141"/>
      <c r="K91" s="254"/>
      <c r="L91" s="254"/>
      <c r="M91" s="38"/>
      <c r="N91" s="254"/>
      <c r="O91" s="14"/>
      <c r="P91" s="14"/>
      <c r="Q91" s="14"/>
    </row>
    <row r="92" spans="2:17" ht="12.75">
      <c r="B92" s="254"/>
      <c r="C92" s="141"/>
      <c r="D92" s="141"/>
      <c r="E92" s="254"/>
      <c r="F92" s="254"/>
      <c r="G92" s="38"/>
      <c r="H92" s="254"/>
      <c r="I92" s="141"/>
      <c r="J92" s="141"/>
      <c r="K92" s="254"/>
      <c r="L92" s="254"/>
      <c r="M92" s="38"/>
      <c r="N92" s="254"/>
      <c r="O92" s="14"/>
      <c r="P92" s="14"/>
      <c r="Q92" s="14"/>
    </row>
    <row r="93" spans="2:17" ht="12.75">
      <c r="B93" s="254"/>
      <c r="C93" s="141"/>
      <c r="D93" s="141"/>
      <c r="E93" s="254"/>
      <c r="F93" s="254"/>
      <c r="G93" s="38"/>
      <c r="H93" s="254"/>
      <c r="I93" s="141"/>
      <c r="J93" s="141"/>
      <c r="K93" s="254"/>
      <c r="L93" s="254"/>
      <c r="M93" s="38"/>
      <c r="N93" s="254"/>
      <c r="O93" s="14"/>
      <c r="P93" s="14"/>
      <c r="Q93" s="14"/>
    </row>
    <row r="94" spans="2:17" ht="12.75">
      <c r="B94" s="254"/>
      <c r="C94" s="141"/>
      <c r="D94" s="141"/>
      <c r="E94" s="254"/>
      <c r="F94" s="254"/>
      <c r="G94" s="38"/>
      <c r="H94" s="254"/>
      <c r="I94" s="141"/>
      <c r="J94" s="141"/>
      <c r="K94" s="254"/>
      <c r="L94" s="254"/>
      <c r="M94" s="38"/>
      <c r="N94" s="254"/>
      <c r="O94" s="14"/>
      <c r="P94" s="14"/>
      <c r="Q94" s="14"/>
    </row>
    <row r="95" spans="2:17" ht="12.75">
      <c r="B95" s="254"/>
      <c r="C95" s="141"/>
      <c r="D95" s="141"/>
      <c r="E95" s="254"/>
      <c r="F95" s="254"/>
      <c r="G95" s="38"/>
      <c r="H95" s="254"/>
      <c r="I95" s="141"/>
      <c r="J95" s="141"/>
      <c r="K95" s="254"/>
      <c r="L95" s="254"/>
      <c r="M95" s="38"/>
      <c r="N95" s="254"/>
      <c r="O95" s="14"/>
      <c r="P95" s="14"/>
      <c r="Q95" s="14"/>
    </row>
    <row r="96" spans="2:17" ht="12.75">
      <c r="B96" s="254"/>
      <c r="C96" s="141"/>
      <c r="D96" s="141"/>
      <c r="E96" s="254"/>
      <c r="F96" s="254"/>
      <c r="G96" s="38"/>
      <c r="H96" s="254"/>
      <c r="I96" s="141"/>
      <c r="J96" s="141"/>
      <c r="K96" s="254"/>
      <c r="L96" s="254"/>
      <c r="M96" s="38"/>
      <c r="N96" s="254"/>
      <c r="O96" s="14"/>
      <c r="P96" s="14"/>
      <c r="Q96" s="14"/>
    </row>
    <row r="97" spans="2:17" ht="12.75">
      <c r="B97" s="254"/>
      <c r="C97" s="141"/>
      <c r="D97" s="141"/>
      <c r="E97" s="254"/>
      <c r="F97" s="254"/>
      <c r="G97" s="38"/>
      <c r="H97" s="254"/>
      <c r="I97" s="141"/>
      <c r="J97" s="141"/>
      <c r="K97" s="254"/>
      <c r="L97" s="254"/>
      <c r="M97" s="38"/>
      <c r="N97" s="254"/>
      <c r="O97" s="14"/>
      <c r="P97" s="14"/>
      <c r="Q97" s="14"/>
    </row>
    <row r="98" spans="2:17" ht="12.75">
      <c r="B98" s="254"/>
      <c r="C98" s="141"/>
      <c r="D98" s="141"/>
      <c r="E98" s="254"/>
      <c r="F98" s="254"/>
      <c r="G98" s="38"/>
      <c r="H98" s="254"/>
      <c r="I98" s="141"/>
      <c r="J98" s="141"/>
      <c r="K98" s="254"/>
      <c r="L98" s="254"/>
      <c r="M98" s="38"/>
      <c r="N98" s="254"/>
      <c r="O98" s="14"/>
      <c r="P98" s="14"/>
      <c r="Q98" s="14"/>
    </row>
    <row r="99" spans="2:17" ht="12.75">
      <c r="B99" s="254"/>
      <c r="C99" s="141"/>
      <c r="D99" s="141"/>
      <c r="E99" s="254"/>
      <c r="F99" s="254"/>
      <c r="G99" s="38"/>
      <c r="H99" s="254"/>
      <c r="I99" s="141"/>
      <c r="J99" s="141"/>
      <c r="K99" s="254"/>
      <c r="L99" s="254"/>
      <c r="M99" s="38"/>
      <c r="N99" s="254"/>
      <c r="O99" s="14"/>
      <c r="P99" s="14"/>
      <c r="Q99" s="14"/>
    </row>
    <row r="100" spans="2:17" ht="12.75">
      <c r="B100" s="254"/>
      <c r="C100" s="141"/>
      <c r="D100" s="141"/>
      <c r="E100" s="254"/>
      <c r="F100" s="254"/>
      <c r="G100" s="38"/>
      <c r="H100" s="254"/>
      <c r="I100" s="141"/>
      <c r="J100" s="141"/>
      <c r="K100" s="254"/>
      <c r="L100" s="254"/>
      <c r="M100" s="38"/>
      <c r="N100" s="254"/>
      <c r="O100" s="14"/>
      <c r="P100" s="14"/>
      <c r="Q100" s="14"/>
    </row>
    <row r="101" spans="2:17" ht="12.75">
      <c r="B101" s="254"/>
      <c r="C101" s="141"/>
      <c r="D101" s="141"/>
      <c r="E101" s="254"/>
      <c r="F101" s="254"/>
      <c r="G101" s="38"/>
      <c r="H101" s="254"/>
      <c r="I101" s="141"/>
      <c r="J101" s="141"/>
      <c r="K101" s="254"/>
      <c r="L101" s="254"/>
      <c r="M101" s="38"/>
      <c r="N101" s="254"/>
      <c r="O101" s="14"/>
      <c r="P101" s="14"/>
      <c r="Q101" s="14"/>
    </row>
    <row r="102" spans="2:17" ht="12.75">
      <c r="B102" s="254"/>
      <c r="C102" s="141"/>
      <c r="D102" s="141"/>
      <c r="E102" s="254"/>
      <c r="F102" s="254"/>
      <c r="G102" s="38"/>
      <c r="H102" s="254"/>
      <c r="I102" s="141"/>
      <c r="J102" s="141"/>
      <c r="K102" s="254"/>
      <c r="L102" s="254"/>
      <c r="M102" s="38"/>
      <c r="N102" s="254"/>
      <c r="O102" s="14"/>
      <c r="P102" s="14"/>
      <c r="Q102" s="14"/>
    </row>
    <row r="103" spans="2:17" ht="12.75">
      <c r="B103" s="254"/>
      <c r="C103" s="141"/>
      <c r="D103" s="141"/>
      <c r="E103" s="254"/>
      <c r="F103" s="254"/>
      <c r="G103" s="38"/>
      <c r="H103" s="254"/>
      <c r="I103" s="141"/>
      <c r="J103" s="141"/>
      <c r="K103" s="254"/>
      <c r="L103" s="254"/>
      <c r="M103" s="38"/>
      <c r="N103" s="254"/>
      <c r="O103" s="14"/>
      <c r="P103" s="14"/>
      <c r="Q103" s="14"/>
    </row>
    <row r="104" spans="2:17" ht="12.75">
      <c r="B104" s="254"/>
      <c r="C104" s="141"/>
      <c r="D104" s="141"/>
      <c r="E104" s="254"/>
      <c r="F104" s="254"/>
      <c r="G104" s="38"/>
      <c r="H104" s="254"/>
      <c r="I104" s="141"/>
      <c r="J104" s="141"/>
      <c r="K104" s="254"/>
      <c r="L104" s="254"/>
      <c r="M104" s="38"/>
      <c r="N104" s="254"/>
      <c r="O104" s="14"/>
      <c r="P104" s="14"/>
      <c r="Q104" s="14"/>
    </row>
    <row r="105" spans="2:17" ht="12.75">
      <c r="B105" s="254"/>
      <c r="C105" s="141"/>
      <c r="D105" s="141"/>
      <c r="E105" s="254"/>
      <c r="F105" s="254"/>
      <c r="G105" s="38"/>
      <c r="H105" s="254"/>
      <c r="I105" s="141"/>
      <c r="J105" s="141"/>
      <c r="K105" s="254"/>
      <c r="L105" s="254"/>
      <c r="M105" s="38"/>
      <c r="N105" s="254"/>
      <c r="O105" s="14"/>
      <c r="P105" s="14"/>
      <c r="Q105" s="14"/>
    </row>
    <row r="106" spans="2:17" ht="12.75">
      <c r="B106" s="254"/>
      <c r="C106" s="141"/>
      <c r="D106" s="141"/>
      <c r="E106" s="254"/>
      <c r="F106" s="254"/>
      <c r="G106" s="38"/>
      <c r="H106" s="254"/>
      <c r="I106" s="141"/>
      <c r="J106" s="141"/>
      <c r="K106" s="254"/>
      <c r="L106" s="254"/>
      <c r="M106" s="38"/>
      <c r="N106" s="254"/>
      <c r="O106" s="14"/>
      <c r="P106" s="14"/>
      <c r="Q106" s="14"/>
    </row>
    <row r="107" spans="2:17" ht="12.75">
      <c r="B107" s="254"/>
      <c r="C107" s="141"/>
      <c r="D107" s="141"/>
      <c r="E107" s="254"/>
      <c r="F107" s="254"/>
      <c r="G107" s="38"/>
      <c r="H107" s="254"/>
      <c r="I107" s="141"/>
      <c r="J107" s="141"/>
      <c r="K107" s="254"/>
      <c r="L107" s="254"/>
      <c r="M107" s="38"/>
      <c r="N107" s="254"/>
      <c r="O107" s="14"/>
      <c r="P107" s="14"/>
      <c r="Q107" s="14"/>
    </row>
    <row r="108" spans="2:17" ht="12.75">
      <c r="B108" s="254"/>
      <c r="C108" s="141"/>
      <c r="D108" s="141"/>
      <c r="E108" s="254"/>
      <c r="F108" s="254"/>
      <c r="G108" s="38"/>
      <c r="H108" s="254"/>
      <c r="I108" s="141"/>
      <c r="J108" s="141"/>
      <c r="K108" s="254"/>
      <c r="L108" s="254"/>
      <c r="M108" s="38"/>
      <c r="N108" s="254"/>
      <c r="O108" s="14"/>
      <c r="P108" s="14"/>
      <c r="Q108" s="14"/>
    </row>
    <row r="109" spans="2:17" ht="12.75">
      <c r="B109" s="254"/>
      <c r="C109" s="141"/>
      <c r="D109" s="141"/>
      <c r="E109" s="254"/>
      <c r="F109" s="254"/>
      <c r="G109" s="38"/>
      <c r="H109" s="254"/>
      <c r="I109" s="141"/>
      <c r="J109" s="141"/>
      <c r="K109" s="254"/>
      <c r="L109" s="254"/>
      <c r="M109" s="38"/>
      <c r="N109" s="254"/>
      <c r="O109" s="14"/>
      <c r="P109" s="14"/>
      <c r="Q109" s="14"/>
    </row>
    <row r="110" spans="2:17" ht="12.75">
      <c r="B110" s="254"/>
      <c r="C110" s="141"/>
      <c r="D110" s="141"/>
      <c r="E110" s="254"/>
      <c r="F110" s="254"/>
      <c r="G110" s="38"/>
      <c r="H110" s="254"/>
      <c r="I110" s="141"/>
      <c r="J110" s="141"/>
      <c r="K110" s="254"/>
      <c r="L110" s="254"/>
      <c r="M110" s="38"/>
      <c r="N110" s="254"/>
      <c r="O110" s="14"/>
      <c r="P110" s="14"/>
      <c r="Q110" s="14"/>
    </row>
    <row r="111" spans="2:17" ht="12.75">
      <c r="B111" s="254"/>
      <c r="C111" s="141"/>
      <c r="D111" s="141"/>
      <c r="E111" s="254"/>
      <c r="F111" s="254"/>
      <c r="G111" s="38"/>
      <c r="H111" s="254"/>
      <c r="I111" s="141"/>
      <c r="J111" s="141"/>
      <c r="K111" s="254"/>
      <c r="L111" s="254"/>
      <c r="M111" s="38"/>
      <c r="N111" s="254"/>
      <c r="O111" s="14"/>
      <c r="P111" s="14"/>
      <c r="Q111" s="14"/>
    </row>
    <row r="112" spans="2:17" ht="12.75">
      <c r="B112" s="254"/>
      <c r="C112" s="141"/>
      <c r="D112" s="141"/>
      <c r="E112" s="254"/>
      <c r="F112" s="254"/>
      <c r="G112" s="38"/>
      <c r="H112" s="254"/>
      <c r="I112" s="141"/>
      <c r="J112" s="141"/>
      <c r="K112" s="254"/>
      <c r="L112" s="254"/>
      <c r="M112" s="38"/>
      <c r="N112" s="254"/>
      <c r="O112" s="14"/>
      <c r="P112" s="14"/>
      <c r="Q112" s="14"/>
    </row>
    <row r="113" spans="2:17" ht="12.75">
      <c r="B113" s="254"/>
      <c r="C113" s="141"/>
      <c r="D113" s="141"/>
      <c r="E113" s="254"/>
      <c r="F113" s="254"/>
      <c r="G113" s="38"/>
      <c r="H113" s="254"/>
      <c r="I113" s="141"/>
      <c r="J113" s="141"/>
      <c r="K113" s="254"/>
      <c r="L113" s="254"/>
      <c r="M113" s="38"/>
      <c r="N113" s="254"/>
      <c r="O113" s="14"/>
      <c r="P113" s="14"/>
      <c r="Q113" s="14"/>
    </row>
    <row r="114" spans="2:17" ht="12.75">
      <c r="B114" s="254"/>
      <c r="C114" s="141"/>
      <c r="D114" s="141"/>
      <c r="E114" s="254"/>
      <c r="F114" s="254"/>
      <c r="G114" s="38"/>
      <c r="H114" s="254"/>
      <c r="I114" s="141"/>
      <c r="J114" s="141"/>
      <c r="K114" s="254"/>
      <c r="L114" s="254"/>
      <c r="M114" s="38"/>
      <c r="N114" s="254"/>
      <c r="O114" s="14"/>
      <c r="P114" s="14"/>
      <c r="Q114" s="14"/>
    </row>
    <row r="115" spans="2:17" ht="12.75">
      <c r="B115" s="254"/>
      <c r="C115" s="141"/>
      <c r="D115" s="141"/>
      <c r="E115" s="254"/>
      <c r="F115" s="254"/>
      <c r="G115" s="38"/>
      <c r="H115" s="254"/>
      <c r="I115" s="141"/>
      <c r="J115" s="141"/>
      <c r="K115" s="254"/>
      <c r="L115" s="254"/>
      <c r="M115" s="38"/>
      <c r="N115" s="254"/>
      <c r="O115" s="14"/>
      <c r="P115" s="14"/>
      <c r="Q115" s="14"/>
    </row>
    <row r="116" spans="2:17" ht="12.75">
      <c r="B116" s="254"/>
      <c r="C116" s="141"/>
      <c r="D116" s="141"/>
      <c r="E116" s="254"/>
      <c r="F116" s="254"/>
      <c r="G116" s="38"/>
      <c r="H116" s="254"/>
      <c r="I116" s="141"/>
      <c r="J116" s="141"/>
      <c r="K116" s="254"/>
      <c r="L116" s="254"/>
      <c r="M116" s="38"/>
      <c r="N116" s="254"/>
      <c r="O116" s="14"/>
      <c r="P116" s="14"/>
      <c r="Q116" s="14"/>
    </row>
    <row r="117" spans="2:17" ht="12.75">
      <c r="B117" s="254"/>
      <c r="C117" s="141"/>
      <c r="D117" s="141"/>
      <c r="E117" s="254"/>
      <c r="F117" s="254"/>
      <c r="G117" s="38"/>
      <c r="H117" s="254"/>
      <c r="I117" s="141"/>
      <c r="J117" s="141"/>
      <c r="K117" s="254"/>
      <c r="L117" s="254"/>
      <c r="M117" s="38"/>
      <c r="N117" s="254"/>
      <c r="O117" s="14"/>
      <c r="P117" s="14"/>
      <c r="Q117" s="14"/>
    </row>
    <row r="118" spans="2:17" ht="12.75">
      <c r="B118" s="254"/>
      <c r="C118" s="141"/>
      <c r="D118" s="141"/>
      <c r="E118" s="254"/>
      <c r="F118" s="254"/>
      <c r="G118" s="38"/>
      <c r="H118" s="254"/>
      <c r="I118" s="141"/>
      <c r="J118" s="141"/>
      <c r="K118" s="254"/>
      <c r="L118" s="254"/>
      <c r="M118" s="38"/>
      <c r="N118" s="254"/>
      <c r="O118" s="14"/>
      <c r="P118" s="14"/>
      <c r="Q118" s="14"/>
    </row>
    <row r="119" spans="2:17" ht="12.75">
      <c r="B119" s="254"/>
      <c r="C119" s="141"/>
      <c r="D119" s="141"/>
      <c r="E119" s="254"/>
      <c r="F119" s="254"/>
      <c r="G119" s="38"/>
      <c r="H119" s="254"/>
      <c r="I119" s="141"/>
      <c r="J119" s="141"/>
      <c r="K119" s="254"/>
      <c r="L119" s="254"/>
      <c r="M119" s="38"/>
      <c r="N119" s="254"/>
      <c r="O119" s="14"/>
      <c r="P119" s="14"/>
      <c r="Q119" s="14"/>
    </row>
    <row r="120" spans="2:17" ht="12.75">
      <c r="B120" s="254"/>
      <c r="C120" s="141"/>
      <c r="D120" s="141"/>
      <c r="E120" s="254"/>
      <c r="F120" s="254"/>
      <c r="G120" s="38"/>
      <c r="H120" s="254"/>
      <c r="I120" s="141"/>
      <c r="J120" s="141"/>
      <c r="K120" s="254"/>
      <c r="L120" s="254"/>
      <c r="M120" s="38"/>
      <c r="N120" s="254"/>
      <c r="O120" s="14"/>
      <c r="P120" s="14"/>
      <c r="Q120" s="14"/>
    </row>
    <row r="121" spans="2:17" ht="12.75">
      <c r="B121" s="254"/>
      <c r="C121" s="141"/>
      <c r="D121" s="141"/>
      <c r="E121" s="254"/>
      <c r="F121" s="254"/>
      <c r="G121" s="38"/>
      <c r="H121" s="254"/>
      <c r="I121" s="141"/>
      <c r="J121" s="141"/>
      <c r="K121" s="254"/>
      <c r="L121" s="254"/>
      <c r="M121" s="38"/>
      <c r="N121" s="254"/>
      <c r="O121" s="14"/>
      <c r="P121" s="14"/>
      <c r="Q121" s="14"/>
    </row>
    <row r="122" spans="2:17" ht="12.75">
      <c r="B122" s="254"/>
      <c r="C122" s="141"/>
      <c r="D122" s="141"/>
      <c r="E122" s="254"/>
      <c r="F122" s="254"/>
      <c r="G122" s="38"/>
      <c r="H122" s="254"/>
      <c r="I122" s="141"/>
      <c r="J122" s="141"/>
      <c r="K122" s="254"/>
      <c r="L122" s="254"/>
      <c r="M122" s="38"/>
      <c r="N122" s="254"/>
      <c r="O122" s="14"/>
      <c r="P122" s="14"/>
      <c r="Q122" s="14"/>
    </row>
    <row r="123" spans="2:17" ht="12.75">
      <c r="B123" s="254"/>
      <c r="C123" s="141"/>
      <c r="D123" s="141"/>
      <c r="E123" s="254"/>
      <c r="F123" s="254"/>
      <c r="G123" s="38"/>
      <c r="H123" s="254"/>
      <c r="I123" s="141"/>
      <c r="J123" s="141"/>
      <c r="K123" s="254"/>
      <c r="L123" s="254"/>
      <c r="M123" s="38"/>
      <c r="N123" s="254"/>
      <c r="O123" s="14"/>
      <c r="P123" s="14"/>
      <c r="Q123" s="14"/>
    </row>
    <row r="124" spans="2:17" ht="12.75">
      <c r="B124" s="254"/>
      <c r="C124" s="141"/>
      <c r="D124" s="141"/>
      <c r="E124" s="254"/>
      <c r="F124" s="254"/>
      <c r="G124" s="38"/>
      <c r="H124" s="254"/>
      <c r="I124" s="141"/>
      <c r="J124" s="141"/>
      <c r="K124" s="254"/>
      <c r="L124" s="254"/>
      <c r="M124" s="38"/>
      <c r="N124" s="254"/>
      <c r="O124" s="14"/>
      <c r="P124" s="14"/>
      <c r="Q124" s="14"/>
    </row>
    <row r="125" spans="2:17" ht="12.75">
      <c r="B125" s="254"/>
      <c r="C125" s="141"/>
      <c r="D125" s="141"/>
      <c r="E125" s="254"/>
      <c r="F125" s="254"/>
      <c r="G125" s="38"/>
      <c r="H125" s="254"/>
      <c r="I125" s="141"/>
      <c r="J125" s="141"/>
      <c r="K125" s="254"/>
      <c r="L125" s="254"/>
      <c r="M125" s="38"/>
      <c r="N125" s="254"/>
      <c r="O125" s="14"/>
      <c r="P125" s="14"/>
      <c r="Q125" s="14"/>
    </row>
    <row r="126" spans="2:17" ht="12.75">
      <c r="B126" s="254"/>
      <c r="C126" s="141"/>
      <c r="D126" s="141"/>
      <c r="E126" s="254"/>
      <c r="F126" s="254"/>
      <c r="G126" s="38"/>
      <c r="H126" s="254"/>
      <c r="I126" s="141"/>
      <c r="J126" s="141"/>
      <c r="K126" s="254"/>
      <c r="L126" s="254"/>
      <c r="M126" s="38"/>
      <c r="N126" s="254"/>
      <c r="O126" s="14"/>
      <c r="P126" s="14"/>
      <c r="Q126" s="14"/>
    </row>
    <row r="127" spans="2:17" ht="12.75">
      <c r="B127" s="254"/>
      <c r="C127" s="141"/>
      <c r="D127" s="141"/>
      <c r="E127" s="254"/>
      <c r="F127" s="254"/>
      <c r="G127" s="38"/>
      <c r="H127" s="254"/>
      <c r="I127" s="141"/>
      <c r="J127" s="141"/>
      <c r="K127" s="254"/>
      <c r="L127" s="254"/>
      <c r="M127" s="38"/>
      <c r="N127" s="254"/>
      <c r="O127" s="14"/>
      <c r="P127" s="14"/>
      <c r="Q127" s="14"/>
    </row>
    <row r="128" spans="2:17" ht="12.75">
      <c r="B128" s="254"/>
      <c r="C128" s="141"/>
      <c r="D128" s="141"/>
      <c r="E128" s="254"/>
      <c r="F128" s="254"/>
      <c r="G128" s="38"/>
      <c r="H128" s="254"/>
      <c r="I128" s="141"/>
      <c r="J128" s="141"/>
      <c r="K128" s="254"/>
      <c r="L128" s="254"/>
      <c r="M128" s="38"/>
      <c r="N128" s="254"/>
      <c r="O128" s="14"/>
      <c r="P128" s="14"/>
      <c r="Q128" s="14"/>
    </row>
    <row r="129" spans="2:17" ht="12.75">
      <c r="B129" s="254"/>
      <c r="C129" s="141"/>
      <c r="D129" s="141"/>
      <c r="E129" s="254"/>
      <c r="F129" s="254"/>
      <c r="G129" s="38"/>
      <c r="H129" s="254"/>
      <c r="I129" s="141"/>
      <c r="J129" s="141"/>
      <c r="K129" s="254"/>
      <c r="L129" s="254"/>
      <c r="M129" s="38"/>
      <c r="N129" s="254"/>
      <c r="O129" s="14"/>
      <c r="P129" s="14"/>
      <c r="Q129" s="14"/>
    </row>
    <row r="130" spans="2:17" ht="12.75">
      <c r="B130" s="254"/>
      <c r="C130" s="141"/>
      <c r="D130" s="141"/>
      <c r="E130" s="254"/>
      <c r="F130" s="254"/>
      <c r="G130" s="38"/>
      <c r="H130" s="254"/>
      <c r="I130" s="141"/>
      <c r="J130" s="141"/>
      <c r="K130" s="254"/>
      <c r="L130" s="254"/>
      <c r="M130" s="38"/>
      <c r="N130" s="254"/>
      <c r="O130" s="14"/>
      <c r="P130" s="14"/>
      <c r="Q130" s="14"/>
    </row>
    <row r="131" spans="2:17" ht="12.75">
      <c r="B131" s="254"/>
      <c r="C131" s="141"/>
      <c r="D131" s="141"/>
      <c r="E131" s="254"/>
      <c r="F131" s="254"/>
      <c r="G131" s="38"/>
      <c r="H131" s="254"/>
      <c r="I131" s="141"/>
      <c r="J131" s="141"/>
      <c r="K131" s="254"/>
      <c r="L131" s="254"/>
      <c r="M131" s="38"/>
      <c r="N131" s="254"/>
      <c r="O131" s="14"/>
      <c r="P131" s="14"/>
      <c r="Q131" s="14"/>
    </row>
    <row r="132" spans="2:17" ht="12.75">
      <c r="B132" s="254"/>
      <c r="C132" s="141"/>
      <c r="D132" s="141"/>
      <c r="E132" s="254"/>
      <c r="F132" s="254"/>
      <c r="G132" s="38"/>
      <c r="H132" s="254"/>
      <c r="I132" s="141"/>
      <c r="J132" s="141"/>
      <c r="K132" s="254"/>
      <c r="L132" s="254"/>
      <c r="M132" s="38"/>
      <c r="N132" s="254"/>
      <c r="O132" s="14"/>
      <c r="P132" s="14"/>
      <c r="Q132" s="14"/>
    </row>
    <row r="133" spans="2:17" ht="12.75">
      <c r="B133" s="254"/>
      <c r="C133" s="141"/>
      <c r="D133" s="141"/>
      <c r="E133" s="254"/>
      <c r="F133" s="254"/>
      <c r="G133" s="38"/>
      <c r="H133" s="254"/>
      <c r="I133" s="141"/>
      <c r="J133" s="141"/>
      <c r="K133" s="254"/>
      <c r="L133" s="254"/>
      <c r="M133" s="38"/>
      <c r="N133" s="254"/>
      <c r="O133" s="14"/>
      <c r="P133" s="14"/>
      <c r="Q133" s="14"/>
    </row>
    <row r="134" spans="2:17" ht="12.75">
      <c r="B134" s="254"/>
      <c r="C134" s="141"/>
      <c r="D134" s="141"/>
      <c r="E134" s="254"/>
      <c r="F134" s="254"/>
      <c r="G134" s="38"/>
      <c r="H134" s="254"/>
      <c r="I134" s="141"/>
      <c r="J134" s="141"/>
      <c r="K134" s="254"/>
      <c r="L134" s="254"/>
      <c r="M134" s="38"/>
      <c r="N134" s="254"/>
      <c r="O134" s="14"/>
      <c r="P134" s="14"/>
      <c r="Q134" s="14"/>
    </row>
    <row r="135" spans="2:17" ht="12.75">
      <c r="B135" s="254"/>
      <c r="C135" s="141"/>
      <c r="D135" s="141"/>
      <c r="E135" s="254"/>
      <c r="F135" s="254"/>
      <c r="G135" s="38"/>
      <c r="H135" s="254"/>
      <c r="I135" s="141"/>
      <c r="J135" s="141"/>
      <c r="K135" s="254"/>
      <c r="L135" s="254"/>
      <c r="M135" s="38"/>
      <c r="N135" s="254"/>
      <c r="O135" s="14"/>
      <c r="P135" s="14"/>
      <c r="Q135" s="14"/>
    </row>
    <row r="136" spans="2:17" ht="12.75">
      <c r="B136" s="254"/>
      <c r="C136" s="141"/>
      <c r="D136" s="141"/>
      <c r="E136" s="254"/>
      <c r="F136" s="254"/>
      <c r="G136" s="38"/>
      <c r="H136" s="254"/>
      <c r="I136" s="141"/>
      <c r="J136" s="141"/>
      <c r="K136" s="254"/>
      <c r="L136" s="254"/>
      <c r="M136" s="38"/>
      <c r="N136" s="254"/>
      <c r="O136" s="14"/>
      <c r="P136" s="14"/>
      <c r="Q136" s="14"/>
    </row>
    <row r="137" spans="2:17" ht="12.75">
      <c r="B137" s="254"/>
      <c r="C137" s="141"/>
      <c r="D137" s="141"/>
      <c r="E137" s="254"/>
      <c r="F137" s="254"/>
      <c r="G137" s="38"/>
      <c r="H137" s="254"/>
      <c r="I137" s="141"/>
      <c r="J137" s="141"/>
      <c r="K137" s="254"/>
      <c r="L137" s="254"/>
      <c r="M137" s="38"/>
      <c r="N137" s="254"/>
      <c r="O137" s="14"/>
      <c r="P137" s="14"/>
      <c r="Q137" s="14"/>
    </row>
    <row r="138" spans="2:17" ht="12.75">
      <c r="B138" s="254"/>
      <c r="C138" s="141"/>
      <c r="D138" s="141"/>
      <c r="E138" s="254"/>
      <c r="F138" s="254"/>
      <c r="G138" s="38"/>
      <c r="H138" s="254"/>
      <c r="I138" s="141"/>
      <c r="J138" s="141"/>
      <c r="K138" s="254"/>
      <c r="L138" s="254"/>
      <c r="M138" s="38"/>
      <c r="N138" s="254"/>
      <c r="O138" s="14"/>
      <c r="P138" s="14"/>
      <c r="Q138" s="14"/>
    </row>
    <row r="139" spans="2:17" ht="12.75">
      <c r="B139" s="254"/>
      <c r="C139" s="141"/>
      <c r="D139" s="141"/>
      <c r="E139" s="254"/>
      <c r="F139" s="254"/>
      <c r="G139" s="38"/>
      <c r="H139" s="254"/>
      <c r="I139" s="141"/>
      <c r="J139" s="141"/>
      <c r="K139" s="254"/>
      <c r="L139" s="254"/>
      <c r="M139" s="38"/>
      <c r="N139" s="254"/>
      <c r="O139" s="14"/>
      <c r="P139" s="14"/>
      <c r="Q139" s="14"/>
    </row>
    <row r="140" spans="2:17" ht="12.75">
      <c r="B140" s="254"/>
      <c r="C140" s="141"/>
      <c r="D140" s="141"/>
      <c r="E140" s="254"/>
      <c r="F140" s="254"/>
      <c r="G140" s="38"/>
      <c r="H140" s="254"/>
      <c r="I140" s="141"/>
      <c r="J140" s="141"/>
      <c r="K140" s="254"/>
      <c r="L140" s="254"/>
      <c r="M140" s="38"/>
      <c r="N140" s="254"/>
      <c r="O140" s="14"/>
      <c r="P140" s="14"/>
      <c r="Q140" s="14"/>
    </row>
    <row r="141" spans="2:17" ht="12.75">
      <c r="B141" s="254"/>
      <c r="C141" s="141"/>
      <c r="D141" s="141"/>
      <c r="E141" s="254"/>
      <c r="F141" s="254"/>
      <c r="G141" s="38"/>
      <c r="H141" s="254"/>
      <c r="I141" s="141"/>
      <c r="J141" s="141"/>
      <c r="K141" s="254"/>
      <c r="L141" s="254"/>
      <c r="M141" s="38"/>
      <c r="N141" s="254"/>
      <c r="O141" s="14"/>
      <c r="P141" s="14"/>
      <c r="Q141" s="14"/>
    </row>
    <row r="142" spans="2:17" ht="12.75">
      <c r="B142" s="254"/>
      <c r="C142" s="141"/>
      <c r="D142" s="141"/>
      <c r="E142" s="254"/>
      <c r="F142" s="254"/>
      <c r="G142" s="38"/>
      <c r="H142" s="254"/>
      <c r="I142" s="141"/>
      <c r="J142" s="141"/>
      <c r="K142" s="254"/>
      <c r="L142" s="254"/>
      <c r="M142" s="38"/>
      <c r="N142" s="254"/>
      <c r="O142" s="14"/>
      <c r="P142" s="14"/>
      <c r="Q142" s="14"/>
    </row>
    <row r="143" spans="2:17" ht="12.75">
      <c r="B143" s="254"/>
      <c r="C143" s="141"/>
      <c r="D143" s="141"/>
      <c r="E143" s="254"/>
      <c r="F143" s="254"/>
      <c r="G143" s="38"/>
      <c r="H143" s="254"/>
      <c r="I143" s="141"/>
      <c r="J143" s="141"/>
      <c r="K143" s="254"/>
      <c r="L143" s="254"/>
      <c r="M143" s="38"/>
      <c r="N143" s="254"/>
      <c r="O143" s="14"/>
      <c r="P143" s="14"/>
      <c r="Q143" s="14"/>
    </row>
    <row r="144" spans="2:17" ht="12.75">
      <c r="B144" s="254"/>
      <c r="C144" s="141"/>
      <c r="D144" s="141"/>
      <c r="E144" s="254"/>
      <c r="F144" s="254"/>
      <c r="G144" s="38"/>
      <c r="H144" s="254"/>
      <c r="I144" s="141"/>
      <c r="J144" s="141"/>
      <c r="K144" s="254"/>
      <c r="L144" s="254"/>
      <c r="M144" s="38"/>
      <c r="N144" s="254"/>
      <c r="O144" s="14"/>
      <c r="P144" s="14"/>
      <c r="Q144" s="14"/>
    </row>
    <row r="145" spans="2:17" ht="12.75">
      <c r="B145" s="254"/>
      <c r="C145" s="141"/>
      <c r="D145" s="141"/>
      <c r="E145" s="254"/>
      <c r="F145" s="254"/>
      <c r="G145" s="38"/>
      <c r="H145" s="254"/>
      <c r="I145" s="141"/>
      <c r="J145" s="141"/>
      <c r="K145" s="254"/>
      <c r="L145" s="254"/>
      <c r="M145" s="38"/>
      <c r="N145" s="254"/>
      <c r="O145" s="14"/>
      <c r="P145" s="14"/>
      <c r="Q145" s="14"/>
    </row>
    <row r="146" spans="2:17" ht="12.75">
      <c r="B146" s="254"/>
      <c r="C146" s="141"/>
      <c r="D146" s="141"/>
      <c r="E146" s="254"/>
      <c r="F146" s="254"/>
      <c r="G146" s="38"/>
      <c r="H146" s="254"/>
      <c r="I146" s="141"/>
      <c r="J146" s="141"/>
      <c r="K146" s="254"/>
      <c r="L146" s="254"/>
      <c r="M146" s="38"/>
      <c r="N146" s="254"/>
      <c r="O146" s="14"/>
      <c r="P146" s="14"/>
      <c r="Q146" s="14"/>
    </row>
    <row r="147" spans="2:17" ht="12.75">
      <c r="B147" s="254"/>
      <c r="C147" s="141"/>
      <c r="D147" s="141"/>
      <c r="E147" s="254"/>
      <c r="F147" s="254"/>
      <c r="G147" s="38"/>
      <c r="H147" s="254"/>
      <c r="I147" s="141"/>
      <c r="J147" s="141"/>
      <c r="K147" s="254"/>
      <c r="L147" s="254"/>
      <c r="M147" s="38"/>
      <c r="N147" s="254"/>
      <c r="O147" s="14"/>
      <c r="P147" s="14"/>
      <c r="Q147" s="14"/>
    </row>
    <row r="148" spans="2:17" ht="12.75">
      <c r="B148" s="254"/>
      <c r="C148" s="141"/>
      <c r="D148" s="141"/>
      <c r="E148" s="254"/>
      <c r="F148" s="254"/>
      <c r="G148" s="38"/>
      <c r="H148" s="254"/>
      <c r="I148" s="141"/>
      <c r="J148" s="141"/>
      <c r="K148" s="254"/>
      <c r="L148" s="254"/>
      <c r="M148" s="38"/>
      <c r="N148" s="254"/>
      <c r="O148" s="14"/>
      <c r="P148" s="14"/>
      <c r="Q148" s="14"/>
    </row>
    <row r="149" spans="2:17" ht="12.75">
      <c r="B149" s="254"/>
      <c r="C149" s="141"/>
      <c r="D149" s="141"/>
      <c r="E149" s="254"/>
      <c r="F149" s="254"/>
      <c r="G149" s="38"/>
      <c r="H149" s="254"/>
      <c r="I149" s="141"/>
      <c r="J149" s="141"/>
      <c r="K149" s="254"/>
      <c r="L149" s="254"/>
      <c r="M149" s="38"/>
      <c r="N149" s="254"/>
      <c r="O149" s="14"/>
      <c r="P149" s="14"/>
      <c r="Q149" s="14"/>
    </row>
    <row r="150" spans="2:17" ht="12.75">
      <c r="B150" s="254"/>
      <c r="C150" s="141"/>
      <c r="D150" s="141"/>
      <c r="E150" s="254"/>
      <c r="F150" s="254"/>
      <c r="G150" s="38"/>
      <c r="H150" s="254"/>
      <c r="I150" s="141"/>
      <c r="J150" s="141"/>
      <c r="K150" s="254"/>
      <c r="L150" s="254"/>
      <c r="M150" s="38"/>
      <c r="N150" s="254"/>
      <c r="O150" s="14"/>
      <c r="P150" s="14"/>
      <c r="Q150" s="14"/>
    </row>
    <row r="151" spans="2:17" ht="12.75">
      <c r="B151" s="254"/>
      <c r="C151" s="141"/>
      <c r="D151" s="141"/>
      <c r="E151" s="254"/>
      <c r="F151" s="254"/>
      <c r="G151" s="38"/>
      <c r="H151" s="254"/>
      <c r="I151" s="141"/>
      <c r="J151" s="141"/>
      <c r="K151" s="254"/>
      <c r="L151" s="254"/>
      <c r="M151" s="38"/>
      <c r="N151" s="254"/>
      <c r="O151" s="14"/>
      <c r="P151" s="14"/>
      <c r="Q151" s="14"/>
    </row>
    <row r="152" spans="2:17" ht="12.75">
      <c r="B152" s="254"/>
      <c r="C152" s="141"/>
      <c r="D152" s="141"/>
      <c r="E152" s="254"/>
      <c r="F152" s="254"/>
      <c r="G152" s="38"/>
      <c r="H152" s="254"/>
      <c r="I152" s="141"/>
      <c r="J152" s="141"/>
      <c r="K152" s="254"/>
      <c r="L152" s="254"/>
      <c r="M152" s="38"/>
      <c r="N152" s="254"/>
      <c r="O152" s="14"/>
      <c r="P152" s="14"/>
      <c r="Q152" s="14"/>
    </row>
    <row r="153" spans="2:17" ht="12.75">
      <c r="B153" s="254"/>
      <c r="C153" s="141"/>
      <c r="D153" s="141"/>
      <c r="E153" s="254"/>
      <c r="F153" s="254"/>
      <c r="G153" s="38"/>
      <c r="H153" s="254"/>
      <c r="I153" s="141"/>
      <c r="J153" s="141"/>
      <c r="K153" s="254"/>
      <c r="L153" s="254"/>
      <c r="M153" s="38"/>
      <c r="N153" s="254"/>
      <c r="O153" s="14"/>
      <c r="P153" s="14"/>
      <c r="Q153" s="14"/>
    </row>
    <row r="154" spans="2:17" ht="12.75">
      <c r="B154" s="254"/>
      <c r="C154" s="141"/>
      <c r="D154" s="141"/>
      <c r="E154" s="254"/>
      <c r="F154" s="254"/>
      <c r="G154" s="38"/>
      <c r="H154" s="254"/>
      <c r="I154" s="141"/>
      <c r="J154" s="141"/>
      <c r="K154" s="254"/>
      <c r="L154" s="254"/>
      <c r="M154" s="38"/>
      <c r="N154" s="254"/>
      <c r="O154" s="14"/>
      <c r="P154" s="14"/>
      <c r="Q154" s="14"/>
    </row>
    <row r="155" spans="2:17" ht="12.75">
      <c r="B155" s="254"/>
      <c r="C155" s="141"/>
      <c r="D155" s="141"/>
      <c r="E155" s="254"/>
      <c r="F155" s="254"/>
      <c r="G155" s="38"/>
      <c r="H155" s="254"/>
      <c r="I155" s="141"/>
      <c r="J155" s="141"/>
      <c r="K155" s="254"/>
      <c r="L155" s="254"/>
      <c r="M155" s="38"/>
      <c r="N155" s="254"/>
      <c r="O155" s="14"/>
      <c r="P155" s="14"/>
      <c r="Q155" s="14"/>
    </row>
    <row r="156" spans="2:17" ht="12.75">
      <c r="B156" s="254"/>
      <c r="C156" s="141"/>
      <c r="D156" s="141"/>
      <c r="E156" s="254"/>
      <c r="F156" s="254"/>
      <c r="G156" s="38"/>
      <c r="H156" s="254"/>
      <c r="I156" s="141"/>
      <c r="J156" s="141"/>
      <c r="K156" s="254"/>
      <c r="L156" s="254"/>
      <c r="M156" s="38"/>
      <c r="N156" s="254"/>
      <c r="O156" s="14"/>
      <c r="P156" s="14"/>
      <c r="Q156" s="14"/>
    </row>
    <row r="157" spans="2:17" ht="12.75">
      <c r="B157" s="254"/>
      <c r="C157" s="141"/>
      <c r="D157" s="141"/>
      <c r="E157" s="254"/>
      <c r="F157" s="254"/>
      <c r="G157" s="38"/>
      <c r="H157" s="254"/>
      <c r="I157" s="141"/>
      <c r="J157" s="141"/>
      <c r="K157" s="254"/>
      <c r="L157" s="254"/>
      <c r="M157" s="38"/>
      <c r="N157" s="254"/>
      <c r="O157" s="14"/>
      <c r="P157" s="14"/>
      <c r="Q157" s="14"/>
    </row>
    <row r="158" spans="2:17" ht="12.75">
      <c r="B158" s="254"/>
      <c r="C158" s="141"/>
      <c r="D158" s="141"/>
      <c r="E158" s="254"/>
      <c r="F158" s="254"/>
      <c r="G158" s="38"/>
      <c r="H158" s="254"/>
      <c r="I158" s="141"/>
      <c r="J158" s="141"/>
      <c r="K158" s="254"/>
      <c r="L158" s="254"/>
      <c r="M158" s="38"/>
      <c r="N158" s="254"/>
      <c r="O158" s="14"/>
      <c r="P158" s="14"/>
      <c r="Q158" s="14"/>
    </row>
    <row r="159" spans="2:17" ht="12.75">
      <c r="B159" s="254"/>
      <c r="C159" s="141"/>
      <c r="D159" s="141"/>
      <c r="E159" s="254"/>
      <c r="F159" s="254"/>
      <c r="G159" s="38"/>
      <c r="H159" s="254"/>
      <c r="I159" s="141"/>
      <c r="J159" s="141"/>
      <c r="K159" s="254"/>
      <c r="L159" s="254"/>
      <c r="M159" s="38"/>
      <c r="N159" s="254"/>
      <c r="O159" s="14"/>
      <c r="P159" s="14"/>
      <c r="Q159" s="14"/>
    </row>
    <row r="160" spans="2:17" ht="12.75">
      <c r="B160" s="254"/>
      <c r="C160" s="141"/>
      <c r="D160" s="141"/>
      <c r="E160" s="254"/>
      <c r="F160" s="254"/>
      <c r="G160" s="38"/>
      <c r="H160" s="254"/>
      <c r="I160" s="141"/>
      <c r="J160" s="141"/>
      <c r="K160" s="254"/>
      <c r="L160" s="254"/>
      <c r="M160" s="38"/>
      <c r="N160" s="254"/>
      <c r="O160" s="14"/>
      <c r="P160" s="14"/>
      <c r="Q160" s="14"/>
    </row>
    <row r="161" spans="2:17" ht="12.75">
      <c r="B161" s="254"/>
      <c r="C161" s="141"/>
      <c r="D161" s="141"/>
      <c r="E161" s="254"/>
      <c r="F161" s="254"/>
      <c r="G161" s="38"/>
      <c r="H161" s="254"/>
      <c r="I161" s="141"/>
      <c r="J161" s="141"/>
      <c r="K161" s="254"/>
      <c r="L161" s="254"/>
      <c r="M161" s="38"/>
      <c r="N161" s="254"/>
      <c r="O161" s="14"/>
      <c r="P161" s="14"/>
      <c r="Q161" s="14"/>
    </row>
    <row r="162" spans="2:17" ht="12.75">
      <c r="B162" s="254"/>
      <c r="C162" s="141"/>
      <c r="D162" s="141"/>
      <c r="E162" s="254"/>
      <c r="F162" s="254"/>
      <c r="G162" s="38"/>
      <c r="H162" s="254"/>
      <c r="I162" s="141"/>
      <c r="J162" s="141"/>
      <c r="K162" s="254"/>
      <c r="L162" s="254"/>
      <c r="M162" s="38"/>
      <c r="N162" s="254"/>
      <c r="O162" s="14"/>
      <c r="P162" s="14"/>
      <c r="Q162" s="14"/>
    </row>
    <row r="163" spans="2:17" ht="12.75">
      <c r="B163" s="254"/>
      <c r="C163" s="141"/>
      <c r="D163" s="141"/>
      <c r="E163" s="254"/>
      <c r="F163" s="254"/>
      <c r="G163" s="38"/>
      <c r="H163" s="254"/>
      <c r="I163" s="141"/>
      <c r="J163" s="141"/>
      <c r="K163" s="254"/>
      <c r="L163" s="254"/>
      <c r="M163" s="38"/>
      <c r="N163" s="254"/>
      <c r="O163" s="14"/>
      <c r="P163" s="14"/>
      <c r="Q163" s="14"/>
    </row>
    <row r="164" spans="2:17" ht="12.75">
      <c r="B164" s="254"/>
      <c r="C164" s="141"/>
      <c r="D164" s="141"/>
      <c r="E164" s="254"/>
      <c r="F164" s="254"/>
      <c r="G164" s="38"/>
      <c r="H164" s="254"/>
      <c r="I164" s="141"/>
      <c r="J164" s="141"/>
      <c r="K164" s="254"/>
      <c r="L164" s="254"/>
      <c r="M164" s="38"/>
      <c r="N164" s="254"/>
      <c r="O164" s="14"/>
      <c r="P164" s="14"/>
      <c r="Q164" s="14"/>
    </row>
    <row r="165" spans="2:17" ht="12.75">
      <c r="B165" s="254"/>
      <c r="C165" s="141"/>
      <c r="D165" s="141"/>
      <c r="E165" s="254"/>
      <c r="F165" s="254"/>
      <c r="G165" s="38"/>
      <c r="H165" s="254"/>
      <c r="I165" s="141"/>
      <c r="J165" s="141"/>
      <c r="K165" s="254"/>
      <c r="L165" s="254"/>
      <c r="M165" s="38"/>
      <c r="N165" s="254"/>
      <c r="O165" s="14"/>
      <c r="P165" s="14"/>
      <c r="Q165" s="14"/>
    </row>
    <row r="166" spans="2:17" ht="12.75">
      <c r="B166" s="254"/>
      <c r="C166" s="141"/>
      <c r="D166" s="141"/>
      <c r="E166" s="254"/>
      <c r="F166" s="254"/>
      <c r="G166" s="38"/>
      <c r="H166" s="254"/>
      <c r="I166" s="141"/>
      <c r="J166" s="141"/>
      <c r="K166" s="254"/>
      <c r="L166" s="254"/>
      <c r="M166" s="38"/>
      <c r="N166" s="254"/>
      <c r="O166" s="14"/>
      <c r="P166" s="14"/>
      <c r="Q166" s="14"/>
    </row>
    <row r="167" spans="2:17" ht="12.75">
      <c r="B167" s="254"/>
      <c r="C167" s="141"/>
      <c r="D167" s="141"/>
      <c r="E167" s="254"/>
      <c r="F167" s="254"/>
      <c r="G167" s="38"/>
      <c r="H167" s="254"/>
      <c r="I167" s="141"/>
      <c r="J167" s="141"/>
      <c r="K167" s="254"/>
      <c r="L167" s="254"/>
      <c r="M167" s="38"/>
      <c r="N167" s="254"/>
      <c r="O167" s="14"/>
      <c r="P167" s="14"/>
      <c r="Q167" s="14"/>
    </row>
    <row r="168" spans="2:17" ht="12.75">
      <c r="B168" s="254"/>
      <c r="C168" s="141"/>
      <c r="D168" s="141"/>
      <c r="E168" s="254"/>
      <c r="F168" s="254"/>
      <c r="G168" s="38"/>
      <c r="H168" s="254"/>
      <c r="I168" s="141"/>
      <c r="J168" s="141"/>
      <c r="K168" s="254"/>
      <c r="L168" s="254"/>
      <c r="M168" s="38"/>
      <c r="N168" s="254"/>
      <c r="O168" s="14"/>
      <c r="P168" s="14"/>
      <c r="Q168" s="14"/>
    </row>
    <row r="169" spans="2:17" ht="12.75">
      <c r="B169" s="254"/>
      <c r="C169" s="141"/>
      <c r="D169" s="141"/>
      <c r="E169" s="254"/>
      <c r="F169" s="254"/>
      <c r="G169" s="38"/>
      <c r="H169" s="254"/>
      <c r="I169" s="141"/>
      <c r="J169" s="141"/>
      <c r="K169" s="254"/>
      <c r="L169" s="254"/>
      <c r="M169" s="38"/>
      <c r="N169" s="254"/>
      <c r="O169" s="14"/>
      <c r="P169" s="14"/>
      <c r="Q169" s="14"/>
    </row>
    <row r="170" spans="2:17" ht="12.75">
      <c r="B170" s="254"/>
      <c r="C170" s="141"/>
      <c r="D170" s="141"/>
      <c r="E170" s="254"/>
      <c r="F170" s="254"/>
      <c r="G170" s="38"/>
      <c r="H170" s="254"/>
      <c r="I170" s="141"/>
      <c r="J170" s="141"/>
      <c r="K170" s="254"/>
      <c r="L170" s="254"/>
      <c r="M170" s="38"/>
      <c r="N170" s="254"/>
      <c r="O170" s="14"/>
      <c r="P170" s="14"/>
      <c r="Q170" s="14"/>
    </row>
    <row r="171" spans="2:17" ht="12.75">
      <c r="B171" s="254"/>
      <c r="C171" s="141"/>
      <c r="D171" s="141"/>
      <c r="E171" s="254"/>
      <c r="F171" s="254"/>
      <c r="G171" s="38"/>
      <c r="H171" s="254"/>
      <c r="I171" s="141"/>
      <c r="J171" s="141"/>
      <c r="K171" s="254"/>
      <c r="L171" s="254"/>
      <c r="M171" s="38"/>
      <c r="N171" s="254"/>
      <c r="O171" s="14"/>
      <c r="P171" s="14"/>
      <c r="Q171" s="14"/>
    </row>
    <row r="172" spans="2:17" ht="12.75">
      <c r="B172" s="254"/>
      <c r="C172" s="141"/>
      <c r="D172" s="141"/>
      <c r="E172" s="254"/>
      <c r="F172" s="254"/>
      <c r="G172" s="38"/>
      <c r="H172" s="254"/>
      <c r="I172" s="141"/>
      <c r="J172" s="141"/>
      <c r="K172" s="254"/>
      <c r="L172" s="254"/>
      <c r="M172" s="38"/>
      <c r="N172" s="254"/>
      <c r="O172" s="14"/>
      <c r="P172" s="14"/>
      <c r="Q172" s="14"/>
    </row>
    <row r="173" spans="2:17" ht="12.75">
      <c r="B173" s="254"/>
      <c r="C173" s="141"/>
      <c r="D173" s="141"/>
      <c r="E173" s="254"/>
      <c r="F173" s="254"/>
      <c r="G173" s="38"/>
      <c r="H173" s="254"/>
      <c r="I173" s="141"/>
      <c r="J173" s="141"/>
      <c r="K173" s="254"/>
      <c r="L173" s="254"/>
      <c r="M173" s="38"/>
      <c r="N173" s="254"/>
      <c r="O173" s="14"/>
      <c r="P173" s="14"/>
      <c r="Q173" s="14"/>
    </row>
    <row r="174" spans="2:17" ht="12.75">
      <c r="B174" s="254"/>
      <c r="C174" s="141"/>
      <c r="D174" s="141"/>
      <c r="E174" s="254"/>
      <c r="F174" s="254"/>
      <c r="G174" s="38"/>
      <c r="H174" s="254"/>
      <c r="I174" s="141"/>
      <c r="J174" s="141"/>
      <c r="K174" s="254"/>
      <c r="L174" s="254"/>
      <c r="M174" s="38"/>
      <c r="N174" s="254"/>
      <c r="O174" s="14"/>
      <c r="P174" s="14"/>
      <c r="Q174" s="14"/>
    </row>
    <row r="175" spans="2:17" ht="12.75">
      <c r="B175" s="254"/>
      <c r="C175" s="141"/>
      <c r="D175" s="141"/>
      <c r="E175" s="254"/>
      <c r="F175" s="254"/>
      <c r="G175" s="38"/>
      <c r="H175" s="254"/>
      <c r="I175" s="141"/>
      <c r="J175" s="141"/>
      <c r="K175" s="254"/>
      <c r="L175" s="254"/>
      <c r="M175" s="38"/>
      <c r="N175" s="254"/>
      <c r="O175" s="14"/>
      <c r="P175" s="14"/>
      <c r="Q175" s="14"/>
    </row>
    <row r="176" spans="2:17" ht="12.75">
      <c r="B176" s="254"/>
      <c r="C176" s="141"/>
      <c r="D176" s="141"/>
      <c r="E176" s="254"/>
      <c r="F176" s="254"/>
      <c r="G176" s="38"/>
      <c r="H176" s="254"/>
      <c r="I176" s="141"/>
      <c r="J176" s="141"/>
      <c r="K176" s="254"/>
      <c r="L176" s="254"/>
      <c r="M176" s="38"/>
      <c r="N176" s="254"/>
      <c r="O176" s="14"/>
      <c r="P176" s="14"/>
      <c r="Q176" s="14"/>
    </row>
    <row r="177" spans="2:17" ht="12.75">
      <c r="B177" s="254"/>
      <c r="C177" s="141"/>
      <c r="D177" s="141"/>
      <c r="E177" s="254"/>
      <c r="F177" s="254"/>
      <c r="G177" s="38"/>
      <c r="H177" s="254"/>
      <c r="I177" s="141"/>
      <c r="J177" s="141"/>
      <c r="K177" s="254"/>
      <c r="L177" s="254"/>
      <c r="M177" s="38"/>
      <c r="N177" s="254"/>
      <c r="O177" s="14"/>
      <c r="P177" s="14"/>
      <c r="Q177" s="14"/>
    </row>
    <row r="178" spans="2:17" ht="12.75">
      <c r="B178" s="254"/>
      <c r="C178" s="141"/>
      <c r="D178" s="141"/>
      <c r="E178" s="254"/>
      <c r="F178" s="254"/>
      <c r="G178" s="38"/>
      <c r="H178" s="254"/>
      <c r="I178" s="141"/>
      <c r="J178" s="141"/>
      <c r="K178" s="254"/>
      <c r="L178" s="254"/>
      <c r="M178" s="38"/>
      <c r="N178" s="254"/>
      <c r="O178" s="14"/>
      <c r="P178" s="14"/>
      <c r="Q178" s="14"/>
    </row>
    <row r="179" spans="2:17" ht="12.75">
      <c r="B179" s="254"/>
      <c r="C179" s="141"/>
      <c r="D179" s="141"/>
      <c r="E179" s="254"/>
      <c r="F179" s="254"/>
      <c r="G179" s="38"/>
      <c r="H179" s="254"/>
      <c r="I179" s="141"/>
      <c r="J179" s="141"/>
      <c r="K179" s="254"/>
      <c r="L179" s="254"/>
      <c r="M179" s="38"/>
      <c r="N179" s="254"/>
      <c r="O179" s="14"/>
      <c r="P179" s="14"/>
      <c r="Q179" s="14"/>
    </row>
    <row r="180" spans="2:17" ht="12.75">
      <c r="B180" s="254"/>
      <c r="C180" s="141"/>
      <c r="D180" s="141"/>
      <c r="E180" s="254"/>
      <c r="F180" s="254"/>
      <c r="G180" s="38"/>
      <c r="H180" s="254"/>
      <c r="I180" s="141"/>
      <c r="J180" s="141"/>
      <c r="K180" s="254"/>
      <c r="L180" s="254"/>
      <c r="M180" s="38"/>
      <c r="N180" s="254"/>
      <c r="O180" s="14"/>
      <c r="P180" s="14"/>
      <c r="Q180" s="14"/>
    </row>
    <row r="181" spans="2:17" ht="12.75">
      <c r="B181" s="254"/>
      <c r="C181" s="141"/>
      <c r="D181" s="141"/>
      <c r="E181" s="254"/>
      <c r="F181" s="254"/>
      <c r="G181" s="38"/>
      <c r="H181" s="254"/>
      <c r="I181" s="141"/>
      <c r="J181" s="141"/>
      <c r="K181" s="254"/>
      <c r="L181" s="254"/>
      <c r="M181" s="38"/>
      <c r="N181" s="254"/>
      <c r="O181" s="14"/>
      <c r="P181" s="14"/>
      <c r="Q181" s="14"/>
    </row>
    <row r="182" spans="2:17" ht="12.75">
      <c r="B182" s="254"/>
      <c r="C182" s="141"/>
      <c r="D182" s="141"/>
      <c r="E182" s="254"/>
      <c r="F182" s="254"/>
      <c r="G182" s="38"/>
      <c r="H182" s="254"/>
      <c r="I182" s="141"/>
      <c r="J182" s="141"/>
      <c r="K182" s="254"/>
      <c r="L182" s="254"/>
      <c r="M182" s="38"/>
      <c r="N182" s="254"/>
      <c r="O182" s="14"/>
      <c r="P182" s="14"/>
      <c r="Q182" s="14"/>
    </row>
    <row r="183" spans="2:17" ht="12.75">
      <c r="B183" s="254"/>
      <c r="C183" s="141"/>
      <c r="D183" s="141"/>
      <c r="E183" s="254"/>
      <c r="F183" s="254"/>
      <c r="G183" s="38"/>
      <c r="H183" s="254"/>
      <c r="I183" s="141"/>
      <c r="J183" s="141"/>
      <c r="K183" s="254"/>
      <c r="L183" s="254"/>
      <c r="M183" s="38"/>
      <c r="N183" s="254"/>
      <c r="O183" s="14"/>
      <c r="P183" s="14"/>
      <c r="Q183" s="14"/>
    </row>
    <row r="184" spans="2:17" ht="12.75">
      <c r="B184" s="254"/>
      <c r="C184" s="141"/>
      <c r="D184" s="141"/>
      <c r="E184" s="254"/>
      <c r="F184" s="254"/>
      <c r="G184" s="38"/>
      <c r="H184" s="254"/>
      <c r="I184" s="141"/>
      <c r="J184" s="141"/>
      <c r="K184" s="254"/>
      <c r="L184" s="254"/>
      <c r="M184" s="38"/>
      <c r="N184" s="254"/>
      <c r="O184" s="14"/>
      <c r="P184" s="14"/>
      <c r="Q184" s="14"/>
    </row>
    <row r="185" spans="2:17" ht="12.75">
      <c r="B185" s="254"/>
      <c r="C185" s="141"/>
      <c r="D185" s="141"/>
      <c r="E185" s="254"/>
      <c r="F185" s="254"/>
      <c r="G185" s="38"/>
      <c r="H185" s="254"/>
      <c r="I185" s="141"/>
      <c r="J185" s="141"/>
      <c r="K185" s="254"/>
      <c r="L185" s="254"/>
      <c r="M185" s="38"/>
      <c r="N185" s="254"/>
      <c r="O185" s="14"/>
      <c r="P185" s="14"/>
      <c r="Q185" s="14"/>
    </row>
    <row r="186" spans="2:17" ht="12.75">
      <c r="B186" s="254"/>
      <c r="C186" s="141"/>
      <c r="D186" s="141"/>
      <c r="E186" s="254"/>
      <c r="F186" s="254"/>
      <c r="G186" s="38"/>
      <c r="H186" s="254"/>
      <c r="I186" s="141"/>
      <c r="J186" s="141"/>
      <c r="K186" s="254"/>
      <c r="L186" s="254"/>
      <c r="M186" s="38"/>
      <c r="N186" s="254"/>
      <c r="O186" s="14"/>
      <c r="P186" s="14"/>
      <c r="Q186" s="14"/>
    </row>
    <row r="187" spans="2:17" ht="12.75">
      <c r="B187" s="254"/>
      <c r="C187" s="141"/>
      <c r="D187" s="141"/>
      <c r="E187" s="254"/>
      <c r="F187" s="254"/>
      <c r="G187" s="38"/>
      <c r="H187" s="254"/>
      <c r="I187" s="141"/>
      <c r="J187" s="141"/>
      <c r="K187" s="254"/>
      <c r="L187" s="254"/>
      <c r="M187" s="38"/>
      <c r="N187" s="254"/>
      <c r="O187" s="14"/>
      <c r="P187" s="14"/>
      <c r="Q187" s="14"/>
    </row>
    <row r="188" spans="2:17" ht="12.75">
      <c r="B188" s="254"/>
      <c r="C188" s="141"/>
      <c r="D188" s="141"/>
      <c r="E188" s="254"/>
      <c r="F188" s="254"/>
      <c r="G188" s="38"/>
      <c r="H188" s="254"/>
      <c r="I188" s="141"/>
      <c r="J188" s="141"/>
      <c r="K188" s="254"/>
      <c r="L188" s="254"/>
      <c r="M188" s="38"/>
      <c r="N188" s="254"/>
      <c r="O188" s="14"/>
      <c r="P188" s="14"/>
      <c r="Q188" s="14"/>
    </row>
    <row r="189" spans="2:17" ht="12.75">
      <c r="B189" s="254"/>
      <c r="C189" s="141"/>
      <c r="D189" s="141"/>
      <c r="E189" s="254"/>
      <c r="F189" s="254"/>
      <c r="G189" s="38"/>
      <c r="H189" s="254"/>
      <c r="I189" s="141"/>
      <c r="J189" s="141"/>
      <c r="K189" s="254"/>
      <c r="L189" s="254"/>
      <c r="M189" s="38"/>
      <c r="N189" s="254"/>
      <c r="O189" s="14"/>
      <c r="P189" s="14"/>
      <c r="Q189" s="14"/>
    </row>
    <row r="190" spans="2:17" ht="12.75">
      <c r="B190" s="254"/>
      <c r="C190" s="141"/>
      <c r="D190" s="141"/>
      <c r="E190" s="254"/>
      <c r="F190" s="254"/>
      <c r="G190" s="38"/>
      <c r="H190" s="254"/>
      <c r="I190" s="141"/>
      <c r="J190" s="141"/>
      <c r="K190" s="254"/>
      <c r="L190" s="254"/>
      <c r="M190" s="38"/>
      <c r="N190" s="254"/>
      <c r="O190" s="14"/>
      <c r="P190" s="14"/>
      <c r="Q190" s="14"/>
    </row>
    <row r="191" spans="2:17" ht="12.75">
      <c r="B191" s="254"/>
      <c r="C191" s="141"/>
      <c r="D191" s="141"/>
      <c r="E191" s="254"/>
      <c r="F191" s="254"/>
      <c r="G191" s="38"/>
      <c r="H191" s="254"/>
      <c r="I191" s="141"/>
      <c r="J191" s="141"/>
      <c r="K191" s="254"/>
      <c r="L191" s="254"/>
      <c r="M191" s="38"/>
      <c r="N191" s="254"/>
      <c r="O191" s="14"/>
      <c r="P191" s="14"/>
      <c r="Q191" s="14"/>
    </row>
    <row r="192" spans="2:17" ht="12.75">
      <c r="B192" s="254"/>
      <c r="C192" s="141"/>
      <c r="D192" s="141"/>
      <c r="E192" s="254"/>
      <c r="F192" s="254"/>
      <c r="G192" s="38"/>
      <c r="H192" s="254"/>
      <c r="I192" s="141"/>
      <c r="J192" s="141"/>
      <c r="K192" s="254"/>
      <c r="L192" s="254"/>
      <c r="M192" s="38"/>
      <c r="N192" s="254"/>
      <c r="O192" s="14"/>
      <c r="P192" s="14"/>
      <c r="Q192" s="14"/>
    </row>
    <row r="193" spans="2:17" ht="12.75">
      <c r="B193" s="254"/>
      <c r="C193" s="141"/>
      <c r="D193" s="141"/>
      <c r="E193" s="254"/>
      <c r="F193" s="254"/>
      <c r="G193" s="38"/>
      <c r="H193" s="254"/>
      <c r="I193" s="141"/>
      <c r="J193" s="141"/>
      <c r="K193" s="254"/>
      <c r="L193" s="254"/>
      <c r="M193" s="38"/>
      <c r="N193" s="254"/>
      <c r="O193" s="14"/>
      <c r="P193" s="14"/>
      <c r="Q193" s="14"/>
    </row>
    <row r="194" spans="2:17" ht="12.75">
      <c r="B194" s="254"/>
      <c r="C194" s="141"/>
      <c r="D194" s="141"/>
      <c r="E194" s="254"/>
      <c r="F194" s="254"/>
      <c r="G194" s="38"/>
      <c r="H194" s="254"/>
      <c r="I194" s="141"/>
      <c r="J194" s="141"/>
      <c r="K194" s="254"/>
      <c r="L194" s="254"/>
      <c r="M194" s="38"/>
      <c r="N194" s="254"/>
      <c r="O194" s="14"/>
      <c r="P194" s="14"/>
      <c r="Q194" s="14"/>
    </row>
    <row r="195" spans="2:17" ht="12.75">
      <c r="B195" s="254"/>
      <c r="C195" s="141"/>
      <c r="D195" s="141"/>
      <c r="E195" s="254"/>
      <c r="F195" s="254"/>
      <c r="G195" s="38"/>
      <c r="H195" s="254"/>
      <c r="I195" s="141"/>
      <c r="J195" s="141"/>
      <c r="K195" s="254"/>
      <c r="L195" s="254"/>
      <c r="M195" s="38"/>
      <c r="N195" s="254"/>
      <c r="O195" s="14"/>
      <c r="P195" s="14"/>
      <c r="Q195" s="14"/>
    </row>
    <row r="196" spans="2:17" ht="12.75">
      <c r="B196" s="254"/>
      <c r="C196" s="141"/>
      <c r="D196" s="141"/>
      <c r="E196" s="254"/>
      <c r="F196" s="254"/>
      <c r="G196" s="38"/>
      <c r="H196" s="254"/>
      <c r="I196" s="141"/>
      <c r="J196" s="141"/>
      <c r="K196" s="254"/>
      <c r="L196" s="254"/>
      <c r="M196" s="38"/>
      <c r="N196" s="254"/>
      <c r="O196" s="14"/>
      <c r="P196" s="14"/>
      <c r="Q196" s="14"/>
    </row>
    <row r="197" spans="2:17" ht="12.75">
      <c r="B197" s="254"/>
      <c r="C197" s="141"/>
      <c r="D197" s="141"/>
      <c r="E197" s="254"/>
      <c r="F197" s="254"/>
      <c r="G197" s="38"/>
      <c r="H197" s="254"/>
      <c r="I197" s="141"/>
      <c r="J197" s="141"/>
      <c r="K197" s="254"/>
      <c r="L197" s="254"/>
      <c r="M197" s="38"/>
      <c r="N197" s="254"/>
      <c r="O197" s="14"/>
      <c r="P197" s="14"/>
      <c r="Q197" s="14"/>
    </row>
    <row r="198" spans="2:17" ht="12.75">
      <c r="B198" s="254"/>
      <c r="C198" s="141"/>
      <c r="D198" s="141"/>
      <c r="E198" s="254"/>
      <c r="F198" s="254"/>
      <c r="G198" s="38"/>
      <c r="H198" s="254"/>
      <c r="I198" s="141"/>
      <c r="J198" s="141"/>
      <c r="K198" s="254"/>
      <c r="L198" s="254"/>
      <c r="M198" s="38"/>
      <c r="N198" s="254"/>
      <c r="O198" s="14"/>
      <c r="P198" s="14"/>
      <c r="Q198" s="14"/>
    </row>
    <row r="199" spans="2:17" ht="12.75">
      <c r="B199" s="254"/>
      <c r="C199" s="141"/>
      <c r="D199" s="141"/>
      <c r="E199" s="254"/>
      <c r="F199" s="254"/>
      <c r="G199" s="38"/>
      <c r="H199" s="254"/>
      <c r="I199" s="141"/>
      <c r="J199" s="141"/>
      <c r="K199" s="254"/>
      <c r="L199" s="254"/>
      <c r="M199" s="38"/>
      <c r="N199" s="254"/>
      <c r="O199" s="14"/>
      <c r="P199" s="14"/>
      <c r="Q199" s="14"/>
    </row>
    <row r="200" spans="2:17" ht="12.75">
      <c r="B200" s="254"/>
      <c r="C200" s="141"/>
      <c r="D200" s="141"/>
      <c r="E200" s="254"/>
      <c r="F200" s="254"/>
      <c r="G200" s="38"/>
      <c r="H200" s="254"/>
      <c r="I200" s="141"/>
      <c r="J200" s="141"/>
      <c r="K200" s="254"/>
      <c r="L200" s="254"/>
      <c r="M200" s="38"/>
      <c r="N200" s="254"/>
      <c r="O200" s="14"/>
      <c r="P200" s="14"/>
      <c r="Q200" s="14"/>
    </row>
    <row r="201" spans="2:17" ht="12.75">
      <c r="B201" s="254"/>
      <c r="C201" s="141"/>
      <c r="D201" s="141"/>
      <c r="E201" s="254"/>
      <c r="F201" s="254"/>
      <c r="G201" s="38"/>
      <c r="H201" s="254"/>
      <c r="I201" s="141"/>
      <c r="J201" s="141"/>
      <c r="K201" s="254"/>
      <c r="L201" s="254"/>
      <c r="M201" s="38"/>
      <c r="N201" s="254"/>
      <c r="O201" s="14"/>
      <c r="P201" s="14"/>
      <c r="Q201" s="14"/>
    </row>
    <row r="202" spans="2:17" ht="12.75">
      <c r="B202" s="254"/>
      <c r="C202" s="141"/>
      <c r="D202" s="141"/>
      <c r="E202" s="254"/>
      <c r="F202" s="254"/>
      <c r="G202" s="38"/>
      <c r="H202" s="254"/>
      <c r="I202" s="141"/>
      <c r="J202" s="141"/>
      <c r="K202" s="254"/>
      <c r="L202" s="254"/>
      <c r="M202" s="38"/>
      <c r="N202" s="254"/>
      <c r="O202" s="14"/>
      <c r="P202" s="14"/>
      <c r="Q202" s="14"/>
    </row>
    <row r="203" spans="2:17" ht="12.75">
      <c r="B203" s="254"/>
      <c r="C203" s="141"/>
      <c r="D203" s="141"/>
      <c r="E203" s="254"/>
      <c r="F203" s="254"/>
      <c r="G203" s="38"/>
      <c r="H203" s="254"/>
      <c r="I203" s="141"/>
      <c r="J203" s="141"/>
      <c r="K203" s="254"/>
      <c r="L203" s="254"/>
      <c r="M203" s="38"/>
      <c r="N203" s="254"/>
      <c r="O203" s="14"/>
      <c r="P203" s="14"/>
      <c r="Q203" s="14"/>
    </row>
    <row r="204" spans="2:17" ht="12.75">
      <c r="B204" s="254"/>
      <c r="C204" s="141"/>
      <c r="D204" s="141"/>
      <c r="E204" s="254"/>
      <c r="F204" s="254"/>
      <c r="G204" s="38"/>
      <c r="H204" s="254"/>
      <c r="I204" s="141"/>
      <c r="J204" s="141"/>
      <c r="K204" s="254"/>
      <c r="L204" s="254"/>
      <c r="M204" s="38"/>
      <c r="N204" s="254"/>
      <c r="O204" s="14"/>
      <c r="P204" s="14"/>
      <c r="Q204" s="14"/>
    </row>
    <row r="205" spans="2:17" ht="12.75">
      <c r="B205" s="254"/>
      <c r="C205" s="141"/>
      <c r="D205" s="141"/>
      <c r="E205" s="254"/>
      <c r="F205" s="254"/>
      <c r="G205" s="38"/>
      <c r="H205" s="254"/>
      <c r="I205" s="141"/>
      <c r="J205" s="141"/>
      <c r="K205" s="254"/>
      <c r="L205" s="254"/>
      <c r="M205" s="38"/>
      <c r="N205" s="254"/>
      <c r="O205" s="14"/>
      <c r="P205" s="14"/>
      <c r="Q205" s="14"/>
    </row>
    <row r="206" spans="2:17" ht="12.75">
      <c r="B206" s="254"/>
      <c r="C206" s="141"/>
      <c r="D206" s="141"/>
      <c r="E206" s="254"/>
      <c r="F206" s="254"/>
      <c r="G206" s="38"/>
      <c r="H206" s="254"/>
      <c r="I206" s="141"/>
      <c r="J206" s="141"/>
      <c r="K206" s="254"/>
      <c r="L206" s="254"/>
      <c r="M206" s="38"/>
      <c r="N206" s="254"/>
      <c r="O206" s="14"/>
      <c r="P206" s="14"/>
      <c r="Q206" s="14"/>
    </row>
    <row r="207" spans="2:17" ht="12.75">
      <c r="B207" s="254"/>
      <c r="C207" s="141"/>
      <c r="D207" s="141"/>
      <c r="E207" s="254"/>
      <c r="F207" s="254"/>
      <c r="G207" s="38"/>
      <c r="H207" s="254"/>
      <c r="I207" s="141"/>
      <c r="J207" s="141"/>
      <c r="K207" s="254"/>
      <c r="L207" s="254"/>
      <c r="M207" s="38"/>
      <c r="N207" s="254"/>
      <c r="O207" s="14"/>
      <c r="P207" s="14"/>
      <c r="Q207" s="14"/>
    </row>
    <row r="208" spans="2:17" ht="12.75">
      <c r="B208" s="254"/>
      <c r="C208" s="141"/>
      <c r="D208" s="141"/>
      <c r="E208" s="254"/>
      <c r="F208" s="254"/>
      <c r="G208" s="38"/>
      <c r="H208" s="254"/>
      <c r="I208" s="141"/>
      <c r="J208" s="141"/>
      <c r="K208" s="254"/>
      <c r="L208" s="254"/>
      <c r="M208" s="38"/>
      <c r="N208" s="254"/>
      <c r="O208" s="14"/>
      <c r="P208" s="14"/>
      <c r="Q208" s="14"/>
    </row>
    <row r="209" spans="2:17" ht="12.75">
      <c r="B209" s="254"/>
      <c r="C209" s="141"/>
      <c r="D209" s="141"/>
      <c r="E209" s="254"/>
      <c r="F209" s="254"/>
      <c r="G209" s="38"/>
      <c r="H209" s="254"/>
      <c r="I209" s="141"/>
      <c r="J209" s="141"/>
      <c r="K209" s="254"/>
      <c r="L209" s="254"/>
      <c r="M209" s="38"/>
      <c r="N209" s="254"/>
      <c r="O209" s="14"/>
      <c r="P209" s="14"/>
      <c r="Q209" s="14"/>
    </row>
    <row r="210" spans="2:17" ht="12.75">
      <c r="B210" s="254"/>
      <c r="C210" s="141"/>
      <c r="D210" s="141"/>
      <c r="E210" s="254"/>
      <c r="F210" s="254"/>
      <c r="G210" s="38"/>
      <c r="H210" s="254"/>
      <c r="I210" s="141"/>
      <c r="J210" s="141"/>
      <c r="K210" s="254"/>
      <c r="L210" s="254"/>
      <c r="M210" s="38"/>
      <c r="N210" s="254"/>
      <c r="O210" s="14"/>
      <c r="P210" s="14"/>
      <c r="Q210" s="14"/>
    </row>
    <row r="211" spans="2:17" ht="12.75">
      <c r="B211" s="254"/>
      <c r="C211" s="141"/>
      <c r="D211" s="141"/>
      <c r="E211" s="254"/>
      <c r="F211" s="254"/>
      <c r="G211" s="38"/>
      <c r="H211" s="254"/>
      <c r="I211" s="141"/>
      <c r="J211" s="141"/>
      <c r="K211" s="254"/>
      <c r="L211" s="254"/>
      <c r="M211" s="38"/>
      <c r="N211" s="254"/>
      <c r="O211" s="14"/>
      <c r="P211" s="14"/>
      <c r="Q211" s="14"/>
    </row>
    <row r="212" spans="2:17" ht="12.75">
      <c r="B212" s="254"/>
      <c r="C212" s="141"/>
      <c r="D212" s="141"/>
      <c r="E212" s="254"/>
      <c r="F212" s="254"/>
      <c r="G212" s="38"/>
      <c r="H212" s="254"/>
      <c r="I212" s="141"/>
      <c r="J212" s="141"/>
      <c r="K212" s="254"/>
      <c r="L212" s="254"/>
      <c r="M212" s="38"/>
      <c r="N212" s="254"/>
      <c r="O212" s="14"/>
      <c r="P212" s="14"/>
      <c r="Q212" s="14"/>
    </row>
    <row r="213" spans="2:17" ht="12.75">
      <c r="B213" s="254"/>
      <c r="C213" s="141"/>
      <c r="D213" s="141"/>
      <c r="E213" s="254"/>
      <c r="F213" s="254"/>
      <c r="G213" s="38"/>
      <c r="H213" s="254"/>
      <c r="I213" s="141"/>
      <c r="J213" s="141"/>
      <c r="K213" s="254"/>
      <c r="L213" s="254"/>
      <c r="M213" s="38"/>
      <c r="N213" s="254"/>
      <c r="O213" s="14"/>
      <c r="P213" s="14"/>
      <c r="Q213" s="14"/>
    </row>
    <row r="214" spans="2:17" ht="12.75">
      <c r="B214" s="254"/>
      <c r="C214" s="141"/>
      <c r="D214" s="141"/>
      <c r="E214" s="254"/>
      <c r="F214" s="254"/>
      <c r="G214" s="38"/>
      <c r="H214" s="254"/>
      <c r="I214" s="141"/>
      <c r="J214" s="141"/>
      <c r="K214" s="254"/>
      <c r="L214" s="254"/>
      <c r="M214" s="38"/>
      <c r="N214" s="254"/>
      <c r="O214" s="14"/>
      <c r="P214" s="14"/>
      <c r="Q214" s="14"/>
    </row>
    <row r="215" spans="2:17" ht="12.75">
      <c r="B215" s="254"/>
      <c r="C215" s="141"/>
      <c r="D215" s="141"/>
      <c r="E215" s="254"/>
      <c r="F215" s="254"/>
      <c r="G215" s="38"/>
      <c r="H215" s="254"/>
      <c r="I215" s="141"/>
      <c r="J215" s="141"/>
      <c r="K215" s="254"/>
      <c r="L215" s="254"/>
      <c r="M215" s="38"/>
      <c r="N215" s="254"/>
      <c r="O215" s="14"/>
      <c r="P215" s="14"/>
      <c r="Q215" s="14"/>
    </row>
    <row r="216" spans="2:17" ht="12.75">
      <c r="B216" s="254"/>
      <c r="C216" s="141"/>
      <c r="D216" s="141"/>
      <c r="E216" s="254"/>
      <c r="F216" s="254"/>
      <c r="G216" s="38"/>
      <c r="H216" s="254"/>
      <c r="I216" s="141"/>
      <c r="J216" s="141"/>
      <c r="K216" s="254"/>
      <c r="L216" s="254"/>
      <c r="M216" s="38"/>
      <c r="N216" s="254"/>
      <c r="O216" s="14"/>
      <c r="P216" s="14"/>
      <c r="Q216" s="14"/>
    </row>
    <row r="217" spans="2:17" ht="12.75">
      <c r="B217" s="254"/>
      <c r="C217" s="141"/>
      <c r="D217" s="141"/>
      <c r="E217" s="254"/>
      <c r="F217" s="254"/>
      <c r="G217" s="38"/>
      <c r="H217" s="254"/>
      <c r="I217" s="141"/>
      <c r="J217" s="141"/>
      <c r="K217" s="254"/>
      <c r="L217" s="254"/>
      <c r="M217" s="38"/>
      <c r="N217" s="254"/>
      <c r="O217" s="14"/>
      <c r="P217" s="14"/>
      <c r="Q217" s="14"/>
    </row>
    <row r="218" spans="2:17" ht="12.75">
      <c r="B218" s="254"/>
      <c r="C218" s="141"/>
      <c r="D218" s="141"/>
      <c r="E218" s="254"/>
      <c r="F218" s="254"/>
      <c r="G218" s="38"/>
      <c r="H218" s="254"/>
      <c r="I218" s="141"/>
      <c r="J218" s="141"/>
      <c r="K218" s="254"/>
      <c r="L218" s="254"/>
      <c r="M218" s="38"/>
      <c r="N218" s="254"/>
      <c r="O218" s="14"/>
      <c r="P218" s="14"/>
      <c r="Q218" s="14"/>
    </row>
    <row r="219" spans="2:17" ht="12.75">
      <c r="B219" s="254"/>
      <c r="C219" s="141"/>
      <c r="D219" s="141"/>
      <c r="E219" s="254"/>
      <c r="F219" s="254"/>
      <c r="G219" s="38"/>
      <c r="H219" s="254"/>
      <c r="I219" s="141"/>
      <c r="J219" s="141"/>
      <c r="K219" s="254"/>
      <c r="L219" s="254"/>
      <c r="M219" s="38"/>
      <c r="N219" s="254"/>
      <c r="O219" s="14"/>
      <c r="P219" s="14"/>
      <c r="Q219" s="14"/>
    </row>
    <row r="220" spans="2:17" ht="12.75">
      <c r="B220" s="254"/>
      <c r="C220" s="141"/>
      <c r="D220" s="141"/>
      <c r="E220" s="254"/>
      <c r="F220" s="254"/>
      <c r="G220" s="38"/>
      <c r="H220" s="254"/>
      <c r="I220" s="141"/>
      <c r="J220" s="141"/>
      <c r="K220" s="254"/>
      <c r="L220" s="254"/>
      <c r="M220" s="38"/>
      <c r="N220" s="254"/>
      <c r="O220" s="14"/>
      <c r="P220" s="14"/>
      <c r="Q220" s="14"/>
    </row>
    <row r="221" spans="2:17" ht="12.75">
      <c r="B221" s="254"/>
      <c r="C221" s="141"/>
      <c r="D221" s="141"/>
      <c r="E221" s="254"/>
      <c r="F221" s="254"/>
      <c r="G221" s="38"/>
      <c r="H221" s="254"/>
      <c r="I221" s="141"/>
      <c r="J221" s="141"/>
      <c r="K221" s="254"/>
      <c r="L221" s="254"/>
      <c r="M221" s="38"/>
      <c r="N221" s="254"/>
      <c r="O221" s="14"/>
      <c r="P221" s="14"/>
      <c r="Q221" s="14"/>
    </row>
    <row r="222" spans="2:17" ht="12.75">
      <c r="B222" s="254"/>
      <c r="C222" s="141"/>
      <c r="D222" s="141"/>
      <c r="E222" s="254"/>
      <c r="F222" s="254"/>
      <c r="G222" s="38"/>
      <c r="H222" s="254"/>
      <c r="I222" s="141"/>
      <c r="J222" s="141"/>
      <c r="K222" s="254"/>
      <c r="L222" s="254"/>
      <c r="M222" s="38"/>
      <c r="N222" s="254"/>
      <c r="O222" s="14"/>
      <c r="P222" s="14"/>
      <c r="Q222" s="14"/>
    </row>
    <row r="223" spans="2:17" ht="12.75">
      <c r="B223" s="254"/>
      <c r="C223" s="141"/>
      <c r="D223" s="141"/>
      <c r="E223" s="254"/>
      <c r="F223" s="254"/>
      <c r="G223" s="38"/>
      <c r="H223" s="254"/>
      <c r="I223" s="141"/>
      <c r="J223" s="141"/>
      <c r="K223" s="254"/>
      <c r="L223" s="254"/>
      <c r="M223" s="38"/>
      <c r="N223" s="254"/>
      <c r="O223" s="14"/>
      <c r="P223" s="14"/>
      <c r="Q223" s="14"/>
    </row>
    <row r="224" spans="2:17" ht="12.75">
      <c r="B224" s="254"/>
      <c r="C224" s="141"/>
      <c r="D224" s="141"/>
      <c r="E224" s="254"/>
      <c r="F224" s="254"/>
      <c r="G224" s="38"/>
      <c r="H224" s="254"/>
      <c r="I224" s="141"/>
      <c r="J224" s="141"/>
      <c r="K224" s="254"/>
      <c r="L224" s="254"/>
      <c r="M224" s="38"/>
      <c r="N224" s="254"/>
      <c r="O224" s="14"/>
      <c r="P224" s="14"/>
      <c r="Q224" s="14"/>
    </row>
    <row r="225" spans="2:17" ht="12.75">
      <c r="B225" s="254"/>
      <c r="C225" s="141"/>
      <c r="D225" s="141"/>
      <c r="E225" s="254"/>
      <c r="F225" s="254"/>
      <c r="G225" s="38"/>
      <c r="H225" s="254"/>
      <c r="I225" s="141"/>
      <c r="J225" s="141"/>
      <c r="K225" s="254"/>
      <c r="L225" s="254"/>
      <c r="M225" s="38"/>
      <c r="N225" s="254"/>
      <c r="O225" s="14"/>
      <c r="P225" s="14"/>
      <c r="Q225" s="14"/>
    </row>
    <row r="226" spans="2:17" ht="12.75">
      <c r="B226" s="254"/>
      <c r="C226" s="141"/>
      <c r="D226" s="141"/>
      <c r="E226" s="254"/>
      <c r="F226" s="254"/>
      <c r="G226" s="38"/>
      <c r="H226" s="254"/>
      <c r="I226" s="141"/>
      <c r="J226" s="141"/>
      <c r="K226" s="254"/>
      <c r="L226" s="254"/>
      <c r="M226" s="38"/>
      <c r="N226" s="254"/>
      <c r="O226" s="14"/>
      <c r="P226" s="14"/>
      <c r="Q226" s="14"/>
    </row>
    <row r="227" spans="2:17" ht="12.75">
      <c r="B227" s="254"/>
      <c r="C227" s="141"/>
      <c r="D227" s="141"/>
      <c r="E227" s="254"/>
      <c r="F227" s="254"/>
      <c r="G227" s="38"/>
      <c r="H227" s="254"/>
      <c r="I227" s="141"/>
      <c r="J227" s="141"/>
      <c r="K227" s="254"/>
      <c r="L227" s="254"/>
      <c r="M227" s="38"/>
      <c r="N227" s="254"/>
      <c r="O227" s="14"/>
      <c r="P227" s="14"/>
      <c r="Q227" s="14"/>
    </row>
    <row r="228" spans="2:17" ht="12.75">
      <c r="B228" s="254"/>
      <c r="C228" s="141"/>
      <c r="D228" s="141"/>
      <c r="E228" s="254"/>
      <c r="F228" s="254"/>
      <c r="G228" s="38"/>
      <c r="H228" s="254"/>
      <c r="I228" s="141"/>
      <c r="J228" s="141"/>
      <c r="K228" s="254"/>
      <c r="L228" s="254"/>
      <c r="M228" s="38"/>
      <c r="N228" s="254"/>
      <c r="O228" s="14"/>
      <c r="P228" s="14"/>
      <c r="Q228" s="14"/>
    </row>
    <row r="229" spans="2:17" ht="12.75">
      <c r="B229" s="254"/>
      <c r="C229" s="141"/>
      <c r="D229" s="141"/>
      <c r="E229" s="254"/>
      <c r="F229" s="254"/>
      <c r="G229" s="38"/>
      <c r="H229" s="254"/>
      <c r="I229" s="141"/>
      <c r="J229" s="141"/>
      <c r="K229" s="254"/>
      <c r="L229" s="254"/>
      <c r="M229" s="38"/>
      <c r="N229" s="254"/>
      <c r="O229" s="14"/>
      <c r="P229" s="14"/>
      <c r="Q229" s="14"/>
    </row>
    <row r="230" spans="2:17" ht="12.75">
      <c r="B230" s="254"/>
      <c r="C230" s="141"/>
      <c r="D230" s="141"/>
      <c r="E230" s="254"/>
      <c r="F230" s="254"/>
      <c r="G230" s="38"/>
      <c r="H230" s="254"/>
      <c r="I230" s="141"/>
      <c r="J230" s="141"/>
      <c r="K230" s="254"/>
      <c r="L230" s="254"/>
      <c r="M230" s="38"/>
      <c r="N230" s="254"/>
      <c r="O230" s="14"/>
      <c r="P230" s="14"/>
      <c r="Q230" s="14"/>
    </row>
    <row r="231" spans="2:17" ht="12.75">
      <c r="B231" s="254"/>
      <c r="C231" s="141"/>
      <c r="D231" s="141"/>
      <c r="E231" s="254"/>
      <c r="F231" s="254"/>
      <c r="G231" s="38"/>
      <c r="H231" s="254"/>
      <c r="I231" s="141"/>
      <c r="J231" s="141"/>
      <c r="K231" s="254"/>
      <c r="L231" s="254"/>
      <c r="M231" s="38"/>
      <c r="N231" s="254"/>
      <c r="O231" s="14"/>
      <c r="P231" s="14"/>
      <c r="Q231" s="14"/>
    </row>
    <row r="232" spans="2:17" ht="12.75">
      <c r="B232" s="254"/>
      <c r="C232" s="141"/>
      <c r="D232" s="141"/>
      <c r="E232" s="254"/>
      <c r="F232" s="254"/>
      <c r="G232" s="38"/>
      <c r="H232" s="254"/>
      <c r="I232" s="141"/>
      <c r="J232" s="141"/>
      <c r="K232" s="254"/>
      <c r="L232" s="254"/>
      <c r="M232" s="38"/>
      <c r="N232" s="254"/>
      <c r="O232" s="14"/>
      <c r="P232" s="14"/>
      <c r="Q232" s="14"/>
    </row>
    <row r="233" spans="2:17" ht="12.75">
      <c r="B233" s="254"/>
      <c r="C233" s="141"/>
      <c r="D233" s="141"/>
      <c r="E233" s="254"/>
      <c r="F233" s="254"/>
      <c r="G233" s="38"/>
      <c r="H233" s="254"/>
      <c r="I233" s="141"/>
      <c r="J233" s="141"/>
      <c r="K233" s="254"/>
      <c r="L233" s="254"/>
      <c r="M233" s="38"/>
      <c r="N233" s="254"/>
      <c r="O233" s="14"/>
      <c r="P233" s="14"/>
      <c r="Q233" s="14"/>
    </row>
    <row r="234" spans="2:17" ht="12.75">
      <c r="B234" s="254"/>
      <c r="C234" s="141"/>
      <c r="D234" s="141"/>
      <c r="E234" s="254"/>
      <c r="F234" s="254"/>
      <c r="G234" s="38"/>
      <c r="H234" s="254"/>
      <c r="I234" s="141"/>
      <c r="J234" s="141"/>
      <c r="K234" s="254"/>
      <c r="L234" s="254"/>
      <c r="M234" s="38"/>
      <c r="N234" s="254"/>
      <c r="O234" s="14"/>
      <c r="P234" s="14"/>
      <c r="Q234" s="14"/>
    </row>
    <row r="235" spans="2:17" ht="12.75">
      <c r="B235" s="254"/>
      <c r="C235" s="141"/>
      <c r="D235" s="141"/>
      <c r="E235" s="254"/>
      <c r="F235" s="254"/>
      <c r="G235" s="38"/>
      <c r="H235" s="254"/>
      <c r="I235" s="141"/>
      <c r="J235" s="141"/>
      <c r="K235" s="254"/>
      <c r="L235" s="254"/>
      <c r="M235" s="38"/>
      <c r="N235" s="254"/>
      <c r="O235" s="14"/>
      <c r="P235" s="14"/>
      <c r="Q235" s="14"/>
    </row>
    <row r="236" spans="2:17" ht="12.75">
      <c r="B236" s="254"/>
      <c r="C236" s="141"/>
      <c r="D236" s="141"/>
      <c r="E236" s="254"/>
      <c r="F236" s="254"/>
      <c r="G236" s="38"/>
      <c r="H236" s="254"/>
      <c r="I236" s="141"/>
      <c r="J236" s="141"/>
      <c r="K236" s="254"/>
      <c r="L236" s="254"/>
      <c r="M236" s="38"/>
      <c r="N236" s="254"/>
      <c r="O236" s="14"/>
      <c r="P236" s="14"/>
      <c r="Q236" s="14"/>
    </row>
    <row r="237" spans="2:17" ht="12.75">
      <c r="B237" s="254"/>
      <c r="C237" s="141"/>
      <c r="D237" s="141"/>
      <c r="E237" s="254"/>
      <c r="F237" s="254"/>
      <c r="G237" s="38"/>
      <c r="H237" s="254"/>
      <c r="I237" s="141"/>
      <c r="J237" s="141"/>
      <c r="K237" s="254"/>
      <c r="L237" s="254"/>
      <c r="M237" s="38"/>
      <c r="N237" s="254"/>
      <c r="O237" s="14"/>
      <c r="P237" s="14"/>
      <c r="Q237" s="14"/>
    </row>
    <row r="238" spans="2:17" ht="12.75">
      <c r="B238" s="254"/>
      <c r="C238" s="141"/>
      <c r="D238" s="141"/>
      <c r="E238" s="254"/>
      <c r="F238" s="254"/>
      <c r="G238" s="38"/>
      <c r="H238" s="254"/>
      <c r="I238" s="141"/>
      <c r="J238" s="141"/>
      <c r="K238" s="254"/>
      <c r="L238" s="254"/>
      <c r="M238" s="38"/>
      <c r="N238" s="254"/>
      <c r="O238" s="14"/>
      <c r="P238" s="14"/>
      <c r="Q238" s="14"/>
    </row>
    <row r="239" spans="2:17" ht="12.75">
      <c r="B239" s="254"/>
      <c r="C239" s="141"/>
      <c r="D239" s="141"/>
      <c r="E239" s="254"/>
      <c r="F239" s="254"/>
      <c r="G239" s="38"/>
      <c r="H239" s="254"/>
      <c r="I239" s="141"/>
      <c r="J239" s="141"/>
      <c r="K239" s="254"/>
      <c r="L239" s="254"/>
      <c r="M239" s="38"/>
      <c r="N239" s="254"/>
      <c r="O239" s="14"/>
      <c r="P239" s="14"/>
      <c r="Q239" s="14"/>
    </row>
    <row r="240" spans="2:17" ht="12.75">
      <c r="B240" s="254"/>
      <c r="C240" s="141"/>
      <c r="D240" s="141"/>
      <c r="E240" s="254"/>
      <c r="F240" s="254"/>
      <c r="G240" s="38"/>
      <c r="H240" s="254"/>
      <c r="I240" s="141"/>
      <c r="J240" s="141"/>
      <c r="K240" s="254"/>
      <c r="L240" s="254"/>
      <c r="M240" s="38"/>
      <c r="N240" s="254"/>
      <c r="O240" s="14"/>
      <c r="P240" s="14"/>
      <c r="Q240" s="14"/>
    </row>
    <row r="241" spans="2:17" ht="12.75">
      <c r="B241" s="254"/>
      <c r="C241" s="141"/>
      <c r="D241" s="141"/>
      <c r="E241" s="254"/>
      <c r="F241" s="254"/>
      <c r="G241" s="38"/>
      <c r="H241" s="254"/>
      <c r="I241" s="141"/>
      <c r="J241" s="141"/>
      <c r="K241" s="254"/>
      <c r="L241" s="254"/>
      <c r="M241" s="38"/>
      <c r="N241" s="254"/>
      <c r="O241" s="14"/>
      <c r="P241" s="14"/>
      <c r="Q241" s="14"/>
    </row>
    <row r="242" spans="2:17" ht="12.75">
      <c r="B242" s="254"/>
      <c r="C242" s="141"/>
      <c r="D242" s="141"/>
      <c r="E242" s="254"/>
      <c r="F242" s="254"/>
      <c r="G242" s="38"/>
      <c r="H242" s="254"/>
      <c r="I242" s="141"/>
      <c r="J242" s="141"/>
      <c r="K242" s="254"/>
      <c r="L242" s="254"/>
      <c r="M242" s="38"/>
      <c r="N242" s="254"/>
      <c r="O242" s="14"/>
      <c r="P242" s="14"/>
      <c r="Q242" s="14"/>
    </row>
    <row r="243" spans="2:17" ht="12.75">
      <c r="B243" s="254"/>
      <c r="C243" s="141"/>
      <c r="D243" s="141"/>
      <c r="E243" s="254"/>
      <c r="F243" s="254"/>
      <c r="G243" s="38"/>
      <c r="H243" s="254"/>
      <c r="I243" s="141"/>
      <c r="J243" s="141"/>
      <c r="K243" s="254"/>
      <c r="L243" s="254"/>
      <c r="M243" s="38"/>
      <c r="N243" s="254"/>
      <c r="O243" s="14"/>
      <c r="P243" s="14"/>
      <c r="Q243" s="14"/>
    </row>
    <row r="244" spans="2:17" ht="12.75">
      <c r="B244" s="254"/>
      <c r="C244" s="141"/>
      <c r="D244" s="141"/>
      <c r="E244" s="254"/>
      <c r="F244" s="254"/>
      <c r="G244" s="38"/>
      <c r="H244" s="254"/>
      <c r="I244" s="141"/>
      <c r="J244" s="141"/>
      <c r="K244" s="254"/>
      <c r="L244" s="254"/>
      <c r="M244" s="38"/>
      <c r="N244" s="254"/>
      <c r="O244" s="14"/>
      <c r="P244" s="14"/>
      <c r="Q244" s="14"/>
    </row>
    <row r="245" spans="2:17" ht="12.75">
      <c r="B245" s="254"/>
      <c r="C245" s="141"/>
      <c r="D245" s="141"/>
      <c r="E245" s="254"/>
      <c r="F245" s="254"/>
      <c r="G245" s="38"/>
      <c r="H245" s="254"/>
      <c r="I245" s="141"/>
      <c r="J245" s="141"/>
      <c r="K245" s="254"/>
      <c r="L245" s="254"/>
      <c r="M245" s="38"/>
      <c r="N245" s="254"/>
      <c r="O245" s="14"/>
      <c r="P245" s="14"/>
      <c r="Q245" s="14"/>
    </row>
    <row r="246" spans="2:17" ht="12.75">
      <c r="B246" s="254"/>
      <c r="C246" s="141"/>
      <c r="D246" s="141"/>
      <c r="E246" s="254"/>
      <c r="F246" s="254"/>
      <c r="G246" s="38"/>
      <c r="H246" s="254"/>
      <c r="I246" s="141"/>
      <c r="J246" s="141"/>
      <c r="K246" s="254"/>
      <c r="L246" s="254"/>
      <c r="M246" s="38"/>
      <c r="N246" s="254"/>
      <c r="O246" s="14"/>
      <c r="P246" s="14"/>
      <c r="Q246" s="14"/>
    </row>
    <row r="247" spans="2:17" ht="12.75">
      <c r="B247" s="254"/>
      <c r="C247" s="141"/>
      <c r="D247" s="141"/>
      <c r="E247" s="254"/>
      <c r="F247" s="254"/>
      <c r="G247" s="38"/>
      <c r="H247" s="254"/>
      <c r="I247" s="141"/>
      <c r="J247" s="141"/>
      <c r="K247" s="254"/>
      <c r="L247" s="254"/>
      <c r="M247" s="38"/>
      <c r="N247" s="254"/>
      <c r="O247" s="14"/>
      <c r="P247" s="14"/>
      <c r="Q247" s="14"/>
    </row>
  </sheetData>
  <sheetProtection/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2:T232"/>
  <sheetViews>
    <sheetView workbookViewId="0" topLeftCell="A1">
      <selection activeCell="A2" sqref="A2:D2"/>
    </sheetView>
  </sheetViews>
  <sheetFormatPr defaultColWidth="9.00390625" defaultRowHeight="12.75" outlineLevelRow="2"/>
  <cols>
    <col min="1" max="1" width="81.375" style="129" customWidth="1"/>
    <col min="2" max="2" width="14.25390625" style="12" customWidth="1"/>
    <col min="3" max="3" width="15.375" style="12" customWidth="1"/>
    <col min="4" max="4" width="10.25390625" style="48" customWidth="1"/>
    <col min="5" max="5" width="8.875" style="27" hidden="1" customWidth="1"/>
    <col min="6" max="16384" width="9.125" style="27" customWidth="1"/>
  </cols>
  <sheetData>
    <row r="2" spans="1:20" ht="18.75">
      <c r="A2" s="4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30.11.2023</v>
      </c>
      <c r="B2" s="3"/>
      <c r="C2" s="3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4" ht="18.75">
      <c r="A3" s="1" t="s">
        <v>168</v>
      </c>
      <c r="B3" s="1"/>
      <c r="C3" s="1"/>
      <c r="D3" s="1"/>
    </row>
    <row r="4" spans="2:18" ht="12.75">
      <c r="B4" s="254"/>
      <c r="C4" s="254"/>
      <c r="D4" s="38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2:4" s="186" customFormat="1" ht="12.75">
      <c r="B5" s="194"/>
      <c r="C5" s="194"/>
      <c r="D5" s="186" t="str">
        <f>VALVAL</f>
        <v>млрд. одиниць</v>
      </c>
    </row>
    <row r="6" spans="1:5" s="224" customFormat="1" ht="12.75">
      <c r="A6" s="123"/>
      <c r="B6" s="166" t="s">
        <v>169</v>
      </c>
      <c r="C6" s="166" t="s">
        <v>172</v>
      </c>
      <c r="D6" s="190" t="s">
        <v>192</v>
      </c>
      <c r="E6" s="255" t="s">
        <v>54</v>
      </c>
    </row>
    <row r="7" spans="1:5" s="10" customFormat="1" ht="15.75">
      <c r="A7" s="87" t="s">
        <v>153</v>
      </c>
      <c r="B7" s="199">
        <f>B$8+B$18</f>
        <v>140.82376648444</v>
      </c>
      <c r="C7" s="199">
        <f>C$8+C$18</f>
        <v>5122.49267062287</v>
      </c>
      <c r="D7" s="29">
        <f>D$8+D$18</f>
        <v>0.9999979999999999</v>
      </c>
      <c r="E7" s="37" t="s">
        <v>94</v>
      </c>
    </row>
    <row r="8" spans="1:5" s="165" customFormat="1" ht="15">
      <c r="A8" s="215" t="s">
        <v>66</v>
      </c>
      <c r="B8" s="107">
        <f>B$9+B$12</f>
        <v>131.94343932231</v>
      </c>
      <c r="C8" s="107">
        <f>C$9+C$12</f>
        <v>4799.46899403554</v>
      </c>
      <c r="D8" s="113">
        <f>D$9+D$12</f>
        <v>0.936939</v>
      </c>
      <c r="E8" s="148" t="s">
        <v>94</v>
      </c>
    </row>
    <row r="9" spans="1:5" s="72" customFormat="1" ht="15" outlineLevel="1">
      <c r="A9" s="225" t="s">
        <v>48</v>
      </c>
      <c r="B9" s="172">
        <f>SUM(B$10:B$11)</f>
        <v>42.36311416628</v>
      </c>
      <c r="C9" s="172">
        <f>SUM(C$10:C$11)</f>
        <v>1540.96675042188</v>
      </c>
      <c r="D9" s="235">
        <f>SUM(D$10:D$11)</f>
        <v>0.300823</v>
      </c>
      <c r="E9" s="185" t="s">
        <v>165</v>
      </c>
    </row>
    <row r="10" spans="1:5" s="23" customFormat="1" ht="14.25" outlineLevel="2">
      <c r="A10" s="131" t="s">
        <v>197</v>
      </c>
      <c r="B10" s="101">
        <v>42.31857576097</v>
      </c>
      <c r="C10" s="101">
        <v>1539.346657021</v>
      </c>
      <c r="D10" s="244">
        <v>0.300507</v>
      </c>
      <c r="E10" s="178" t="s">
        <v>11</v>
      </c>
    </row>
    <row r="11" spans="1:18" ht="14.25" outlineLevel="2">
      <c r="A11" s="163" t="s">
        <v>115</v>
      </c>
      <c r="B11" s="136">
        <v>0.04453840531</v>
      </c>
      <c r="C11" s="136">
        <v>1.62009340088</v>
      </c>
      <c r="D11" s="244">
        <v>0.000316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5" outlineLevel="1">
      <c r="A12" s="92" t="s">
        <v>59</v>
      </c>
      <c r="B12" s="164">
        <f>SUM(B$13:B$17)</f>
        <v>89.58032515603001</v>
      </c>
      <c r="C12" s="164">
        <f>SUM(C$13:C$17)</f>
        <v>3258.50224361366</v>
      </c>
      <c r="D12" s="189">
        <f>SUM(D$13:D$17)</f>
        <v>0.636116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14.25" outlineLevel="2">
      <c r="A13" s="68" t="s">
        <v>176</v>
      </c>
      <c r="B13" s="175">
        <v>54.30711144554</v>
      </c>
      <c r="C13" s="175">
        <v>1975.43204025361</v>
      </c>
      <c r="D13" s="181">
        <v>0.385639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28.5" outlineLevel="2">
      <c r="A14" s="68" t="s">
        <v>44</v>
      </c>
      <c r="B14" s="175">
        <v>6.76116841427</v>
      </c>
      <c r="C14" s="175">
        <v>245.93885330188</v>
      </c>
      <c r="D14" s="181">
        <v>0.048012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28.5" outlineLevel="2">
      <c r="A15" s="68" t="s">
        <v>221</v>
      </c>
      <c r="B15" s="175">
        <v>1.57164602427</v>
      </c>
      <c r="C15" s="175">
        <v>57.16893846128</v>
      </c>
      <c r="D15" s="181">
        <v>0.01116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4.25" outlineLevel="2">
      <c r="A16" s="68" t="s">
        <v>52</v>
      </c>
      <c r="B16" s="175">
        <v>22.73225764741</v>
      </c>
      <c r="C16" s="175">
        <v>826.890418376</v>
      </c>
      <c r="D16" s="181">
        <v>0.161423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4.25" outlineLevel="2">
      <c r="A17" s="68" t="s">
        <v>179</v>
      </c>
      <c r="B17" s="175">
        <v>4.20814162454</v>
      </c>
      <c r="C17" s="175">
        <v>153.07199322089</v>
      </c>
      <c r="D17" s="181">
        <v>0.029882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5">
      <c r="A18" s="250" t="s">
        <v>14</v>
      </c>
      <c r="B18" s="24">
        <f>B$19+B$23</f>
        <v>8.88032716213</v>
      </c>
      <c r="C18" s="24">
        <f>C$19+C$23</f>
        <v>323.02367658733004</v>
      </c>
      <c r="D18" s="56">
        <f>D$19+D$23</f>
        <v>0.063059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5" outlineLevel="1">
      <c r="A19" s="92" t="s">
        <v>48</v>
      </c>
      <c r="B19" s="164">
        <f>SUM(B$20:B$22)</f>
        <v>1.8902111292100001</v>
      </c>
      <c r="C19" s="164">
        <f>SUM(C$20:C$22)</f>
        <v>68.75680786705</v>
      </c>
      <c r="D19" s="189">
        <f>SUM(D$20:D$22)</f>
        <v>0.013422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4.25" outlineLevel="2">
      <c r="A20" s="68" t="s">
        <v>197</v>
      </c>
      <c r="B20" s="175">
        <v>0.24673435747</v>
      </c>
      <c r="C20" s="175">
        <v>8.9750116</v>
      </c>
      <c r="D20" s="181">
        <v>0.001752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4.25" outlineLevel="2">
      <c r="A21" s="68" t="s">
        <v>115</v>
      </c>
      <c r="B21" s="175">
        <v>1.64345052721</v>
      </c>
      <c r="C21" s="175">
        <v>59.78084161705</v>
      </c>
      <c r="D21" s="181">
        <v>0.01167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14.25" outlineLevel="2">
      <c r="A22" s="68" t="s">
        <v>138</v>
      </c>
      <c r="B22" s="175">
        <v>2.624453E-05</v>
      </c>
      <c r="C22" s="175">
        <v>0.00095465</v>
      </c>
      <c r="D22" s="181">
        <v>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5" outlineLevel="1">
      <c r="A23" s="92" t="s">
        <v>59</v>
      </c>
      <c r="B23" s="164">
        <f>SUM(B$24:B$28)</f>
        <v>6.99011603292</v>
      </c>
      <c r="C23" s="164">
        <f>SUM(C$24:C$28)</f>
        <v>254.26686872028003</v>
      </c>
      <c r="D23" s="189">
        <f>SUM(D$24:D$28)</f>
        <v>0.049637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4.25" outlineLevel="2">
      <c r="A24" s="68" t="s">
        <v>176</v>
      </c>
      <c r="B24" s="175">
        <v>4.3123169206</v>
      </c>
      <c r="C24" s="175">
        <v>156.86139044995</v>
      </c>
      <c r="D24" s="181">
        <v>0.030622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8.5" outlineLevel="2">
      <c r="A25" s="68" t="s">
        <v>44</v>
      </c>
      <c r="B25" s="175">
        <v>0.026494662</v>
      </c>
      <c r="C25" s="175">
        <v>0.96374862914</v>
      </c>
      <c r="D25" s="181">
        <v>0.000188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8.5" outlineLevel="2">
      <c r="A26" s="68" t="s">
        <v>221</v>
      </c>
      <c r="B26" s="175">
        <v>1.0177171495</v>
      </c>
      <c r="C26" s="175">
        <v>37.01966485649</v>
      </c>
      <c r="D26" s="181">
        <v>0.007227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4.25" outlineLevel="2">
      <c r="A27" s="68" t="s">
        <v>52</v>
      </c>
      <c r="B27" s="175">
        <v>1.525</v>
      </c>
      <c r="C27" s="175">
        <v>55.47218</v>
      </c>
      <c r="D27" s="181">
        <v>0.010829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4.25" outlineLevel="2">
      <c r="A28" s="68" t="s">
        <v>179</v>
      </c>
      <c r="B28" s="175">
        <v>0.10858730082</v>
      </c>
      <c r="C28" s="175">
        <v>3.9498847847</v>
      </c>
      <c r="D28" s="181">
        <v>0.000771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2:18" ht="12.75">
      <c r="B29" s="254"/>
      <c r="C29" s="254"/>
      <c r="D29" s="3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2:18" ht="12.75">
      <c r="B30" s="254"/>
      <c r="C30" s="254"/>
      <c r="D30" s="3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2:18" ht="12.75">
      <c r="B31" s="254"/>
      <c r="C31" s="254"/>
      <c r="D31" s="3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2:18" ht="12.75">
      <c r="B32" s="254"/>
      <c r="C32" s="254"/>
      <c r="D32" s="38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2:18" ht="12.75">
      <c r="B33" s="254"/>
      <c r="C33" s="254"/>
      <c r="D33" s="3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2:18" ht="12.75">
      <c r="B34" s="254"/>
      <c r="C34" s="254"/>
      <c r="D34" s="38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2:18" ht="12.75">
      <c r="B35" s="254"/>
      <c r="C35" s="254"/>
      <c r="D35" s="3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2:18" ht="12.75">
      <c r="B36" s="254"/>
      <c r="C36" s="254"/>
      <c r="D36" s="38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2:18" ht="12.75">
      <c r="B37" s="254"/>
      <c r="C37" s="254"/>
      <c r="D37" s="3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2:18" ht="12.75">
      <c r="B38" s="254"/>
      <c r="C38" s="254"/>
      <c r="D38" s="3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2:18" ht="12.75">
      <c r="B39" s="254"/>
      <c r="C39" s="254"/>
      <c r="D39" s="38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2:18" ht="12.75">
      <c r="B40" s="254"/>
      <c r="C40" s="254"/>
      <c r="D40" s="38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2:18" ht="12.75">
      <c r="B41" s="254"/>
      <c r="C41" s="254"/>
      <c r="D41" s="38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2:18" ht="12.75">
      <c r="B42" s="254"/>
      <c r="C42" s="254"/>
      <c r="D42" s="3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2:18" ht="12.75">
      <c r="B43" s="254"/>
      <c r="C43" s="254"/>
      <c r="D43" s="38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2:18" ht="12.75">
      <c r="B44" s="254"/>
      <c r="C44" s="254"/>
      <c r="D44" s="38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2:18" ht="12.75">
      <c r="B45" s="254"/>
      <c r="C45" s="254"/>
      <c r="D45" s="38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2:18" ht="12.75">
      <c r="B46" s="254"/>
      <c r="C46" s="254"/>
      <c r="D46" s="38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2:18" ht="12.75">
      <c r="B47" s="254"/>
      <c r="C47" s="254"/>
      <c r="D47" s="38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2:18" ht="12.75">
      <c r="B48" s="254"/>
      <c r="C48" s="254"/>
      <c r="D48" s="38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2:18" ht="12.75">
      <c r="B49" s="254"/>
      <c r="C49" s="254"/>
      <c r="D49" s="38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2:18" ht="12.75">
      <c r="B50" s="254"/>
      <c r="C50" s="254"/>
      <c r="D50" s="38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2:18" ht="12.75">
      <c r="B51" s="254"/>
      <c r="C51" s="254"/>
      <c r="D51" s="38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2:18" ht="12.75">
      <c r="B52" s="254"/>
      <c r="C52" s="254"/>
      <c r="D52" s="38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2:18" ht="12.75">
      <c r="B53" s="254"/>
      <c r="C53" s="254"/>
      <c r="D53" s="38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2:18" ht="12.75">
      <c r="B54" s="254"/>
      <c r="C54" s="254"/>
      <c r="D54" s="38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2:18" ht="12.75">
      <c r="B55" s="254"/>
      <c r="C55" s="254"/>
      <c r="D55" s="38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2:18" ht="12.75">
      <c r="B56" s="254"/>
      <c r="C56" s="254"/>
      <c r="D56" s="38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2:18" ht="12.75">
      <c r="B57" s="254"/>
      <c r="C57" s="254"/>
      <c r="D57" s="3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2:18" ht="12.75">
      <c r="B58" s="254"/>
      <c r="C58" s="254"/>
      <c r="D58" s="38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2:18" ht="12.75">
      <c r="B59" s="254"/>
      <c r="C59" s="254"/>
      <c r="D59" s="3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2:18" ht="12.75">
      <c r="B60" s="254"/>
      <c r="C60" s="254"/>
      <c r="D60" s="38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2:18" ht="12.75">
      <c r="B61" s="254"/>
      <c r="C61" s="254"/>
      <c r="D61" s="38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2:18" ht="12.75">
      <c r="B62" s="254"/>
      <c r="C62" s="254"/>
      <c r="D62" s="38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2:18" ht="12.75">
      <c r="B63" s="254"/>
      <c r="C63" s="254"/>
      <c r="D63" s="38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2:18" ht="12.75">
      <c r="B64" s="254"/>
      <c r="C64" s="254"/>
      <c r="D64" s="38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2:18" ht="12.75">
      <c r="B65" s="254"/>
      <c r="C65" s="254"/>
      <c r="D65" s="38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2:18" ht="12.75">
      <c r="B66" s="254"/>
      <c r="C66" s="254"/>
      <c r="D66" s="3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2:18" ht="12.75">
      <c r="B67" s="254"/>
      <c r="C67" s="254"/>
      <c r="D67" s="38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2:18" ht="12.75">
      <c r="B68" s="254"/>
      <c r="C68" s="254"/>
      <c r="D68" s="38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2:18" ht="12.75">
      <c r="B69" s="254"/>
      <c r="C69" s="254"/>
      <c r="D69" s="38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2:18" ht="12.75">
      <c r="B70" s="254"/>
      <c r="C70" s="254"/>
      <c r="D70" s="38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2:18" ht="12.75">
      <c r="B71" s="254"/>
      <c r="C71" s="254"/>
      <c r="D71" s="38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2:18" ht="12.75">
      <c r="B72" s="254"/>
      <c r="C72" s="254"/>
      <c r="D72" s="38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2:18" ht="12.75">
      <c r="B73" s="254"/>
      <c r="C73" s="254"/>
      <c r="D73" s="38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2:18" ht="12.75">
      <c r="B74" s="254"/>
      <c r="C74" s="254"/>
      <c r="D74" s="38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2:18" ht="12.75">
      <c r="B75" s="254"/>
      <c r="C75" s="254"/>
      <c r="D75" s="38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2:18" ht="12.75">
      <c r="B76" s="254"/>
      <c r="C76" s="254"/>
      <c r="D76" s="38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2:18" ht="12.75">
      <c r="B77" s="254"/>
      <c r="C77" s="254"/>
      <c r="D77" s="38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2:18" ht="12.75">
      <c r="B78" s="254"/>
      <c r="C78" s="254"/>
      <c r="D78" s="38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2:18" ht="12.75">
      <c r="B79" s="254"/>
      <c r="C79" s="254"/>
      <c r="D79" s="3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2:18" ht="12.75">
      <c r="B80" s="254"/>
      <c r="C80" s="254"/>
      <c r="D80" s="38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2:18" ht="12.75">
      <c r="B81" s="254"/>
      <c r="C81" s="254"/>
      <c r="D81" s="3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2:18" ht="12.75">
      <c r="B82" s="254"/>
      <c r="C82" s="254"/>
      <c r="D82" s="38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2:18" ht="12.75">
      <c r="B83" s="254"/>
      <c r="C83" s="254"/>
      <c r="D83" s="3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2:18" ht="12.75">
      <c r="B84" s="254"/>
      <c r="C84" s="254"/>
      <c r="D84" s="38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2:18" ht="12.75">
      <c r="B85" s="254"/>
      <c r="C85" s="254"/>
      <c r="D85" s="38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2:18" ht="12.75">
      <c r="B86" s="254"/>
      <c r="C86" s="254"/>
      <c r="D86" s="38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2:18" ht="12.75">
      <c r="B87" s="254"/>
      <c r="C87" s="254"/>
      <c r="D87" s="38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2:18" ht="12.75">
      <c r="B88" s="254"/>
      <c r="C88" s="254"/>
      <c r="D88" s="38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2:18" ht="12.75">
      <c r="B89" s="254"/>
      <c r="C89" s="254"/>
      <c r="D89" s="38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2:18" ht="12.75">
      <c r="B90" s="254"/>
      <c r="C90" s="254"/>
      <c r="D90" s="38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2:18" ht="12.75">
      <c r="B91" s="254"/>
      <c r="C91" s="254"/>
      <c r="D91" s="38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2:18" ht="12.75">
      <c r="B92" s="254"/>
      <c r="C92" s="254"/>
      <c r="D92" s="38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2:18" ht="12.75">
      <c r="B93" s="254"/>
      <c r="C93" s="254"/>
      <c r="D93" s="38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2:18" ht="12.75">
      <c r="B94" s="254"/>
      <c r="C94" s="254"/>
      <c r="D94" s="38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2:18" ht="12.75">
      <c r="B95" s="254"/>
      <c r="C95" s="254"/>
      <c r="D95" s="38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2:18" ht="12.75">
      <c r="B96" s="254"/>
      <c r="C96" s="254"/>
      <c r="D96" s="38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2:18" ht="12.75">
      <c r="B97" s="254"/>
      <c r="C97" s="254"/>
      <c r="D97" s="38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2:18" ht="12.75">
      <c r="B98" s="254"/>
      <c r="C98" s="254"/>
      <c r="D98" s="38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2:18" ht="12.75">
      <c r="B99" s="254"/>
      <c r="C99" s="254"/>
      <c r="D99" s="38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2:18" ht="12.75">
      <c r="B100" s="254"/>
      <c r="C100" s="254"/>
      <c r="D100" s="3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2:18" ht="12.75">
      <c r="B101" s="254"/>
      <c r="C101" s="254"/>
      <c r="D101" s="38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2:18" ht="12.75">
      <c r="B102" s="254"/>
      <c r="C102" s="254"/>
      <c r="D102" s="3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2:18" ht="12.75">
      <c r="B103" s="254"/>
      <c r="C103" s="254"/>
      <c r="D103" s="38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2:18" ht="12.75">
      <c r="B104" s="254"/>
      <c r="C104" s="254"/>
      <c r="D104" s="38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2:18" ht="12.75">
      <c r="B105" s="254"/>
      <c r="C105" s="254"/>
      <c r="D105" s="38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2:18" ht="12.75">
      <c r="B106" s="254"/>
      <c r="C106" s="254"/>
      <c r="D106" s="38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2:18" ht="12.75">
      <c r="B107" s="254"/>
      <c r="C107" s="254"/>
      <c r="D107" s="38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2:18" ht="12.75">
      <c r="B108" s="254"/>
      <c r="C108" s="254"/>
      <c r="D108" s="38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2:18" ht="12.75">
      <c r="B109" s="254"/>
      <c r="C109" s="254"/>
      <c r="D109" s="38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2:18" ht="12.75">
      <c r="B110" s="254"/>
      <c r="C110" s="254"/>
      <c r="D110" s="38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2:18" ht="12.75">
      <c r="B111" s="254"/>
      <c r="C111" s="254"/>
      <c r="D111" s="38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2:18" ht="12.75">
      <c r="B112" s="254"/>
      <c r="C112" s="254"/>
      <c r="D112" s="38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2:18" ht="12.75">
      <c r="B113" s="254"/>
      <c r="C113" s="254"/>
      <c r="D113" s="38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2:18" ht="12.75">
      <c r="B114" s="254"/>
      <c r="C114" s="254"/>
      <c r="D114" s="3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2:18" ht="12.75">
      <c r="B115" s="254"/>
      <c r="C115" s="254"/>
      <c r="D115" s="38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2:18" ht="12.75">
      <c r="B116" s="254"/>
      <c r="C116" s="254"/>
      <c r="D116" s="3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2:18" ht="12.75">
      <c r="B117" s="254"/>
      <c r="C117" s="254"/>
      <c r="D117" s="38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2:18" ht="12.75">
      <c r="B118" s="254"/>
      <c r="C118" s="254"/>
      <c r="D118" s="38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2:18" ht="12.75">
      <c r="B119" s="254"/>
      <c r="C119" s="254"/>
      <c r="D119" s="38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2:18" ht="12.75">
      <c r="B120" s="254"/>
      <c r="C120" s="254"/>
      <c r="D120" s="38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2:18" ht="12.75">
      <c r="B121" s="254"/>
      <c r="C121" s="254"/>
      <c r="D121" s="38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2:18" ht="12.75">
      <c r="B122" s="254"/>
      <c r="C122" s="254"/>
      <c r="D122" s="38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2:18" ht="12.75">
      <c r="B123" s="254"/>
      <c r="C123" s="254"/>
      <c r="D123" s="38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2:18" ht="12.75">
      <c r="B124" s="254"/>
      <c r="C124" s="254"/>
      <c r="D124" s="38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2:18" ht="12.75">
      <c r="B125" s="254"/>
      <c r="C125" s="254"/>
      <c r="D125" s="38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2:18" ht="12.75">
      <c r="B126" s="254"/>
      <c r="C126" s="254"/>
      <c r="D126" s="38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2:18" ht="12.75">
      <c r="B127" s="254"/>
      <c r="C127" s="254"/>
      <c r="D127" s="38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2:18" ht="12.75">
      <c r="B128" s="254"/>
      <c r="C128" s="254"/>
      <c r="D128" s="3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2:18" ht="12.75">
      <c r="B129" s="254"/>
      <c r="C129" s="254"/>
      <c r="D129" s="38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2:18" ht="12.75">
      <c r="B130" s="254"/>
      <c r="C130" s="254"/>
      <c r="D130" s="3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2:18" ht="12.75">
      <c r="B131" s="254"/>
      <c r="C131" s="254"/>
      <c r="D131" s="38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2:18" ht="12.75">
      <c r="B132" s="254"/>
      <c r="C132" s="254"/>
      <c r="D132" s="38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2:18" ht="12.75">
      <c r="B133" s="254"/>
      <c r="C133" s="254"/>
      <c r="D133" s="38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2:18" ht="12.75">
      <c r="B134" s="254"/>
      <c r="C134" s="254"/>
      <c r="D134" s="38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2:18" ht="12.75">
      <c r="B135" s="254"/>
      <c r="C135" s="254"/>
      <c r="D135" s="38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2:18" ht="12.75">
      <c r="B136" s="254"/>
      <c r="C136" s="254"/>
      <c r="D136" s="38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2:18" ht="12.75">
      <c r="B137" s="254"/>
      <c r="C137" s="254"/>
      <c r="D137" s="38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2:18" ht="12.75">
      <c r="B138" s="254"/>
      <c r="C138" s="254"/>
      <c r="D138" s="38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2:18" ht="12.75">
      <c r="B139" s="254"/>
      <c r="C139" s="254"/>
      <c r="D139" s="38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2:18" ht="12.75">
      <c r="B140" s="254"/>
      <c r="C140" s="254"/>
      <c r="D140" s="38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2:18" ht="12.75">
      <c r="B141" s="254"/>
      <c r="C141" s="254"/>
      <c r="D141" s="38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2:18" ht="12.75">
      <c r="B142" s="254"/>
      <c r="C142" s="254"/>
      <c r="D142" s="3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2:18" ht="12.75">
      <c r="B143" s="254"/>
      <c r="C143" s="254"/>
      <c r="D143" s="38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2:18" ht="12.75">
      <c r="B144" s="254"/>
      <c r="C144" s="254"/>
      <c r="D144" s="38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2:18" ht="12.75">
      <c r="B145" s="254"/>
      <c r="C145" s="254"/>
      <c r="D145" s="38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2:18" ht="12.75">
      <c r="B146" s="254"/>
      <c r="C146" s="254"/>
      <c r="D146" s="38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2:18" ht="12.75">
      <c r="B147" s="254"/>
      <c r="C147" s="254"/>
      <c r="D147" s="38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2:18" ht="12.75">
      <c r="B148" s="254"/>
      <c r="C148" s="254"/>
      <c r="D148" s="38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2:18" ht="12.75">
      <c r="B149" s="254"/>
      <c r="C149" s="254"/>
      <c r="D149" s="38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2:18" ht="12.75">
      <c r="B150" s="254"/>
      <c r="C150" s="254"/>
      <c r="D150" s="38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2:18" ht="12.75">
      <c r="B151" s="254"/>
      <c r="C151" s="254"/>
      <c r="D151" s="38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2:18" ht="12.75">
      <c r="B152" s="254"/>
      <c r="C152" s="254"/>
      <c r="D152" s="3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2:18" ht="12.75">
      <c r="B153" s="254"/>
      <c r="C153" s="254"/>
      <c r="D153" s="38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2:18" ht="12.75">
      <c r="B154" s="254"/>
      <c r="C154" s="254"/>
      <c r="D154" s="38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2:18" ht="12.75">
      <c r="B155" s="254"/>
      <c r="C155" s="254"/>
      <c r="D155" s="38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2:18" ht="12.75">
      <c r="B156" s="254"/>
      <c r="C156" s="254"/>
      <c r="D156" s="38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2:18" ht="12.75">
      <c r="B157" s="254"/>
      <c r="C157" s="254"/>
      <c r="D157" s="38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2:18" ht="12.75">
      <c r="B158" s="254"/>
      <c r="C158" s="254"/>
      <c r="D158" s="38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2:18" ht="12.75">
      <c r="B159" s="254"/>
      <c r="C159" s="254"/>
      <c r="D159" s="38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2:18" ht="12.75">
      <c r="B160" s="254"/>
      <c r="C160" s="254"/>
      <c r="D160" s="38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2:18" ht="12.75">
      <c r="B161" s="254"/>
      <c r="C161" s="254"/>
      <c r="D161" s="38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2:18" ht="12.75">
      <c r="B162" s="254"/>
      <c r="C162" s="254"/>
      <c r="D162" s="38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2:18" ht="12.75">
      <c r="B163" s="254"/>
      <c r="C163" s="254"/>
      <c r="D163" s="38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2:18" ht="12.75">
      <c r="B164" s="254"/>
      <c r="C164" s="254"/>
      <c r="D164" s="38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2:18" ht="12.75">
      <c r="B165" s="254"/>
      <c r="C165" s="254"/>
      <c r="D165" s="38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2:18" ht="12.75">
      <c r="B166" s="254"/>
      <c r="C166" s="254"/>
      <c r="D166" s="38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2:18" ht="12.75">
      <c r="B167" s="254"/>
      <c r="C167" s="254"/>
      <c r="D167" s="38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2:18" ht="12.75">
      <c r="B168" s="254"/>
      <c r="C168" s="254"/>
      <c r="D168" s="38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2:18" ht="12.75">
      <c r="B169" s="254"/>
      <c r="C169" s="254"/>
      <c r="D169" s="38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2:18" ht="12.75">
      <c r="B170" s="254"/>
      <c r="C170" s="254"/>
      <c r="D170" s="38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2:18" ht="12.75">
      <c r="B171" s="254"/>
      <c r="C171" s="254"/>
      <c r="D171" s="38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2:18" ht="12.75">
      <c r="B172" s="254"/>
      <c r="C172" s="254"/>
      <c r="D172" s="38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2:18" ht="12.75">
      <c r="B173" s="254"/>
      <c r="C173" s="254"/>
      <c r="D173" s="38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2:18" ht="12.75">
      <c r="B174" s="254"/>
      <c r="C174" s="254"/>
      <c r="D174" s="38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2:18" ht="12.75">
      <c r="B175" s="254"/>
      <c r="C175" s="254"/>
      <c r="D175" s="38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2:18" ht="12.75">
      <c r="B176" s="254"/>
      <c r="C176" s="254"/>
      <c r="D176" s="38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2:18" ht="12.75">
      <c r="B177" s="254"/>
      <c r="C177" s="254"/>
      <c r="D177" s="38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2:18" ht="12.75">
      <c r="B178" s="254"/>
      <c r="C178" s="254"/>
      <c r="D178" s="38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2:18" ht="12.75">
      <c r="B179" s="254"/>
      <c r="C179" s="254"/>
      <c r="D179" s="38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2:18" ht="12.75">
      <c r="B180" s="254"/>
      <c r="C180" s="254"/>
      <c r="D180" s="38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2:18" ht="12.75">
      <c r="B181" s="254"/>
      <c r="C181" s="254"/>
      <c r="D181" s="38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2:18" ht="12.75">
      <c r="B182" s="254"/>
      <c r="C182" s="254"/>
      <c r="D182" s="38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2:18" ht="12.75">
      <c r="B183" s="254"/>
      <c r="C183" s="254"/>
      <c r="D183" s="38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2:18" ht="12.75">
      <c r="B184" s="254"/>
      <c r="C184" s="254"/>
      <c r="D184" s="38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2:18" ht="12.75">
      <c r="B185" s="254"/>
      <c r="C185" s="254"/>
      <c r="D185" s="38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2:18" ht="12.75">
      <c r="B186" s="254"/>
      <c r="C186" s="254"/>
      <c r="D186" s="38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2:18" ht="12.75">
      <c r="B187" s="254"/>
      <c r="C187" s="254"/>
      <c r="D187" s="38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2:18" ht="12.75">
      <c r="B188" s="254"/>
      <c r="C188" s="254"/>
      <c r="D188" s="38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2:18" ht="12.75">
      <c r="B189" s="254"/>
      <c r="C189" s="254"/>
      <c r="D189" s="38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2:18" ht="12.75">
      <c r="B190" s="254"/>
      <c r="C190" s="254"/>
      <c r="D190" s="38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2:18" ht="12.75">
      <c r="B191" s="254"/>
      <c r="C191" s="254"/>
      <c r="D191" s="38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2:18" ht="12.75">
      <c r="B192" s="254"/>
      <c r="C192" s="254"/>
      <c r="D192" s="38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2:18" ht="12.75">
      <c r="B193" s="254"/>
      <c r="C193" s="254"/>
      <c r="D193" s="38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2:18" ht="12.75">
      <c r="B194" s="254"/>
      <c r="C194" s="254"/>
      <c r="D194" s="38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2:18" ht="12.75">
      <c r="B195" s="254"/>
      <c r="C195" s="254"/>
      <c r="D195" s="38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2:18" ht="12.75">
      <c r="B196" s="254"/>
      <c r="C196" s="254"/>
      <c r="D196" s="38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2:18" ht="12.75">
      <c r="B197" s="254"/>
      <c r="C197" s="254"/>
      <c r="D197" s="38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2:18" ht="12.75">
      <c r="B198" s="254"/>
      <c r="C198" s="254"/>
      <c r="D198" s="38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2:18" ht="12.75">
      <c r="B199" s="254"/>
      <c r="C199" s="254"/>
      <c r="D199" s="38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2:18" ht="12.75">
      <c r="B200" s="254"/>
      <c r="C200" s="254"/>
      <c r="D200" s="38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2:18" ht="12.75">
      <c r="B201" s="254"/>
      <c r="C201" s="254"/>
      <c r="D201" s="38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2:18" ht="12.75">
      <c r="B202" s="254"/>
      <c r="C202" s="254"/>
      <c r="D202" s="38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2:18" ht="12.75">
      <c r="B203" s="254"/>
      <c r="C203" s="254"/>
      <c r="D203" s="38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2:18" ht="12.75">
      <c r="B204" s="254"/>
      <c r="C204" s="254"/>
      <c r="D204" s="38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2:18" ht="12.75">
      <c r="B205" s="254"/>
      <c r="C205" s="254"/>
      <c r="D205" s="38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2:18" ht="12.75">
      <c r="B206" s="254"/>
      <c r="C206" s="254"/>
      <c r="D206" s="38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2:18" ht="12.75">
      <c r="B207" s="254"/>
      <c r="C207" s="254"/>
      <c r="D207" s="38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2:18" ht="12.75">
      <c r="B208" s="254"/>
      <c r="C208" s="254"/>
      <c r="D208" s="38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2:18" ht="12.75">
      <c r="B209" s="254"/>
      <c r="C209" s="254"/>
      <c r="D209" s="38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2:18" ht="12.75">
      <c r="B210" s="254"/>
      <c r="C210" s="254"/>
      <c r="D210" s="38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2:18" ht="12.75">
      <c r="B211" s="254"/>
      <c r="C211" s="254"/>
      <c r="D211" s="38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2:18" ht="12.75">
      <c r="B212" s="254"/>
      <c r="C212" s="254"/>
      <c r="D212" s="38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2:18" ht="12.75">
      <c r="B213" s="254"/>
      <c r="C213" s="254"/>
      <c r="D213" s="38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2:18" ht="12.75">
      <c r="B214" s="254"/>
      <c r="C214" s="254"/>
      <c r="D214" s="38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2:18" ht="12.75">
      <c r="B215" s="254"/>
      <c r="C215" s="254"/>
      <c r="D215" s="38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2:18" ht="12.75">
      <c r="B216" s="254"/>
      <c r="C216" s="254"/>
      <c r="D216" s="38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2:18" ht="12.75">
      <c r="B217" s="254"/>
      <c r="C217" s="254"/>
      <c r="D217" s="38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2:18" ht="12.75">
      <c r="B218" s="254"/>
      <c r="C218" s="254"/>
      <c r="D218" s="38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2:18" ht="12.75">
      <c r="B219" s="254"/>
      <c r="C219" s="254"/>
      <c r="D219" s="38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2:18" ht="12.75">
      <c r="B220" s="254"/>
      <c r="C220" s="254"/>
      <c r="D220" s="38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2:18" ht="12.75">
      <c r="B221" s="254"/>
      <c r="C221" s="254"/>
      <c r="D221" s="38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2:18" ht="12.75">
      <c r="B222" s="254"/>
      <c r="C222" s="254"/>
      <c r="D222" s="38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2:18" ht="12.75">
      <c r="B223" s="254"/>
      <c r="C223" s="254"/>
      <c r="D223" s="38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2:18" ht="12.75">
      <c r="B224" s="254"/>
      <c r="C224" s="254"/>
      <c r="D224" s="38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2:18" ht="12.75">
      <c r="B225" s="254"/>
      <c r="C225" s="254"/>
      <c r="D225" s="38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2:18" ht="12.75">
      <c r="B226" s="254"/>
      <c r="C226" s="254"/>
      <c r="D226" s="38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2:18" ht="12.75">
      <c r="B227" s="254"/>
      <c r="C227" s="254"/>
      <c r="D227" s="38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2:18" ht="12.75">
      <c r="B228" s="254"/>
      <c r="C228" s="254"/>
      <c r="D228" s="38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2:18" ht="12.75">
      <c r="B229" s="254"/>
      <c r="C229" s="254"/>
      <c r="D229" s="38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2:18" ht="12.75">
      <c r="B230" s="254"/>
      <c r="C230" s="254"/>
      <c r="D230" s="38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2:18" ht="12.75">
      <c r="B231" s="254"/>
      <c r="C231" s="254"/>
      <c r="D231" s="38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2:18" ht="12.75">
      <c r="B232" s="254"/>
      <c r="C232" s="254"/>
      <c r="D232" s="38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2:S183"/>
  <sheetViews>
    <sheetView workbookViewId="0" topLeftCell="A1">
      <selection activeCell="A2" sqref="A2:D2"/>
    </sheetView>
  </sheetViews>
  <sheetFormatPr defaultColWidth="9.00390625" defaultRowHeight="12.75" outlineLevelRow="3"/>
  <cols>
    <col min="1" max="1" width="81.375" style="27" customWidth="1"/>
    <col min="2" max="2" width="14.25390625" style="12" customWidth="1"/>
    <col min="3" max="3" width="15.375" style="12" customWidth="1"/>
    <col min="4" max="4" width="10.25390625" style="48" customWidth="1"/>
    <col min="5" max="16384" width="9.125" style="27" customWidth="1"/>
  </cols>
  <sheetData>
    <row r="2" spans="1:19" ht="18.75">
      <c r="A2" s="4" t="str">
        <f>IF(REPORT_LANG="UKR","Державний та гарантований державою борг України за станом на ","State debt and State guaranteed debt  of Ukraine as of ")&amp;STRPRESENTDATE</f>
        <v>Державний та гарантований державою борг України за станом на 30.11.2023</v>
      </c>
      <c r="B2" s="3"/>
      <c r="C2" s="3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4" ht="18.75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2:17" ht="12.75">
      <c r="B4" s="254"/>
      <c r="C4" s="254"/>
      <c r="D4" s="38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2:4" s="186" customFormat="1" ht="12.75">
      <c r="B5" s="194"/>
      <c r="C5" s="194"/>
      <c r="D5" s="186" t="str">
        <f>VALVAL</f>
        <v>млрд. одиниць</v>
      </c>
    </row>
    <row r="6" spans="1:4" s="224" customFormat="1" ht="12.75">
      <c r="A6" s="112"/>
      <c r="B6" s="42" t="s">
        <v>53</v>
      </c>
      <c r="C6" s="42" t="s">
        <v>72</v>
      </c>
      <c r="D6" s="241" t="s">
        <v>192</v>
      </c>
    </row>
    <row r="7" spans="1:4" s="10" customFormat="1" ht="15.75">
      <c r="A7" s="145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43">
        <f>B$8+B$81</f>
        <v>140.82376648444</v>
      </c>
      <c r="C7" s="243">
        <f>C$8+C$81</f>
        <v>5122.49267062287</v>
      </c>
      <c r="D7" s="234">
        <f>D$8+D$81</f>
        <v>0.9999989999999999</v>
      </c>
    </row>
    <row r="8" spans="1:4" s="165" customFormat="1" ht="15">
      <c r="A8" s="215" t="s">
        <v>66</v>
      </c>
      <c r="B8" s="107">
        <f>B$9+B$45</f>
        <v>131.94343932231</v>
      </c>
      <c r="C8" s="107">
        <f>C$9+C$45</f>
        <v>4799.46899403554</v>
      </c>
      <c r="D8" s="113">
        <f>D$9+D$45</f>
        <v>0.9369409999999999</v>
      </c>
    </row>
    <row r="9" spans="1:4" s="72" customFormat="1" ht="15" outlineLevel="1">
      <c r="A9" s="225" t="s">
        <v>48</v>
      </c>
      <c r="B9" s="172">
        <f>B$10+B$43</f>
        <v>42.36311416628</v>
      </c>
      <c r="C9" s="172">
        <f>C$10+C$43</f>
        <v>1540.9667504218803</v>
      </c>
      <c r="D9" s="235">
        <f>D$10+D$43</f>
        <v>0.30082600000000004</v>
      </c>
    </row>
    <row r="10" spans="1:4" s="200" customFormat="1" ht="14.25" outlineLevel="2">
      <c r="A10" s="183" t="s">
        <v>197</v>
      </c>
      <c r="B10" s="156">
        <f>SUM(B$11:B$42)</f>
        <v>42.31857576097</v>
      </c>
      <c r="C10" s="156">
        <f>SUM(C$11:C$42)</f>
        <v>1539.3466570210003</v>
      </c>
      <c r="D10" s="133">
        <f>SUM(D$11:D$42)</f>
        <v>0.30051000000000005</v>
      </c>
    </row>
    <row r="11" spans="1:17" ht="12.75" outlineLevel="3">
      <c r="A11" s="36" t="s">
        <v>143</v>
      </c>
      <c r="B11" s="40">
        <v>2.07288017661</v>
      </c>
      <c r="C11" s="40">
        <v>75.401431</v>
      </c>
      <c r="D11" s="158">
        <v>0.01472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2.75" outlineLevel="3">
      <c r="A12" s="85" t="s">
        <v>206</v>
      </c>
      <c r="B12" s="76">
        <v>0.48200422266</v>
      </c>
      <c r="C12" s="76">
        <v>17.533</v>
      </c>
      <c r="D12" s="109">
        <v>0.003423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2.75" outlineLevel="3">
      <c r="A13" s="85" t="s">
        <v>32</v>
      </c>
      <c r="B13" s="76">
        <v>2.96494971189</v>
      </c>
      <c r="C13" s="76">
        <v>107.8506387598</v>
      </c>
      <c r="D13" s="109">
        <v>0.021054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2.75" outlineLevel="3">
      <c r="A14" s="85" t="s">
        <v>35</v>
      </c>
      <c r="B14" s="76">
        <v>1.374562889</v>
      </c>
      <c r="C14" s="76">
        <v>50</v>
      </c>
      <c r="D14" s="109">
        <v>0.009761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2.75" outlineLevel="3">
      <c r="A15" s="85" t="s">
        <v>85</v>
      </c>
      <c r="B15" s="76">
        <v>0.78899912578</v>
      </c>
      <c r="C15" s="76">
        <v>28.700001</v>
      </c>
      <c r="D15" s="109">
        <v>0.005603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2.75" outlineLevel="3">
      <c r="A16" s="85" t="s">
        <v>134</v>
      </c>
      <c r="B16" s="76">
        <v>1.28933998988</v>
      </c>
      <c r="C16" s="76">
        <v>46.9</v>
      </c>
      <c r="D16" s="109">
        <v>0.009156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2.75" outlineLevel="3">
      <c r="A17" s="85" t="s">
        <v>198</v>
      </c>
      <c r="B17" s="76">
        <v>6.51823102004</v>
      </c>
      <c r="C17" s="76">
        <v>237.101957</v>
      </c>
      <c r="D17" s="109">
        <v>0.046286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2.75" outlineLevel="3">
      <c r="A18" s="85" t="s">
        <v>28</v>
      </c>
      <c r="B18" s="76">
        <v>0.33258219886</v>
      </c>
      <c r="C18" s="76">
        <v>12.097744</v>
      </c>
      <c r="D18" s="109">
        <v>0.002362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2.75" outlineLevel="3">
      <c r="A19" s="85" t="s">
        <v>77</v>
      </c>
      <c r="B19" s="76">
        <v>0.74495106556</v>
      </c>
      <c r="C19" s="76">
        <v>27.097744</v>
      </c>
      <c r="D19" s="109">
        <v>0.00529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.75" outlineLevel="3">
      <c r="A20" s="85" t="s">
        <v>170</v>
      </c>
      <c r="B20" s="76">
        <v>1.34419164717</v>
      </c>
      <c r="C20" s="76">
        <v>48.8952400038</v>
      </c>
      <c r="D20" s="109">
        <v>0.009545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.75" outlineLevel="3">
      <c r="A21" s="85" t="s">
        <v>127</v>
      </c>
      <c r="B21" s="76">
        <v>0.33258219886</v>
      </c>
      <c r="C21" s="76">
        <v>12.097744</v>
      </c>
      <c r="D21" s="109">
        <v>0.002362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2.75" outlineLevel="3">
      <c r="A22" s="85" t="s">
        <v>193</v>
      </c>
      <c r="B22" s="76">
        <v>0.33258219886</v>
      </c>
      <c r="C22" s="76">
        <v>12.097744</v>
      </c>
      <c r="D22" s="109">
        <v>0.002362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2.75" outlineLevel="3">
      <c r="A23" s="85" t="s">
        <v>220</v>
      </c>
      <c r="B23" s="76">
        <v>4.999023483</v>
      </c>
      <c r="C23" s="76">
        <v>181.840479</v>
      </c>
      <c r="D23" s="109">
        <v>0.035498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2.75" outlineLevel="3">
      <c r="A24" s="85" t="s">
        <v>152</v>
      </c>
      <c r="B24" s="76">
        <v>0.33258219886</v>
      </c>
      <c r="C24" s="76">
        <v>12.097744</v>
      </c>
      <c r="D24" s="109">
        <v>0.002362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.75" outlineLevel="3">
      <c r="A25" s="85" t="s">
        <v>211</v>
      </c>
      <c r="B25" s="76">
        <v>0.33258219886</v>
      </c>
      <c r="C25" s="76">
        <v>12.097744</v>
      </c>
      <c r="D25" s="109">
        <v>0.002362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2.75" outlineLevel="3">
      <c r="A26" s="85" t="s">
        <v>39</v>
      </c>
      <c r="B26" s="76">
        <v>0.33258219886</v>
      </c>
      <c r="C26" s="76">
        <v>12.097744</v>
      </c>
      <c r="D26" s="109">
        <v>0.002362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2.75" outlineLevel="3">
      <c r="A27" s="85" t="s">
        <v>90</v>
      </c>
      <c r="B27" s="76">
        <v>0.33258219886</v>
      </c>
      <c r="C27" s="76">
        <v>12.097744</v>
      </c>
      <c r="D27" s="109">
        <v>0.002362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.75" outlineLevel="3">
      <c r="A28" s="85" t="s">
        <v>78</v>
      </c>
      <c r="B28" s="76">
        <v>0.33258219886</v>
      </c>
      <c r="C28" s="76">
        <v>12.097744</v>
      </c>
      <c r="D28" s="109">
        <v>0.002362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2.75" outlineLevel="3">
      <c r="A29" s="85" t="s">
        <v>128</v>
      </c>
      <c r="B29" s="76">
        <v>0.33258219886</v>
      </c>
      <c r="C29" s="76">
        <v>12.097744</v>
      </c>
      <c r="D29" s="109">
        <v>0.002362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2.75" outlineLevel="3">
      <c r="A30" s="85" t="s">
        <v>194</v>
      </c>
      <c r="B30" s="76">
        <v>0.33258219886</v>
      </c>
      <c r="C30" s="76">
        <v>12.097744</v>
      </c>
      <c r="D30" s="109">
        <v>0.002362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2.75" outlineLevel="3">
      <c r="A31" s="85" t="s">
        <v>21</v>
      </c>
      <c r="B31" s="76">
        <v>0.33258219886</v>
      </c>
      <c r="C31" s="76">
        <v>12.097744</v>
      </c>
      <c r="D31" s="109">
        <v>0.002362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2.75" outlineLevel="3">
      <c r="A32" s="85" t="s">
        <v>73</v>
      </c>
      <c r="B32" s="76">
        <v>0.33258219886</v>
      </c>
      <c r="C32" s="76">
        <v>12.097744</v>
      </c>
      <c r="D32" s="109">
        <v>0.002362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 outlineLevel="3">
      <c r="A33" s="85" t="s">
        <v>123</v>
      </c>
      <c r="B33" s="76">
        <v>0.33258219886</v>
      </c>
      <c r="C33" s="76">
        <v>12.097744</v>
      </c>
      <c r="D33" s="109">
        <v>0.002362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.75" outlineLevel="3">
      <c r="A34" s="85" t="s">
        <v>45</v>
      </c>
      <c r="B34" s="76">
        <v>3.20267993026</v>
      </c>
      <c r="C34" s="76">
        <v>116.498123</v>
      </c>
      <c r="D34" s="109">
        <v>0.022742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 outlineLevel="3">
      <c r="A35" s="85" t="s">
        <v>91</v>
      </c>
      <c r="B35" s="76">
        <v>7.2053968363</v>
      </c>
      <c r="C35" s="76">
        <v>262.097751</v>
      </c>
      <c r="D35" s="109">
        <v>0.051166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 outlineLevel="3">
      <c r="A36" s="85" t="s">
        <v>95</v>
      </c>
      <c r="B36" s="76">
        <v>0.61964195387</v>
      </c>
      <c r="C36" s="76">
        <v>22.5396</v>
      </c>
      <c r="D36" s="109">
        <v>0.0044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.75" outlineLevel="3">
      <c r="A37" s="85" t="s">
        <v>156</v>
      </c>
      <c r="B37" s="76">
        <v>1.12904495371</v>
      </c>
      <c r="C37" s="76">
        <v>41.069236</v>
      </c>
      <c r="D37" s="109">
        <v>0.008017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.75" outlineLevel="3">
      <c r="A38" s="85" t="s">
        <v>213</v>
      </c>
      <c r="B38" s="76">
        <v>1.12935205856</v>
      </c>
      <c r="C38" s="76">
        <v>41.080407</v>
      </c>
      <c r="D38" s="109">
        <v>0.00802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 outlineLevel="3">
      <c r="A39" s="85" t="s">
        <v>40</v>
      </c>
      <c r="B39" s="76">
        <v>0.48884105105</v>
      </c>
      <c r="C39" s="76">
        <v>17.781691</v>
      </c>
      <c r="D39" s="109">
        <v>0.003471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.75" outlineLevel="3">
      <c r="A40" s="85" t="s">
        <v>92</v>
      </c>
      <c r="B40" s="76">
        <v>0.06872814445</v>
      </c>
      <c r="C40" s="76">
        <v>2.5</v>
      </c>
      <c r="D40" s="109">
        <v>0.000488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 outlineLevel="3">
      <c r="A41" s="85" t="s">
        <v>196</v>
      </c>
      <c r="B41" s="76">
        <v>1.21480256486</v>
      </c>
      <c r="C41" s="76">
        <v>44.1886862574</v>
      </c>
      <c r="D41" s="109">
        <v>0.008626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 outlineLevel="3">
      <c r="A42" s="85" t="s">
        <v>145</v>
      </c>
      <c r="B42" s="76">
        <v>0.35738635114</v>
      </c>
      <c r="C42" s="76">
        <v>13</v>
      </c>
      <c r="D42" s="109">
        <v>0.002538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4.25" outlineLevel="2">
      <c r="A43" s="91" t="s">
        <v>115</v>
      </c>
      <c r="B43" s="52">
        <f>SUM(B$44:B$44)</f>
        <v>0.04453840531</v>
      </c>
      <c r="C43" s="52">
        <f>SUM(C$44:C$44)</f>
        <v>1.62009340088</v>
      </c>
      <c r="D43" s="78">
        <f>SUM(D$44:D$44)</f>
        <v>0.000316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2.75" outlineLevel="3">
      <c r="A44" s="85" t="s">
        <v>31</v>
      </c>
      <c r="B44" s="76">
        <v>0.04453840531</v>
      </c>
      <c r="C44" s="76">
        <v>1.62009340088</v>
      </c>
      <c r="D44" s="109">
        <v>0.000316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5" outlineLevel="1">
      <c r="A45" s="229" t="s">
        <v>59</v>
      </c>
      <c r="B45" s="164">
        <f>B$46+B$54+B$65+B$71+B$79</f>
        <v>89.58032515603001</v>
      </c>
      <c r="C45" s="164">
        <f>C$46+C$54+C$65+C$71+C$79</f>
        <v>3258.5022436136596</v>
      </c>
      <c r="D45" s="189">
        <f>D$46+D$54+D$65+D$71+D$79</f>
        <v>0.6361149999999999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4.25" outlineLevel="2">
      <c r="A46" s="91" t="s">
        <v>176</v>
      </c>
      <c r="B46" s="52">
        <f>SUM(B$47:B$53)</f>
        <v>54.30711144554001</v>
      </c>
      <c r="C46" s="52">
        <f>SUM(C$47:C$53)</f>
        <v>1975.4320402536096</v>
      </c>
      <c r="D46" s="78">
        <f>SUM(D$47:D$53)</f>
        <v>0.385639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2.75" outlineLevel="3">
      <c r="A47" s="85" t="s">
        <v>106</v>
      </c>
      <c r="B47" s="76">
        <v>0.00516714029</v>
      </c>
      <c r="C47" s="76">
        <v>0.18795576156</v>
      </c>
      <c r="D47" s="109">
        <v>3.7E-05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2.75" outlineLevel="3">
      <c r="A48" s="85" t="s">
        <v>51</v>
      </c>
      <c r="B48" s="76">
        <v>0.19534386667</v>
      </c>
      <c r="C48" s="76">
        <v>7.10567221924</v>
      </c>
      <c r="D48" s="109">
        <v>0.001387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2.75" outlineLevel="3">
      <c r="A49" s="85" t="s">
        <v>96</v>
      </c>
      <c r="B49" s="76">
        <v>2.73687412648</v>
      </c>
      <c r="C49" s="76">
        <v>99.55434372565</v>
      </c>
      <c r="D49" s="109">
        <v>0.019435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2.75" outlineLevel="3">
      <c r="A50" s="85" t="s">
        <v>167</v>
      </c>
      <c r="B50" s="76">
        <v>30.87886807498</v>
      </c>
      <c r="C50" s="76">
        <v>1123.225002</v>
      </c>
      <c r="D50" s="109">
        <v>0.219273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2.75" outlineLevel="3">
      <c r="A51" s="85" t="s">
        <v>132</v>
      </c>
      <c r="B51" s="76">
        <v>11.07807127941</v>
      </c>
      <c r="C51" s="76">
        <v>402.9670584027</v>
      </c>
      <c r="D51" s="109">
        <v>0.078666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2.75" outlineLevel="3">
      <c r="A52" s="85" t="s">
        <v>148</v>
      </c>
      <c r="B52" s="76">
        <v>9.30466841633</v>
      </c>
      <c r="C52" s="76">
        <v>338.45917457806</v>
      </c>
      <c r="D52" s="109">
        <v>0.066073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2.75" outlineLevel="3">
      <c r="A53" s="85" t="s">
        <v>142</v>
      </c>
      <c r="B53" s="76">
        <v>0.10811854138</v>
      </c>
      <c r="C53" s="76">
        <v>3.9328335664</v>
      </c>
      <c r="D53" s="109">
        <v>0.000768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4.25" outlineLevel="2">
      <c r="A54" s="91" t="s">
        <v>44</v>
      </c>
      <c r="B54" s="52">
        <f>SUM(B$55:B$64)</f>
        <v>6.761168414270001</v>
      </c>
      <c r="C54" s="52">
        <f>SUM(C$55:C$64)</f>
        <v>245.93885330188</v>
      </c>
      <c r="D54" s="78">
        <f>SUM(D$55:D$64)</f>
        <v>0.048011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2.75" outlineLevel="3">
      <c r="A55" s="85" t="s">
        <v>25</v>
      </c>
      <c r="B55" s="76">
        <v>0.0233237262</v>
      </c>
      <c r="C55" s="76">
        <v>0.84840520516</v>
      </c>
      <c r="D55" s="109">
        <v>0.000166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2.75" outlineLevel="3">
      <c r="A56" s="85" t="s">
        <v>13</v>
      </c>
      <c r="B56" s="76">
        <v>0.21970023533</v>
      </c>
      <c r="C56" s="76">
        <v>7.99164</v>
      </c>
      <c r="D56" s="109">
        <v>0.00156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2.75" outlineLevel="3">
      <c r="A57" s="85" t="s">
        <v>29</v>
      </c>
      <c r="B57" s="76">
        <v>3.59651300754</v>
      </c>
      <c r="C57" s="76">
        <v>130.82387995179</v>
      </c>
      <c r="D57" s="109">
        <v>0.025539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2.75" outlineLevel="3">
      <c r="A58" s="85" t="s">
        <v>109</v>
      </c>
      <c r="B58" s="76">
        <v>0.21970023533</v>
      </c>
      <c r="C58" s="76">
        <v>7.99164</v>
      </c>
      <c r="D58" s="109">
        <v>0.00156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12.75" outlineLevel="3">
      <c r="A59" s="85" t="s">
        <v>49</v>
      </c>
      <c r="B59" s="76">
        <v>0.6138211556</v>
      </c>
      <c r="C59" s="76">
        <v>22.32786729898</v>
      </c>
      <c r="D59" s="109">
        <v>0.004359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2.75" outlineLevel="3">
      <c r="A60" s="85" t="s">
        <v>111</v>
      </c>
      <c r="B60" s="76">
        <v>0.0891995519</v>
      </c>
      <c r="C60" s="76">
        <v>3.24465154019</v>
      </c>
      <c r="D60" s="109">
        <v>0.000633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2.75" outlineLevel="3">
      <c r="A61" s="85" t="s">
        <v>120</v>
      </c>
      <c r="B61" s="76">
        <v>0.60585586</v>
      </c>
      <c r="C61" s="76">
        <v>22.03812807867</v>
      </c>
      <c r="D61" s="109">
        <v>0.004302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2.75" outlineLevel="3">
      <c r="A62" s="85" t="s">
        <v>137</v>
      </c>
      <c r="B62" s="76">
        <v>0.0004725545</v>
      </c>
      <c r="C62" s="76">
        <v>0.01718926444</v>
      </c>
      <c r="D62" s="109">
        <v>3E-06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2.75" outlineLevel="3">
      <c r="A63" s="85" t="s">
        <v>219</v>
      </c>
      <c r="B63" s="76">
        <v>0.48912325638</v>
      </c>
      <c r="C63" s="76">
        <v>17.7919562757</v>
      </c>
      <c r="D63" s="109">
        <v>0.003473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2.75" outlineLevel="3">
      <c r="A64" s="85" t="s">
        <v>26</v>
      </c>
      <c r="B64" s="76">
        <v>0.90345883149</v>
      </c>
      <c r="C64" s="76">
        <v>32.86349568695</v>
      </c>
      <c r="D64" s="109">
        <v>0.006416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4.25" outlineLevel="2">
      <c r="A65" s="91" t="s">
        <v>221</v>
      </c>
      <c r="B65" s="52">
        <f>SUM(B$66:B$70)</f>
        <v>1.5716460242699999</v>
      </c>
      <c r="C65" s="52">
        <f>SUM(C$66:C$70)</f>
        <v>57.16893846128</v>
      </c>
      <c r="D65" s="78">
        <f>SUM(D$66:D$70)</f>
        <v>0.011158999999999999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2.75" outlineLevel="3">
      <c r="A66" s="85" t="s">
        <v>61</v>
      </c>
      <c r="B66" s="76">
        <v>0.71402576482</v>
      </c>
      <c r="C66" s="76">
        <v>25.97283</v>
      </c>
      <c r="D66" s="109">
        <v>0.00507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2.75" outlineLevel="3">
      <c r="A67" s="85" t="s">
        <v>79</v>
      </c>
      <c r="B67" s="76">
        <v>5.616549E-05</v>
      </c>
      <c r="C67" s="76">
        <v>0.0020430308</v>
      </c>
      <c r="D67" s="109">
        <v>0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2.75" outlineLevel="3">
      <c r="A68" s="85" t="s">
        <v>175</v>
      </c>
      <c r="B68" s="76">
        <v>0.00426904406</v>
      </c>
      <c r="C68" s="76">
        <v>0.15528733138</v>
      </c>
      <c r="D68" s="109">
        <v>3E-05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2.75" outlineLevel="3">
      <c r="A69" s="85" t="s">
        <v>174</v>
      </c>
      <c r="B69" s="76">
        <v>0.26407118627</v>
      </c>
      <c r="C69" s="76">
        <v>9.60564221491</v>
      </c>
      <c r="D69" s="109">
        <v>0.001875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2.75" outlineLevel="3">
      <c r="A70" s="85" t="s">
        <v>47</v>
      </c>
      <c r="B70" s="76">
        <v>0.58922386363</v>
      </c>
      <c r="C70" s="76">
        <v>21.43313588419</v>
      </c>
      <c r="D70" s="109">
        <v>0.004184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4.25" outlineLevel="2">
      <c r="A71" s="91" t="s">
        <v>52</v>
      </c>
      <c r="B71" s="52">
        <f>SUM(B$72:B$78)</f>
        <v>22.732257647409998</v>
      </c>
      <c r="C71" s="52">
        <f>SUM(C$72:C$78)</f>
        <v>826.8904183760002</v>
      </c>
      <c r="D71" s="78">
        <f>SUM(D$72:D$78)</f>
        <v>0.16142399999999998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2.75" outlineLevel="3">
      <c r="A72" s="85" t="s">
        <v>117</v>
      </c>
      <c r="B72" s="76">
        <v>3</v>
      </c>
      <c r="C72" s="76">
        <v>109.1256</v>
      </c>
      <c r="D72" s="109">
        <v>0.021303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2.75" outlineLevel="3">
      <c r="A73" s="85" t="s">
        <v>205</v>
      </c>
      <c r="B73" s="76">
        <v>7.56063</v>
      </c>
      <c r="C73" s="76">
        <v>275.019428376</v>
      </c>
      <c r="D73" s="109">
        <v>0.053689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2.75" outlineLevel="3">
      <c r="A74" s="85" t="s">
        <v>223</v>
      </c>
      <c r="B74" s="76">
        <v>3</v>
      </c>
      <c r="C74" s="76">
        <v>109.1256</v>
      </c>
      <c r="D74" s="109">
        <v>0.021303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2.75" outlineLevel="3">
      <c r="A75" s="85" t="s">
        <v>23</v>
      </c>
      <c r="B75" s="76">
        <v>2.35</v>
      </c>
      <c r="C75" s="76">
        <v>85.48172</v>
      </c>
      <c r="D75" s="109">
        <v>0.016688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2.75" outlineLevel="3">
      <c r="A76" s="85" t="s">
        <v>58</v>
      </c>
      <c r="B76" s="76">
        <v>1.09850117663</v>
      </c>
      <c r="C76" s="76">
        <v>39.9582</v>
      </c>
      <c r="D76" s="109">
        <v>0.007801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2.75" outlineLevel="3">
      <c r="A77" s="85" t="s">
        <v>185</v>
      </c>
      <c r="B77" s="76">
        <v>3.97312647078</v>
      </c>
      <c r="C77" s="76">
        <v>144.52327</v>
      </c>
      <c r="D77" s="109">
        <v>0.028213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12.75" outlineLevel="3">
      <c r="A78" s="85" t="s">
        <v>4</v>
      </c>
      <c r="B78" s="76">
        <v>1.75</v>
      </c>
      <c r="C78" s="76">
        <v>63.6566</v>
      </c>
      <c r="D78" s="109">
        <v>0.012427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4.25" outlineLevel="2">
      <c r="A79" s="91" t="s">
        <v>179</v>
      </c>
      <c r="B79" s="52">
        <f>SUM(B$80:B$80)</f>
        <v>4.20814162454</v>
      </c>
      <c r="C79" s="52">
        <f>SUM(C$80:C$80)</f>
        <v>153.07199322089</v>
      </c>
      <c r="D79" s="78">
        <f>SUM(D$80:D$80)</f>
        <v>0.029882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12.75" outlineLevel="3">
      <c r="A80" s="85" t="s">
        <v>148</v>
      </c>
      <c r="B80" s="76">
        <v>4.20814162454</v>
      </c>
      <c r="C80" s="76">
        <v>153.07199322089</v>
      </c>
      <c r="D80" s="109">
        <v>0.029882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15">
      <c r="A81" s="130" t="s">
        <v>14</v>
      </c>
      <c r="B81" s="24">
        <f>B$82+B$98</f>
        <v>8.88032716213</v>
      </c>
      <c r="C81" s="24">
        <f>C$82+C$98</f>
        <v>323.02367658733004</v>
      </c>
      <c r="D81" s="56">
        <f>D$82+D$98</f>
        <v>0.063058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15" outlineLevel="1">
      <c r="A82" s="229" t="s">
        <v>48</v>
      </c>
      <c r="B82" s="164">
        <f>B$83+B$88+B$96</f>
        <v>1.8902111292100001</v>
      </c>
      <c r="C82" s="164">
        <f>C$83+C$88+C$96</f>
        <v>68.75680786705</v>
      </c>
      <c r="D82" s="189">
        <f>D$83+D$88+D$96</f>
        <v>0.013422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14.25" outlineLevel="2">
      <c r="A83" s="91" t="s">
        <v>197</v>
      </c>
      <c r="B83" s="52">
        <f>SUM(B$84:B$87)</f>
        <v>0.24673435747</v>
      </c>
      <c r="C83" s="52">
        <f>SUM(C$84:C$87)</f>
        <v>8.9750116</v>
      </c>
      <c r="D83" s="78">
        <f>SUM(D$84:D$87)</f>
        <v>0.001751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12.75" outlineLevel="3">
      <c r="A84" s="85" t="s">
        <v>110</v>
      </c>
      <c r="B84" s="76">
        <v>3.189E-07</v>
      </c>
      <c r="C84" s="76">
        <v>1.16E-05</v>
      </c>
      <c r="D84" s="109">
        <v>0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2.75" outlineLevel="3">
      <c r="A85" s="85" t="s">
        <v>74</v>
      </c>
      <c r="B85" s="76">
        <v>0.09553212078</v>
      </c>
      <c r="C85" s="76">
        <v>3.475</v>
      </c>
      <c r="D85" s="109">
        <v>0.000678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12.75" outlineLevel="3">
      <c r="A86" s="85" t="s">
        <v>163</v>
      </c>
      <c r="B86" s="76">
        <v>0.09621940223</v>
      </c>
      <c r="C86" s="76">
        <v>3.5</v>
      </c>
      <c r="D86" s="109">
        <v>0.000683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12.75" outlineLevel="3">
      <c r="A87" s="85" t="s">
        <v>0</v>
      </c>
      <c r="B87" s="76">
        <v>0.05498251556</v>
      </c>
      <c r="C87" s="76">
        <v>2</v>
      </c>
      <c r="D87" s="109">
        <v>0.00039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4.25" outlineLevel="2">
      <c r="A88" s="91" t="s">
        <v>115</v>
      </c>
      <c r="B88" s="52">
        <f>SUM(B$89:B$95)</f>
        <v>1.64345052721</v>
      </c>
      <c r="C88" s="52">
        <f>SUM(C$89:C$95)</f>
        <v>59.78084161705</v>
      </c>
      <c r="D88" s="78">
        <f>SUM(D$89:D$95)</f>
        <v>0.011671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12.75" outlineLevel="3">
      <c r="A89" s="85" t="s">
        <v>140</v>
      </c>
      <c r="B89" s="76">
        <v>0.09893039854</v>
      </c>
      <c r="C89" s="76">
        <v>3.59861303295</v>
      </c>
      <c r="D89" s="109">
        <v>0.000703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2.75" outlineLevel="3">
      <c r="A90" s="85" t="s">
        <v>125</v>
      </c>
      <c r="B90" s="76">
        <v>0.01191666667</v>
      </c>
      <c r="C90" s="76">
        <v>0.43347113345</v>
      </c>
      <c r="D90" s="109">
        <v>8.5E-05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2.75" outlineLevel="3">
      <c r="A91" s="85" t="s">
        <v>199</v>
      </c>
      <c r="B91" s="76">
        <v>0.00916666666</v>
      </c>
      <c r="C91" s="76">
        <v>0.33343933309</v>
      </c>
      <c r="D91" s="109">
        <v>6.5E-05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2.75" outlineLevel="3">
      <c r="A92" s="85" t="s">
        <v>183</v>
      </c>
      <c r="B92" s="76">
        <v>0.01283333333</v>
      </c>
      <c r="C92" s="76">
        <v>0.46681506655</v>
      </c>
      <c r="D92" s="109">
        <v>9.1E-05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12.75" outlineLevel="3">
      <c r="A93" s="85" t="s">
        <v>60</v>
      </c>
      <c r="B93" s="76">
        <v>0.31551880295</v>
      </c>
      <c r="C93" s="76">
        <v>11.47705956078</v>
      </c>
      <c r="D93" s="109">
        <v>0.002241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2.75" outlineLevel="3">
      <c r="A94" s="85" t="s">
        <v>180</v>
      </c>
      <c r="B94" s="76">
        <v>0.36000677899</v>
      </c>
      <c r="C94" s="76">
        <v>13.09531858699</v>
      </c>
      <c r="D94" s="109">
        <v>0.002556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12.75" outlineLevel="3">
      <c r="A95" s="85" t="s">
        <v>210</v>
      </c>
      <c r="B95" s="76">
        <v>0.83507788007</v>
      </c>
      <c r="C95" s="76">
        <v>30.37612490324</v>
      </c>
      <c r="D95" s="109">
        <v>0.00593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14.25" outlineLevel="2">
      <c r="A96" s="91" t="s">
        <v>138</v>
      </c>
      <c r="B96" s="52">
        <f>SUM(B$97:B$97)</f>
        <v>2.624453E-05</v>
      </c>
      <c r="C96" s="52">
        <f>SUM(C$97:C$97)</f>
        <v>0.00095465</v>
      </c>
      <c r="D96" s="78">
        <f>SUM(D$97:D$97)</f>
        <v>0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12.75" outlineLevel="3">
      <c r="A97" s="85" t="s">
        <v>67</v>
      </c>
      <c r="B97" s="76">
        <v>2.624453E-05</v>
      </c>
      <c r="C97" s="76">
        <v>0.00095465</v>
      </c>
      <c r="D97" s="109">
        <v>0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5" outlineLevel="1">
      <c r="A98" s="229" t="s">
        <v>59</v>
      </c>
      <c r="B98" s="164">
        <f>B$99+B$106+B$108+B$111+B$114</f>
        <v>6.99011603292</v>
      </c>
      <c r="C98" s="164">
        <f>C$99+C$106+C$108+C$111+C$114</f>
        <v>254.26686872028003</v>
      </c>
      <c r="D98" s="189">
        <f>D$99+D$106+D$108+D$111+D$114</f>
        <v>0.049636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14.25" outlineLevel="2">
      <c r="A99" s="91" t="s">
        <v>176</v>
      </c>
      <c r="B99" s="52">
        <f>SUM(B$100:B$105)</f>
        <v>4.3123169206</v>
      </c>
      <c r="C99" s="52">
        <f>SUM(C$100:C$105)</f>
        <v>156.86139044995</v>
      </c>
      <c r="D99" s="78">
        <f>SUM(D$100:D$105)</f>
        <v>0.030622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12.75" outlineLevel="3">
      <c r="A100" s="85" t="s">
        <v>62</v>
      </c>
      <c r="B100" s="76">
        <v>0.32955035299</v>
      </c>
      <c r="C100" s="76">
        <v>11.98746</v>
      </c>
      <c r="D100" s="109">
        <v>0.00234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2.75" outlineLevel="3">
      <c r="A101" s="85" t="s">
        <v>51</v>
      </c>
      <c r="B101" s="76">
        <v>1.09034780842</v>
      </c>
      <c r="C101" s="76">
        <v>39.66161960073</v>
      </c>
      <c r="D101" s="109">
        <v>0.007743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12.75" outlineLevel="3">
      <c r="A102" s="85" t="s">
        <v>96</v>
      </c>
      <c r="B102" s="76">
        <v>0.11058062094</v>
      </c>
      <c r="C102" s="76">
        <v>4.022392203</v>
      </c>
      <c r="D102" s="109">
        <v>0.000785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2.75" outlineLevel="3">
      <c r="A103" s="85" t="s">
        <v>132</v>
      </c>
      <c r="B103" s="76">
        <v>0.49768266772</v>
      </c>
      <c r="C103" s="76">
        <v>18.10330657485</v>
      </c>
      <c r="D103" s="109">
        <v>0.003534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2.75" outlineLevel="3">
      <c r="A104" s="85" t="s">
        <v>148</v>
      </c>
      <c r="B104" s="76">
        <v>2.28400002253</v>
      </c>
      <c r="C104" s="76">
        <v>83.08095761928</v>
      </c>
      <c r="D104" s="109">
        <v>0.016219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12.75" outlineLevel="3">
      <c r="A105" s="85" t="s">
        <v>142</v>
      </c>
      <c r="B105" s="76">
        <v>0.000155448</v>
      </c>
      <c r="C105" s="76">
        <v>0.00565445209</v>
      </c>
      <c r="D105" s="109">
        <v>1E-06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4.25" outlineLevel="2">
      <c r="A106" s="91" t="s">
        <v>44</v>
      </c>
      <c r="B106" s="52">
        <f>SUM(B$107:B$107)</f>
        <v>0.026494662</v>
      </c>
      <c r="C106" s="52">
        <f>SUM(C$107:C$107)</f>
        <v>0.96374862914</v>
      </c>
      <c r="D106" s="78">
        <f>SUM(D$107:D$107)</f>
        <v>0.000188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2.75" outlineLevel="3">
      <c r="A107" s="85" t="s">
        <v>49</v>
      </c>
      <c r="B107" s="76">
        <v>0.026494662</v>
      </c>
      <c r="C107" s="76">
        <v>0.96374862914</v>
      </c>
      <c r="D107" s="109">
        <v>0.000188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4.25" outlineLevel="2">
      <c r="A108" s="91" t="s">
        <v>221</v>
      </c>
      <c r="B108" s="52">
        <f>SUM(B$109:B$110)</f>
        <v>1.0177171495</v>
      </c>
      <c r="C108" s="52">
        <f>SUM(C$109:C$110)</f>
        <v>37.01966485649</v>
      </c>
      <c r="D108" s="78">
        <f>SUM(D$109:D$110)</f>
        <v>0.007226000000000001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2.75" outlineLevel="3">
      <c r="A109" s="85" t="s">
        <v>154</v>
      </c>
      <c r="B109" s="76">
        <v>0.1927171495</v>
      </c>
      <c r="C109" s="76">
        <v>7.01012485649</v>
      </c>
      <c r="D109" s="109">
        <v>0.001368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12.75" outlineLevel="3">
      <c r="A110" s="85" t="s">
        <v>119</v>
      </c>
      <c r="B110" s="76">
        <v>0.825</v>
      </c>
      <c r="C110" s="76">
        <v>30.00954</v>
      </c>
      <c r="D110" s="109">
        <v>0.005858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4.25" outlineLevel="2">
      <c r="A111" s="91" t="s">
        <v>52</v>
      </c>
      <c r="B111" s="52">
        <f>SUM(B$112:B$113)</f>
        <v>1.525</v>
      </c>
      <c r="C111" s="52">
        <f>SUM(C$112:C$113)</f>
        <v>55.47218</v>
      </c>
      <c r="D111" s="78">
        <f>SUM(D$112:D$113)</f>
        <v>0.010829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2.75" outlineLevel="3">
      <c r="A112" s="85" t="s">
        <v>101</v>
      </c>
      <c r="B112" s="76">
        <v>0.7</v>
      </c>
      <c r="C112" s="76">
        <v>25.46264</v>
      </c>
      <c r="D112" s="109">
        <v>0.004971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ht="12.75" outlineLevel="3">
      <c r="A113" s="85" t="s">
        <v>99</v>
      </c>
      <c r="B113" s="76">
        <v>0.825</v>
      </c>
      <c r="C113" s="76">
        <v>30.00954</v>
      </c>
      <c r="D113" s="109">
        <v>0.005858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ht="14.25" outlineLevel="2">
      <c r="A114" s="91" t="s">
        <v>179</v>
      </c>
      <c r="B114" s="52">
        <f>SUM(B$115:B$115)</f>
        <v>0.10858730082</v>
      </c>
      <c r="C114" s="52">
        <f>SUM(C$115:C$115)</f>
        <v>3.9498847847</v>
      </c>
      <c r="D114" s="78">
        <f>SUM(D$115:D$115)</f>
        <v>0.000771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2.75" outlineLevel="3">
      <c r="A115" s="85" t="s">
        <v>148</v>
      </c>
      <c r="B115" s="76">
        <v>0.10858730082</v>
      </c>
      <c r="C115" s="76">
        <v>3.9498847847</v>
      </c>
      <c r="D115" s="109">
        <v>0.000771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ht="12.75">
      <c r="B116" s="254"/>
      <c r="C116" s="254"/>
      <c r="D116" s="3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ht="12.75">
      <c r="B117" s="254"/>
      <c r="C117" s="254"/>
      <c r="D117" s="38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ht="12.75">
      <c r="B118" s="254"/>
      <c r="C118" s="254"/>
      <c r="D118" s="38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ht="12.75">
      <c r="B119" s="254"/>
      <c r="C119" s="254"/>
      <c r="D119" s="38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ht="12.75">
      <c r="B120" s="254"/>
      <c r="C120" s="254"/>
      <c r="D120" s="38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ht="12.75">
      <c r="B121" s="254"/>
      <c r="C121" s="254"/>
      <c r="D121" s="38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ht="12.75">
      <c r="B122" s="254"/>
      <c r="C122" s="254"/>
      <c r="D122" s="38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ht="12.75">
      <c r="B123" s="254"/>
      <c r="C123" s="254"/>
      <c r="D123" s="38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ht="12.75">
      <c r="B124" s="254"/>
      <c r="C124" s="254"/>
      <c r="D124" s="38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ht="12.75">
      <c r="B125" s="254"/>
      <c r="C125" s="254"/>
      <c r="D125" s="38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ht="12.75">
      <c r="B126" s="254"/>
      <c r="C126" s="254"/>
      <c r="D126" s="38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ht="12.75">
      <c r="B127" s="254"/>
      <c r="C127" s="254"/>
      <c r="D127" s="38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ht="12.75">
      <c r="B128" s="254"/>
      <c r="C128" s="254"/>
      <c r="D128" s="3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12.75">
      <c r="B129" s="254"/>
      <c r="C129" s="254"/>
      <c r="D129" s="38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12.75">
      <c r="B130" s="254"/>
      <c r="C130" s="254"/>
      <c r="D130" s="3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12.75">
      <c r="B131" s="254"/>
      <c r="C131" s="254"/>
      <c r="D131" s="38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12.75">
      <c r="B132" s="254"/>
      <c r="C132" s="254"/>
      <c r="D132" s="38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12.75">
      <c r="B133" s="254"/>
      <c r="C133" s="254"/>
      <c r="D133" s="38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12.75">
      <c r="B134" s="254"/>
      <c r="C134" s="254"/>
      <c r="D134" s="38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12.75">
      <c r="B135" s="254"/>
      <c r="C135" s="254"/>
      <c r="D135" s="38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12.75">
      <c r="B136" s="254"/>
      <c r="C136" s="254"/>
      <c r="D136" s="38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12.75">
      <c r="B137" s="254"/>
      <c r="C137" s="254"/>
      <c r="D137" s="38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12.75">
      <c r="B138" s="254"/>
      <c r="C138" s="254"/>
      <c r="D138" s="38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12.75">
      <c r="B139" s="254"/>
      <c r="C139" s="254"/>
      <c r="D139" s="38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ht="12.75">
      <c r="B140" s="254"/>
      <c r="C140" s="254"/>
      <c r="D140" s="38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ht="12.75">
      <c r="B141" s="254"/>
      <c r="C141" s="254"/>
      <c r="D141" s="38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ht="12.75">
      <c r="B142" s="254"/>
      <c r="C142" s="254"/>
      <c r="D142" s="3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ht="12.75">
      <c r="B143" s="254"/>
      <c r="C143" s="254"/>
      <c r="D143" s="38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ht="12.75">
      <c r="B144" s="254"/>
      <c r="C144" s="254"/>
      <c r="D144" s="38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ht="12.75">
      <c r="B145" s="254"/>
      <c r="C145" s="254"/>
      <c r="D145" s="38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ht="12.75">
      <c r="B146" s="254"/>
      <c r="C146" s="254"/>
      <c r="D146" s="38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ht="12.75">
      <c r="B147" s="254"/>
      <c r="C147" s="254"/>
      <c r="D147" s="38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ht="12.75">
      <c r="B148" s="254"/>
      <c r="C148" s="254"/>
      <c r="D148" s="38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ht="12.75">
      <c r="B149" s="254"/>
      <c r="C149" s="254"/>
      <c r="D149" s="38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ht="12.75">
      <c r="B150" s="254"/>
      <c r="C150" s="254"/>
      <c r="D150" s="38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ht="12.75">
      <c r="B151" s="254"/>
      <c r="C151" s="254"/>
      <c r="D151" s="38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ht="12.75">
      <c r="B152" s="254"/>
      <c r="C152" s="254"/>
      <c r="D152" s="3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ht="12.75">
      <c r="B153" s="254"/>
      <c r="C153" s="254"/>
      <c r="D153" s="38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ht="12.75">
      <c r="B154" s="254"/>
      <c r="C154" s="254"/>
      <c r="D154" s="38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ht="12.75">
      <c r="B155" s="254"/>
      <c r="C155" s="254"/>
      <c r="D155" s="38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ht="12.75">
      <c r="B156" s="254"/>
      <c r="C156" s="254"/>
      <c r="D156" s="38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ht="12.75">
      <c r="B157" s="254"/>
      <c r="C157" s="254"/>
      <c r="D157" s="38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ht="12.75">
      <c r="B158" s="254"/>
      <c r="C158" s="254"/>
      <c r="D158" s="38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ht="12.75">
      <c r="B159" s="254"/>
      <c r="C159" s="254"/>
      <c r="D159" s="38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ht="12.75">
      <c r="B160" s="254"/>
      <c r="C160" s="254"/>
      <c r="D160" s="38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ht="12.75">
      <c r="B161" s="254"/>
      <c r="C161" s="254"/>
      <c r="D161" s="38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ht="12.75">
      <c r="B162" s="254"/>
      <c r="C162" s="254"/>
      <c r="D162" s="38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ht="12.75">
      <c r="B163" s="254"/>
      <c r="C163" s="254"/>
      <c r="D163" s="38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ht="12.75">
      <c r="B164" s="254"/>
      <c r="C164" s="254"/>
      <c r="D164" s="38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ht="12.75">
      <c r="B165" s="254"/>
      <c r="C165" s="254"/>
      <c r="D165" s="38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ht="12.75">
      <c r="B166" s="254"/>
      <c r="C166" s="254"/>
      <c r="D166" s="38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ht="12.75">
      <c r="B167" s="254"/>
      <c r="C167" s="254"/>
      <c r="D167" s="38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ht="12.75">
      <c r="B168" s="254"/>
      <c r="C168" s="254"/>
      <c r="D168" s="38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ht="12.75">
      <c r="B169" s="254"/>
      <c r="C169" s="254"/>
      <c r="D169" s="38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ht="12.75">
      <c r="B170" s="254"/>
      <c r="C170" s="254"/>
      <c r="D170" s="38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ht="12.75">
      <c r="B171" s="254"/>
      <c r="C171" s="254"/>
      <c r="D171" s="38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ht="12.75">
      <c r="B172" s="254"/>
      <c r="C172" s="254"/>
      <c r="D172" s="38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ht="12.75">
      <c r="B173" s="254"/>
      <c r="C173" s="254"/>
      <c r="D173" s="38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ht="12.75">
      <c r="B174" s="254"/>
      <c r="C174" s="254"/>
      <c r="D174" s="38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ht="12.75">
      <c r="B175" s="254"/>
      <c r="C175" s="254"/>
      <c r="D175" s="38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ht="12.75">
      <c r="B176" s="254"/>
      <c r="C176" s="254"/>
      <c r="D176" s="38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ht="12.75">
      <c r="B177" s="254"/>
      <c r="C177" s="254"/>
      <c r="D177" s="38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ht="12.75">
      <c r="B178" s="254"/>
      <c r="C178" s="254"/>
      <c r="D178" s="38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ht="12.75">
      <c r="B179" s="254"/>
      <c r="C179" s="254"/>
      <c r="D179" s="38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ht="12.75">
      <c r="B180" s="254"/>
      <c r="C180" s="254"/>
      <c r="D180" s="38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ht="12.75">
      <c r="B181" s="254"/>
      <c r="C181" s="254"/>
      <c r="D181" s="38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ht="12.75">
      <c r="B182" s="254"/>
      <c r="C182" s="254"/>
      <c r="D182" s="38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ht="12.75">
      <c r="B183" s="254"/>
      <c r="C183" s="254"/>
      <c r="D183" s="38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R180"/>
  <sheetViews>
    <sheetView workbookViewId="0" topLeftCell="A1">
      <selection activeCell="A2" sqref="A2:N2"/>
    </sheetView>
  </sheetViews>
  <sheetFormatPr defaultColWidth="9.00390625" defaultRowHeight="12.75" outlineLevelRow="3"/>
  <cols>
    <col min="1" max="1" width="52.00390625" style="28" customWidth="1"/>
    <col min="2" max="13" width="15.125" style="39" customWidth="1"/>
    <col min="14" max="16384" width="9.125" style="28" customWidth="1"/>
  </cols>
  <sheetData>
    <row r="1" spans="2:13" s="27" customFormat="1" ht="12.75">
      <c r="B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8" s="27" customFormat="1" ht="18.75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2"/>
      <c r="O2" s="62"/>
      <c r="P2" s="62"/>
      <c r="Q2" s="62"/>
      <c r="R2" s="62"/>
    </row>
    <row r="3" spans="1:13" s="27" customFormat="1" ht="12.75">
      <c r="A3" s="119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s="186" customFormat="1" ht="12.75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 t="str">
        <f>VALUSD</f>
        <v>млрд. дол. США</v>
      </c>
    </row>
    <row r="5" spans="1:13" s="224" customFormat="1" ht="12.75">
      <c r="A5" s="123"/>
      <c r="B5" s="89">
        <v>44926</v>
      </c>
      <c r="C5" s="89">
        <v>44957</v>
      </c>
      <c r="D5" s="89">
        <v>44985</v>
      </c>
      <c r="E5" s="89">
        <v>45016</v>
      </c>
      <c r="F5" s="89">
        <v>45046</v>
      </c>
      <c r="G5" s="89">
        <v>45077</v>
      </c>
      <c r="H5" s="89">
        <v>45107</v>
      </c>
      <c r="I5" s="89">
        <v>45138</v>
      </c>
      <c r="J5" s="89">
        <v>45169</v>
      </c>
      <c r="K5" s="89">
        <v>45199</v>
      </c>
      <c r="L5" s="89">
        <v>45230</v>
      </c>
      <c r="M5" s="89">
        <v>45260</v>
      </c>
    </row>
    <row r="6" spans="1:13" s="118" customFormat="1" ht="31.5">
      <c r="A6" s="61" t="s">
        <v>153</v>
      </c>
      <c r="B6" s="65">
        <f aca="true" t="shared" si="0" ref="B6:M6">B$62+B$7</f>
        <v>111.44670722129</v>
      </c>
      <c r="C6" s="65">
        <f t="shared" si="0"/>
        <v>116.66961472222997</v>
      </c>
      <c r="D6" s="65">
        <f t="shared" si="0"/>
        <v>116.04727709336998</v>
      </c>
      <c r="E6" s="65">
        <f t="shared" si="0"/>
        <v>119.95450469425998</v>
      </c>
      <c r="F6" s="65">
        <f t="shared" si="0"/>
        <v>124.33694708407998</v>
      </c>
      <c r="G6" s="65">
        <f t="shared" si="0"/>
        <v>125.61307019629</v>
      </c>
      <c r="H6" s="65">
        <f t="shared" si="0"/>
        <v>128.91830690370995</v>
      </c>
      <c r="I6" s="65">
        <f t="shared" si="0"/>
        <v>132.91716677329995</v>
      </c>
      <c r="J6" s="65">
        <f t="shared" si="0"/>
        <v>133.94087498903997</v>
      </c>
      <c r="K6" s="65">
        <f t="shared" si="0"/>
        <v>133.62846563767997</v>
      </c>
      <c r="L6" s="65">
        <f t="shared" si="0"/>
        <v>136.34243716223</v>
      </c>
      <c r="M6" s="65">
        <f t="shared" si="0"/>
        <v>140.82376648444</v>
      </c>
    </row>
    <row r="7" spans="1:13" s="134" customFormat="1" ht="15">
      <c r="A7" s="73" t="s">
        <v>48</v>
      </c>
      <c r="B7" s="111">
        <f aca="true" t="shared" si="1" ref="B7:M7">B$8+B$45</f>
        <v>39.97659696241999</v>
      </c>
      <c r="C7" s="111">
        <f t="shared" si="1"/>
        <v>40.81234286504998</v>
      </c>
      <c r="D7" s="111">
        <f t="shared" si="1"/>
        <v>41.09433391205998</v>
      </c>
      <c r="E7" s="111">
        <f t="shared" si="1"/>
        <v>41.403463975759976</v>
      </c>
      <c r="F7" s="111">
        <f t="shared" si="1"/>
        <v>41.17014437901998</v>
      </c>
      <c r="G7" s="111">
        <f t="shared" si="1"/>
        <v>41.63115713382997</v>
      </c>
      <c r="H7" s="111">
        <f t="shared" si="1"/>
        <v>41.73526451711997</v>
      </c>
      <c r="I7" s="111">
        <f t="shared" si="1"/>
        <v>42.15113852421997</v>
      </c>
      <c r="J7" s="111">
        <f t="shared" si="1"/>
        <v>42.22415020957998</v>
      </c>
      <c r="K7" s="111">
        <f t="shared" si="1"/>
        <v>42.45094127700997</v>
      </c>
      <c r="L7" s="111">
        <f t="shared" si="1"/>
        <v>43.57358808221998</v>
      </c>
      <c r="M7" s="111">
        <f t="shared" si="1"/>
        <v>44.25332529549</v>
      </c>
    </row>
    <row r="8" spans="1:13" s="72" customFormat="1" ht="15" outlineLevel="1">
      <c r="A8" s="95" t="s">
        <v>66</v>
      </c>
      <c r="B8" s="177">
        <f aca="true" t="shared" si="2" ref="B8:M8">B$9+B$43</f>
        <v>38.00228207715999</v>
      </c>
      <c r="C8" s="177">
        <f t="shared" si="2"/>
        <v>38.84376178943998</v>
      </c>
      <c r="D8" s="177">
        <f t="shared" si="2"/>
        <v>39.14072184713998</v>
      </c>
      <c r="E8" s="177">
        <f t="shared" si="2"/>
        <v>39.507845984299976</v>
      </c>
      <c r="F8" s="177">
        <f t="shared" si="2"/>
        <v>39.28821810474998</v>
      </c>
      <c r="G8" s="177">
        <f t="shared" si="2"/>
        <v>39.72659766403997</v>
      </c>
      <c r="H8" s="177">
        <f t="shared" si="2"/>
        <v>39.786863454679974</v>
      </c>
      <c r="I8" s="177">
        <f t="shared" si="2"/>
        <v>40.21904640636997</v>
      </c>
      <c r="J8" s="177">
        <f t="shared" si="2"/>
        <v>40.27054421557998</v>
      </c>
      <c r="K8" s="177">
        <f t="shared" si="2"/>
        <v>40.49998570634997</v>
      </c>
      <c r="L8" s="177">
        <f t="shared" si="2"/>
        <v>41.66941366489998</v>
      </c>
      <c r="M8" s="177">
        <f t="shared" si="2"/>
        <v>42.36311416628</v>
      </c>
    </row>
    <row r="9" spans="1:13" s="200" customFormat="1" ht="12.75" outlineLevel="2">
      <c r="A9" s="121" t="s">
        <v>197</v>
      </c>
      <c r="B9" s="176">
        <f aca="true" t="shared" si="3" ref="B9:M9">SUM(B$10:B$42)</f>
        <v>37.955266801959986</v>
      </c>
      <c r="C9" s="176">
        <f t="shared" si="3"/>
        <v>38.79674651423998</v>
      </c>
      <c r="D9" s="176">
        <f t="shared" si="3"/>
        <v>39.093706571939975</v>
      </c>
      <c r="E9" s="176">
        <f t="shared" si="3"/>
        <v>39.46173484900998</v>
      </c>
      <c r="F9" s="176">
        <f t="shared" si="3"/>
        <v>39.24210696945998</v>
      </c>
      <c r="G9" s="176">
        <f t="shared" si="3"/>
        <v>39.680486528749974</v>
      </c>
      <c r="H9" s="176">
        <f t="shared" si="3"/>
        <v>39.74165645928998</v>
      </c>
      <c r="I9" s="176">
        <f t="shared" si="3"/>
        <v>40.17383941097997</v>
      </c>
      <c r="J9" s="176">
        <f t="shared" si="3"/>
        <v>40.225337220189985</v>
      </c>
      <c r="K9" s="176">
        <f t="shared" si="3"/>
        <v>40.45477871095997</v>
      </c>
      <c r="L9" s="176">
        <f t="shared" si="3"/>
        <v>41.62486386959998</v>
      </c>
      <c r="M9" s="176">
        <f t="shared" si="3"/>
        <v>42.31857576097</v>
      </c>
    </row>
    <row r="10" spans="1:13" s="49" customFormat="1" ht="12.75" outlineLevel="3">
      <c r="A10" s="36" t="s">
        <v>143</v>
      </c>
      <c r="B10" s="124">
        <v>2.22413354628</v>
      </c>
      <c r="C10" s="124">
        <v>2.22413354628</v>
      </c>
      <c r="D10" s="124">
        <v>2.22413354628</v>
      </c>
      <c r="E10" s="124">
        <v>2.22386008763</v>
      </c>
      <c r="F10" s="124">
        <v>2.22386008763</v>
      </c>
      <c r="G10" s="124">
        <v>2.22386008763</v>
      </c>
      <c r="H10" s="124">
        <v>2.24361747512</v>
      </c>
      <c r="I10" s="124">
        <v>2.27581023065</v>
      </c>
      <c r="J10" s="124">
        <v>1.72543332259</v>
      </c>
      <c r="K10" s="124">
        <v>1.79302396046</v>
      </c>
      <c r="L10" s="124">
        <v>2.07341028273</v>
      </c>
      <c r="M10" s="124">
        <v>2.07288017661</v>
      </c>
    </row>
    <row r="11" spans="1:16" ht="12.75" outlineLevel="3">
      <c r="A11" s="85" t="s">
        <v>206</v>
      </c>
      <c r="B11" s="76">
        <v>0.47945505163</v>
      </c>
      <c r="C11" s="76">
        <v>0.47945505163</v>
      </c>
      <c r="D11" s="76">
        <v>0.47945505163</v>
      </c>
      <c r="E11" s="76">
        <v>0.47945505163</v>
      </c>
      <c r="F11" s="76">
        <v>0.47945505163</v>
      </c>
      <c r="G11" s="76">
        <v>0.47945505163</v>
      </c>
      <c r="H11" s="76">
        <v>0.47945505163</v>
      </c>
      <c r="I11" s="76">
        <v>0.47945505163</v>
      </c>
      <c r="J11" s="76">
        <v>0.47945505163</v>
      </c>
      <c r="K11" s="76">
        <v>0.47945505163</v>
      </c>
      <c r="L11" s="76">
        <v>0.48212748759</v>
      </c>
      <c r="M11" s="76">
        <v>0.48200422266</v>
      </c>
      <c r="N11" s="20"/>
      <c r="O11" s="20"/>
      <c r="P11" s="20"/>
    </row>
    <row r="12" spans="1:16" ht="12.75" outlineLevel="3">
      <c r="A12" s="85" t="s">
        <v>32</v>
      </c>
      <c r="B12" s="76">
        <v>1.47136659314</v>
      </c>
      <c r="C12" s="76">
        <v>1.64350194165</v>
      </c>
      <c r="D12" s="76">
        <v>1.63856152189</v>
      </c>
      <c r="E12" s="76">
        <v>0.99617808013</v>
      </c>
      <c r="F12" s="76">
        <v>1.24770993147</v>
      </c>
      <c r="G12" s="76">
        <v>1.79947179684</v>
      </c>
      <c r="H12" s="76">
        <v>1.77300432853</v>
      </c>
      <c r="I12" s="76">
        <v>1.98762554347</v>
      </c>
      <c r="J12" s="76">
        <v>2.00649713042</v>
      </c>
      <c r="K12" s="76">
        <v>2.39955534638</v>
      </c>
      <c r="L12" s="76">
        <v>2.65231251423</v>
      </c>
      <c r="M12" s="76">
        <v>2.96494971189</v>
      </c>
      <c r="N12" s="20"/>
      <c r="O12" s="20"/>
      <c r="P12" s="20"/>
    </row>
    <row r="13" spans="1:16" ht="12.75" outlineLevel="3">
      <c r="A13" s="85" t="s">
        <v>35</v>
      </c>
      <c r="B13" s="76">
        <v>1.36729325161</v>
      </c>
      <c r="C13" s="76">
        <v>1.36729325161</v>
      </c>
      <c r="D13" s="76">
        <v>1.36729325161</v>
      </c>
      <c r="E13" s="76">
        <v>1.36729325161</v>
      </c>
      <c r="F13" s="76">
        <v>1.36729325161</v>
      </c>
      <c r="G13" s="76">
        <v>1.36729325161</v>
      </c>
      <c r="H13" s="76">
        <v>1.36729325161</v>
      </c>
      <c r="I13" s="76">
        <v>1.36729325161</v>
      </c>
      <c r="J13" s="76">
        <v>1.36729325161</v>
      </c>
      <c r="K13" s="76">
        <v>1.36729325161</v>
      </c>
      <c r="L13" s="76">
        <v>1.3749144116</v>
      </c>
      <c r="M13" s="76">
        <v>1.374562889</v>
      </c>
      <c r="N13" s="20"/>
      <c r="O13" s="20"/>
      <c r="P13" s="20"/>
    </row>
    <row r="14" spans="1:16" ht="12.75" outlineLevel="3">
      <c r="A14" s="85" t="s">
        <v>85</v>
      </c>
      <c r="B14" s="76">
        <v>0.78482635378</v>
      </c>
      <c r="C14" s="76">
        <v>0.78482635378</v>
      </c>
      <c r="D14" s="76">
        <v>0.78482635378</v>
      </c>
      <c r="E14" s="76">
        <v>0.78482635378</v>
      </c>
      <c r="F14" s="76">
        <v>0.78482635378</v>
      </c>
      <c r="G14" s="76">
        <v>0.78482635378</v>
      </c>
      <c r="H14" s="76">
        <v>0.78482635378</v>
      </c>
      <c r="I14" s="76">
        <v>0.78482635378</v>
      </c>
      <c r="J14" s="76">
        <v>0.78482635378</v>
      </c>
      <c r="K14" s="76">
        <v>0.78482635378</v>
      </c>
      <c r="L14" s="76">
        <v>0.78920089977</v>
      </c>
      <c r="M14" s="76">
        <v>0.78899912578</v>
      </c>
      <c r="N14" s="20"/>
      <c r="O14" s="20"/>
      <c r="P14" s="20"/>
    </row>
    <row r="15" spans="1:16" ht="12.75" outlineLevel="3">
      <c r="A15" s="85" t="s">
        <v>134</v>
      </c>
      <c r="B15" s="76">
        <v>1.28252107002</v>
      </c>
      <c r="C15" s="76">
        <v>1.28252107002</v>
      </c>
      <c r="D15" s="76">
        <v>1.28252107002</v>
      </c>
      <c r="E15" s="76">
        <v>1.28252107002</v>
      </c>
      <c r="F15" s="76">
        <v>1.28252107002</v>
      </c>
      <c r="G15" s="76">
        <v>1.28252107002</v>
      </c>
      <c r="H15" s="76">
        <v>1.28252107002</v>
      </c>
      <c r="I15" s="76">
        <v>1.28252107002</v>
      </c>
      <c r="J15" s="76">
        <v>1.28252107002</v>
      </c>
      <c r="K15" s="76">
        <v>1.28252107002</v>
      </c>
      <c r="L15" s="76">
        <v>1.28966971809</v>
      </c>
      <c r="M15" s="76">
        <v>1.28933998988</v>
      </c>
      <c r="N15" s="20"/>
      <c r="O15" s="20"/>
      <c r="P15" s="20"/>
    </row>
    <row r="16" spans="1:16" ht="12.75" outlineLevel="3">
      <c r="A16" s="85" t="s">
        <v>198</v>
      </c>
      <c r="B16" s="76">
        <v>6.48375811488</v>
      </c>
      <c r="C16" s="76">
        <v>6.48375811488</v>
      </c>
      <c r="D16" s="76">
        <v>6.48375811488</v>
      </c>
      <c r="E16" s="76">
        <v>6.48375811488</v>
      </c>
      <c r="F16" s="76">
        <v>6.48375811488</v>
      </c>
      <c r="G16" s="76">
        <v>6.48375811488</v>
      </c>
      <c r="H16" s="76">
        <v>6.48375811488</v>
      </c>
      <c r="I16" s="76">
        <v>6.48375811488</v>
      </c>
      <c r="J16" s="76">
        <v>6.48375811488</v>
      </c>
      <c r="K16" s="76">
        <v>6.48375811488</v>
      </c>
      <c r="L16" s="76">
        <v>6.51989795387</v>
      </c>
      <c r="M16" s="76">
        <v>6.51823102004</v>
      </c>
      <c r="N16" s="20"/>
      <c r="O16" s="20"/>
      <c r="P16" s="20"/>
    </row>
    <row r="17" spans="1:16" ht="12.75" outlineLevel="3">
      <c r="A17" s="85" t="s">
        <v>28</v>
      </c>
      <c r="B17" s="76">
        <v>0.33082327462</v>
      </c>
      <c r="C17" s="76">
        <v>0.33082327462</v>
      </c>
      <c r="D17" s="76">
        <v>0.33082327462</v>
      </c>
      <c r="E17" s="76">
        <v>0.33082327462</v>
      </c>
      <c r="F17" s="76">
        <v>0.33082327462</v>
      </c>
      <c r="G17" s="76">
        <v>0.33082327462</v>
      </c>
      <c r="H17" s="76">
        <v>0.33082327462</v>
      </c>
      <c r="I17" s="76">
        <v>0.33082327462</v>
      </c>
      <c r="J17" s="76">
        <v>0.33082327462</v>
      </c>
      <c r="K17" s="76">
        <v>0.33082327462</v>
      </c>
      <c r="L17" s="76">
        <v>0.33266725146</v>
      </c>
      <c r="M17" s="76">
        <v>0.33258219886</v>
      </c>
      <c r="N17" s="20"/>
      <c r="O17" s="20"/>
      <c r="P17" s="20"/>
    </row>
    <row r="18" spans="1:16" ht="12.75" outlineLevel="3">
      <c r="A18" s="85" t="s">
        <v>77</v>
      </c>
      <c r="B18" s="76">
        <v>0.7410112501</v>
      </c>
      <c r="C18" s="76">
        <v>0.7410112501</v>
      </c>
      <c r="D18" s="76">
        <v>0.7410112501</v>
      </c>
      <c r="E18" s="76">
        <v>0.7410112501</v>
      </c>
      <c r="F18" s="76">
        <v>0.7410112501</v>
      </c>
      <c r="G18" s="76">
        <v>0.7410112501</v>
      </c>
      <c r="H18" s="76">
        <v>0.7410112501</v>
      </c>
      <c r="I18" s="76">
        <v>0.7410112501</v>
      </c>
      <c r="J18" s="76">
        <v>0.7410112501</v>
      </c>
      <c r="K18" s="76">
        <v>0.7410112501</v>
      </c>
      <c r="L18" s="76">
        <v>0.74514157493</v>
      </c>
      <c r="M18" s="76">
        <v>0.74495106556</v>
      </c>
      <c r="N18" s="20"/>
      <c r="O18" s="20"/>
      <c r="P18" s="20"/>
    </row>
    <row r="19" spans="1:16" ht="12.75" outlineLevel="3">
      <c r="A19" s="85" t="s">
        <v>170</v>
      </c>
      <c r="B19" s="76">
        <v>1.90368219733</v>
      </c>
      <c r="C19" s="76">
        <v>2.49703781212</v>
      </c>
      <c r="D19" s="76">
        <v>2.51412619409</v>
      </c>
      <c r="E19" s="76">
        <v>2.53584872763</v>
      </c>
      <c r="F19" s="76">
        <v>2.38564284894</v>
      </c>
      <c r="G19" s="76">
        <v>2.29164577579</v>
      </c>
      <c r="H19" s="76">
        <v>1.69543104238</v>
      </c>
      <c r="I19" s="76">
        <v>1.69720440347</v>
      </c>
      <c r="J19" s="76">
        <v>1.69398442548</v>
      </c>
      <c r="K19" s="76">
        <v>1.44421206437</v>
      </c>
      <c r="L19" s="76">
        <v>1.3348599599</v>
      </c>
      <c r="M19" s="76">
        <v>1.34419164717</v>
      </c>
      <c r="N19" s="20"/>
      <c r="O19" s="20"/>
      <c r="P19" s="20"/>
    </row>
    <row r="20" spans="1:16" ht="12.75" outlineLevel="3">
      <c r="A20" s="85" t="s">
        <v>127</v>
      </c>
      <c r="B20" s="76">
        <v>0.33082327462</v>
      </c>
      <c r="C20" s="76">
        <v>0.33082327462</v>
      </c>
      <c r="D20" s="76">
        <v>0.33082327462</v>
      </c>
      <c r="E20" s="76">
        <v>0.33082327462</v>
      </c>
      <c r="F20" s="76">
        <v>0.33082327462</v>
      </c>
      <c r="G20" s="76">
        <v>0.33082327462</v>
      </c>
      <c r="H20" s="76">
        <v>0.33082327462</v>
      </c>
      <c r="I20" s="76">
        <v>0.33082327462</v>
      </c>
      <c r="J20" s="76">
        <v>0.33082327462</v>
      </c>
      <c r="K20" s="76">
        <v>0.33082327462</v>
      </c>
      <c r="L20" s="76">
        <v>0.33266725146</v>
      </c>
      <c r="M20" s="76">
        <v>0.33258219886</v>
      </c>
      <c r="N20" s="20"/>
      <c r="O20" s="20"/>
      <c r="P20" s="20"/>
    </row>
    <row r="21" spans="1:16" ht="12.75" outlineLevel="3">
      <c r="A21" s="85" t="s">
        <v>193</v>
      </c>
      <c r="B21" s="76">
        <v>0.33082327462</v>
      </c>
      <c r="C21" s="76">
        <v>0.33082327462</v>
      </c>
      <c r="D21" s="76">
        <v>0.33082327462</v>
      </c>
      <c r="E21" s="76">
        <v>0.33082327462</v>
      </c>
      <c r="F21" s="76">
        <v>0.33082327462</v>
      </c>
      <c r="G21" s="76">
        <v>0.33082327462</v>
      </c>
      <c r="H21" s="76">
        <v>0.33082327462</v>
      </c>
      <c r="I21" s="76">
        <v>0.33082327462</v>
      </c>
      <c r="J21" s="76">
        <v>0.33082327462</v>
      </c>
      <c r="K21" s="76">
        <v>0.33082327462</v>
      </c>
      <c r="L21" s="76">
        <v>0.33266725146</v>
      </c>
      <c r="M21" s="76">
        <v>0.33258219886</v>
      </c>
      <c r="N21" s="20"/>
      <c r="O21" s="20"/>
      <c r="P21" s="20"/>
    </row>
    <row r="22" spans="1:16" ht="12.75" outlineLevel="3">
      <c r="A22" s="85" t="s">
        <v>220</v>
      </c>
      <c r="B22" s="76">
        <v>1.64270513422</v>
      </c>
      <c r="C22" s="76">
        <v>1.98567292626</v>
      </c>
      <c r="D22" s="76">
        <v>2.44526255876</v>
      </c>
      <c r="E22" s="76">
        <v>3.03058836502</v>
      </c>
      <c r="F22" s="76">
        <v>3.2073522827</v>
      </c>
      <c r="G22" s="76">
        <v>3.58683227373</v>
      </c>
      <c r="H22" s="76">
        <v>3.87054458429</v>
      </c>
      <c r="I22" s="76">
        <v>4.07489334252</v>
      </c>
      <c r="J22" s="76">
        <v>4.20985691782</v>
      </c>
      <c r="K22" s="76">
        <v>4.50387356051</v>
      </c>
      <c r="L22" s="76">
        <v>4.54159415828</v>
      </c>
      <c r="M22" s="76">
        <v>4.999023483</v>
      </c>
      <c r="N22" s="20"/>
      <c r="O22" s="20"/>
      <c r="P22" s="20"/>
    </row>
    <row r="23" spans="1:16" ht="12.75" outlineLevel="3">
      <c r="A23" s="85" t="s">
        <v>152</v>
      </c>
      <c r="B23" s="76">
        <v>0.33082327462</v>
      </c>
      <c r="C23" s="76">
        <v>0.33082327462</v>
      </c>
      <c r="D23" s="76">
        <v>0.33082327462</v>
      </c>
      <c r="E23" s="76">
        <v>0.33082327462</v>
      </c>
      <c r="F23" s="76">
        <v>0.33082327462</v>
      </c>
      <c r="G23" s="76">
        <v>0.33082327462</v>
      </c>
      <c r="H23" s="76">
        <v>0.33082327462</v>
      </c>
      <c r="I23" s="76">
        <v>0.33082327462</v>
      </c>
      <c r="J23" s="76">
        <v>0.33082327462</v>
      </c>
      <c r="K23" s="76">
        <v>0.33082327462</v>
      </c>
      <c r="L23" s="76">
        <v>0.33266725146</v>
      </c>
      <c r="M23" s="76">
        <v>0.33258219886</v>
      </c>
      <c r="N23" s="20"/>
      <c r="O23" s="20"/>
      <c r="P23" s="20"/>
    </row>
    <row r="24" spans="1:16" ht="12.75" outlineLevel="3">
      <c r="A24" s="85" t="s">
        <v>211</v>
      </c>
      <c r="B24" s="76">
        <v>0.33082327462</v>
      </c>
      <c r="C24" s="76">
        <v>0.33082327462</v>
      </c>
      <c r="D24" s="76">
        <v>0.33082327462</v>
      </c>
      <c r="E24" s="76">
        <v>0.33082327462</v>
      </c>
      <c r="F24" s="76">
        <v>0.33082327462</v>
      </c>
      <c r="G24" s="76">
        <v>0.33082327462</v>
      </c>
      <c r="H24" s="76">
        <v>0.33082327462</v>
      </c>
      <c r="I24" s="76">
        <v>0.33082327462</v>
      </c>
      <c r="J24" s="76">
        <v>0.33082327462</v>
      </c>
      <c r="K24" s="76">
        <v>0.33082327462</v>
      </c>
      <c r="L24" s="76">
        <v>0.33266725146</v>
      </c>
      <c r="M24" s="76">
        <v>0.33258219886</v>
      </c>
      <c r="N24" s="20"/>
      <c r="O24" s="20"/>
      <c r="P24" s="20"/>
    </row>
    <row r="25" spans="1:16" ht="12.75" outlineLevel="3">
      <c r="A25" s="85" t="s">
        <v>39</v>
      </c>
      <c r="B25" s="76">
        <v>0.33082327462</v>
      </c>
      <c r="C25" s="76">
        <v>0.33082327462</v>
      </c>
      <c r="D25" s="76">
        <v>0.33082327462</v>
      </c>
      <c r="E25" s="76">
        <v>0.33082327462</v>
      </c>
      <c r="F25" s="76">
        <v>0.33082327462</v>
      </c>
      <c r="G25" s="76">
        <v>0.33082327462</v>
      </c>
      <c r="H25" s="76">
        <v>0.33082327462</v>
      </c>
      <c r="I25" s="76">
        <v>0.33082327462</v>
      </c>
      <c r="J25" s="76">
        <v>0.33082327462</v>
      </c>
      <c r="K25" s="76">
        <v>0.33082327462</v>
      </c>
      <c r="L25" s="76">
        <v>0.33266725146</v>
      </c>
      <c r="M25" s="76">
        <v>0.33258219886</v>
      </c>
      <c r="N25" s="20"/>
      <c r="O25" s="20"/>
      <c r="P25" s="20"/>
    </row>
    <row r="26" spans="1:16" ht="12.75" outlineLevel="3">
      <c r="A26" s="85" t="s">
        <v>90</v>
      </c>
      <c r="B26" s="76">
        <v>0.33082327462</v>
      </c>
      <c r="C26" s="76">
        <v>0.33082327462</v>
      </c>
      <c r="D26" s="76">
        <v>0.33082327462</v>
      </c>
      <c r="E26" s="76">
        <v>0.33082327462</v>
      </c>
      <c r="F26" s="76">
        <v>0.33082327462</v>
      </c>
      <c r="G26" s="76">
        <v>0.33082327462</v>
      </c>
      <c r="H26" s="76">
        <v>0.33082327462</v>
      </c>
      <c r="I26" s="76">
        <v>0.33082327462</v>
      </c>
      <c r="J26" s="76">
        <v>0.33082327462</v>
      </c>
      <c r="K26" s="76">
        <v>0.33082327462</v>
      </c>
      <c r="L26" s="76">
        <v>0.33266725146</v>
      </c>
      <c r="M26" s="76">
        <v>0.33258219886</v>
      </c>
      <c r="N26" s="20"/>
      <c r="O26" s="20"/>
      <c r="P26" s="20"/>
    </row>
    <row r="27" spans="1:16" ht="12.75" outlineLevel="3">
      <c r="A27" s="85" t="s">
        <v>78</v>
      </c>
      <c r="B27" s="76">
        <v>0.33082327462</v>
      </c>
      <c r="C27" s="76">
        <v>0.33082327462</v>
      </c>
      <c r="D27" s="76">
        <v>0.33082327462</v>
      </c>
      <c r="E27" s="76">
        <v>0.33082327462</v>
      </c>
      <c r="F27" s="76">
        <v>0.33082327462</v>
      </c>
      <c r="G27" s="76">
        <v>0.33082327462</v>
      </c>
      <c r="H27" s="76">
        <v>0.33082327462</v>
      </c>
      <c r="I27" s="76">
        <v>0.33082327462</v>
      </c>
      <c r="J27" s="76">
        <v>0.33082327462</v>
      </c>
      <c r="K27" s="76">
        <v>0.33082327462</v>
      </c>
      <c r="L27" s="76">
        <v>0.33266725146</v>
      </c>
      <c r="M27" s="76">
        <v>0.33258219886</v>
      </c>
      <c r="N27" s="20"/>
      <c r="O27" s="20"/>
      <c r="P27" s="20"/>
    </row>
    <row r="28" spans="1:16" ht="12.75" outlineLevel="3">
      <c r="A28" s="85" t="s">
        <v>128</v>
      </c>
      <c r="B28" s="76">
        <v>0.33082327462</v>
      </c>
      <c r="C28" s="76">
        <v>0.33082327462</v>
      </c>
      <c r="D28" s="76">
        <v>0.33082327462</v>
      </c>
      <c r="E28" s="76">
        <v>0.33082327462</v>
      </c>
      <c r="F28" s="76">
        <v>0.33082327462</v>
      </c>
      <c r="G28" s="76">
        <v>0.33082327462</v>
      </c>
      <c r="H28" s="76">
        <v>0.33082327462</v>
      </c>
      <c r="I28" s="76">
        <v>0.33082327462</v>
      </c>
      <c r="J28" s="76">
        <v>0.33082327462</v>
      </c>
      <c r="K28" s="76">
        <v>0.33082327462</v>
      </c>
      <c r="L28" s="76">
        <v>0.33266725146</v>
      </c>
      <c r="M28" s="76">
        <v>0.33258219886</v>
      </c>
      <c r="N28" s="20"/>
      <c r="O28" s="20"/>
      <c r="P28" s="20"/>
    </row>
    <row r="29" spans="1:16" ht="12.75" outlineLevel="3">
      <c r="A29" s="85" t="s">
        <v>194</v>
      </c>
      <c r="B29" s="76">
        <v>0.33082327462</v>
      </c>
      <c r="C29" s="76">
        <v>0.33082327462</v>
      </c>
      <c r="D29" s="76">
        <v>0.33082327462</v>
      </c>
      <c r="E29" s="76">
        <v>0.33082327462</v>
      </c>
      <c r="F29" s="76">
        <v>0.33082327462</v>
      </c>
      <c r="G29" s="76">
        <v>0.33082327462</v>
      </c>
      <c r="H29" s="76">
        <v>0.33082327462</v>
      </c>
      <c r="I29" s="76">
        <v>0.33082327462</v>
      </c>
      <c r="J29" s="76">
        <v>0.33082327462</v>
      </c>
      <c r="K29" s="76">
        <v>0.33082327462</v>
      </c>
      <c r="L29" s="76">
        <v>0.33266725146</v>
      </c>
      <c r="M29" s="76">
        <v>0.33258219886</v>
      </c>
      <c r="N29" s="20"/>
      <c r="O29" s="20"/>
      <c r="P29" s="20"/>
    </row>
    <row r="30" spans="1:16" ht="12.75" outlineLevel="3">
      <c r="A30" s="85" t="s">
        <v>21</v>
      </c>
      <c r="B30" s="76">
        <v>0.33082327462</v>
      </c>
      <c r="C30" s="76">
        <v>0.33082327462</v>
      </c>
      <c r="D30" s="76">
        <v>0.33082327462</v>
      </c>
      <c r="E30" s="76">
        <v>0.33082327462</v>
      </c>
      <c r="F30" s="76">
        <v>0.33082327462</v>
      </c>
      <c r="G30" s="76">
        <v>0.33082327462</v>
      </c>
      <c r="H30" s="76">
        <v>0.33082327462</v>
      </c>
      <c r="I30" s="76">
        <v>0.33082327462</v>
      </c>
      <c r="J30" s="76">
        <v>0.33082327462</v>
      </c>
      <c r="K30" s="76">
        <v>0.33082327462</v>
      </c>
      <c r="L30" s="76">
        <v>0.33266725146</v>
      </c>
      <c r="M30" s="76">
        <v>0.33258219886</v>
      </c>
      <c r="N30" s="20"/>
      <c r="O30" s="20"/>
      <c r="P30" s="20"/>
    </row>
    <row r="31" spans="1:16" ht="12.75" outlineLevel="3">
      <c r="A31" s="85" t="s">
        <v>73</v>
      </c>
      <c r="B31" s="76">
        <v>0.33082327462</v>
      </c>
      <c r="C31" s="76">
        <v>0.33082327462</v>
      </c>
      <c r="D31" s="76">
        <v>0.33082327462</v>
      </c>
      <c r="E31" s="76">
        <v>0.33082327462</v>
      </c>
      <c r="F31" s="76">
        <v>0.33082327462</v>
      </c>
      <c r="G31" s="76">
        <v>0.33082327462</v>
      </c>
      <c r="H31" s="76">
        <v>0.33082327462</v>
      </c>
      <c r="I31" s="76">
        <v>0.33082327462</v>
      </c>
      <c r="J31" s="76">
        <v>0.33082327462</v>
      </c>
      <c r="K31" s="76">
        <v>0.33082327462</v>
      </c>
      <c r="L31" s="76">
        <v>0.33266725146</v>
      </c>
      <c r="M31" s="76">
        <v>0.33258219886</v>
      </c>
      <c r="N31" s="20"/>
      <c r="O31" s="20"/>
      <c r="P31" s="20"/>
    </row>
    <row r="32" spans="1:16" ht="12.75" outlineLevel="3">
      <c r="A32" s="85" t="s">
        <v>123</v>
      </c>
      <c r="B32" s="76">
        <v>0.33082327462</v>
      </c>
      <c r="C32" s="76">
        <v>0.33082327462</v>
      </c>
      <c r="D32" s="76">
        <v>0.33082327462</v>
      </c>
      <c r="E32" s="76">
        <v>0.33082327462</v>
      </c>
      <c r="F32" s="76">
        <v>0.33082327462</v>
      </c>
      <c r="G32" s="76">
        <v>0.33082327462</v>
      </c>
      <c r="H32" s="76">
        <v>0.33082327462</v>
      </c>
      <c r="I32" s="76">
        <v>0.33082327462</v>
      </c>
      <c r="J32" s="76">
        <v>0.33082327462</v>
      </c>
      <c r="K32" s="76">
        <v>0.33082327462</v>
      </c>
      <c r="L32" s="76">
        <v>0.33266725146</v>
      </c>
      <c r="M32" s="76">
        <v>0.33258219886</v>
      </c>
      <c r="N32" s="20"/>
      <c r="O32" s="20"/>
      <c r="P32" s="20"/>
    </row>
    <row r="33" spans="1:16" ht="12.75" outlineLevel="3">
      <c r="A33" s="85" t="s">
        <v>45</v>
      </c>
      <c r="B33" s="76">
        <v>1.1345416286</v>
      </c>
      <c r="C33" s="76">
        <v>1.13552148563</v>
      </c>
      <c r="D33" s="76">
        <v>1.1077639286</v>
      </c>
      <c r="E33" s="76">
        <v>1.10830056385</v>
      </c>
      <c r="F33" s="76">
        <v>1.16345041919</v>
      </c>
      <c r="G33" s="76">
        <v>1.36726128425</v>
      </c>
      <c r="H33" s="76">
        <v>1.55632758702</v>
      </c>
      <c r="I33" s="76">
        <v>1.92135805032</v>
      </c>
      <c r="J33" s="76">
        <v>2.46792690995</v>
      </c>
      <c r="K33" s="76">
        <v>2.72833272259</v>
      </c>
      <c r="L33" s="76">
        <v>3.28568920329</v>
      </c>
      <c r="M33" s="76">
        <v>3.20267993026</v>
      </c>
      <c r="N33" s="20"/>
      <c r="O33" s="20"/>
      <c r="P33" s="20"/>
    </row>
    <row r="34" spans="1:16" ht="12.75" outlineLevel="3">
      <c r="A34" s="85" t="s">
        <v>91</v>
      </c>
      <c r="B34" s="76">
        <v>7.167289724</v>
      </c>
      <c r="C34" s="76">
        <v>7.167289724</v>
      </c>
      <c r="D34" s="76">
        <v>7.167289724</v>
      </c>
      <c r="E34" s="76">
        <v>7.167289724</v>
      </c>
      <c r="F34" s="76">
        <v>7.167289724</v>
      </c>
      <c r="G34" s="76">
        <v>7.167289724</v>
      </c>
      <c r="H34" s="76">
        <v>7.167289724</v>
      </c>
      <c r="I34" s="76">
        <v>7.167289724</v>
      </c>
      <c r="J34" s="76">
        <v>7.167289724</v>
      </c>
      <c r="K34" s="76">
        <v>7.167289724</v>
      </c>
      <c r="L34" s="76">
        <v>7.20723950182</v>
      </c>
      <c r="M34" s="76">
        <v>7.2053968363</v>
      </c>
      <c r="N34" s="20"/>
      <c r="O34" s="20"/>
      <c r="P34" s="20"/>
    </row>
    <row r="35" spans="1:16" ht="12.75" outlineLevel="3">
      <c r="A35" s="85" t="s">
        <v>95</v>
      </c>
      <c r="B35" s="76">
        <v>1.3651590983</v>
      </c>
      <c r="C35" s="76">
        <v>1.3651590983</v>
      </c>
      <c r="D35" s="76">
        <v>1.03335604868</v>
      </c>
      <c r="E35" s="76">
        <v>1.03335604868</v>
      </c>
      <c r="F35" s="76">
        <v>1.03335604868</v>
      </c>
      <c r="G35" s="76">
        <v>1.03335604868</v>
      </c>
      <c r="H35" s="76">
        <v>1.03335604868</v>
      </c>
      <c r="I35" s="76">
        <v>1.03335604868</v>
      </c>
      <c r="J35" s="76">
        <v>1.03335604868</v>
      </c>
      <c r="K35" s="76">
        <v>1.03335604868</v>
      </c>
      <c r="L35" s="76">
        <v>1.03911587504</v>
      </c>
      <c r="M35" s="76">
        <v>0.61964195387</v>
      </c>
      <c r="N35" s="20"/>
      <c r="O35" s="20"/>
      <c r="P35" s="20"/>
    </row>
    <row r="36" spans="1:16" ht="12.75" outlineLevel="3">
      <c r="A36" s="85" t="s">
        <v>156</v>
      </c>
      <c r="B36" s="76">
        <v>1.84513287357</v>
      </c>
      <c r="C36" s="76">
        <v>1.7806402761</v>
      </c>
      <c r="D36" s="76">
        <v>1.7806402761</v>
      </c>
      <c r="E36" s="76">
        <v>1.7806402761</v>
      </c>
      <c r="F36" s="76">
        <v>1.7806402761</v>
      </c>
      <c r="G36" s="76">
        <v>1.25980310977</v>
      </c>
      <c r="H36" s="76">
        <v>1.25980310977</v>
      </c>
      <c r="I36" s="76">
        <v>1.25980310977</v>
      </c>
      <c r="J36" s="76">
        <v>1.25980310977</v>
      </c>
      <c r="K36" s="76">
        <v>1.12307378461</v>
      </c>
      <c r="L36" s="76">
        <v>1.12933368899</v>
      </c>
      <c r="M36" s="76">
        <v>1.12904495371</v>
      </c>
      <c r="N36" s="20"/>
      <c r="O36" s="20"/>
      <c r="P36" s="20"/>
    </row>
    <row r="37" spans="1:16" ht="12.75" outlineLevel="3">
      <c r="A37" s="85" t="s">
        <v>160</v>
      </c>
      <c r="B37" s="76">
        <v>1.28518943552</v>
      </c>
      <c r="C37" s="76">
        <v>1.15008779548</v>
      </c>
      <c r="D37" s="76">
        <v>1.47160019028</v>
      </c>
      <c r="E37" s="76">
        <v>1.87470039271</v>
      </c>
      <c r="F37" s="76">
        <v>1.39019743007</v>
      </c>
      <c r="G37" s="76">
        <v>0.76587259098</v>
      </c>
      <c r="H37" s="76">
        <v>0.76701912871</v>
      </c>
      <c r="I37" s="76">
        <v>0.45292642498</v>
      </c>
      <c r="J37" s="76">
        <v>0.388854</v>
      </c>
      <c r="K37" s="76">
        <v>0</v>
      </c>
      <c r="L37" s="76">
        <v>0</v>
      </c>
      <c r="M37" s="76">
        <v>0</v>
      </c>
      <c r="N37" s="20"/>
      <c r="O37" s="20"/>
      <c r="P37" s="20"/>
    </row>
    <row r="38" spans="1:16" ht="12.75" outlineLevel="3">
      <c r="A38" s="85" t="s">
        <v>213</v>
      </c>
      <c r="B38" s="76">
        <v>1.12337926528</v>
      </c>
      <c r="C38" s="76">
        <v>1.12337926528</v>
      </c>
      <c r="D38" s="76">
        <v>1.12337926528</v>
      </c>
      <c r="E38" s="76">
        <v>1.12337926528</v>
      </c>
      <c r="F38" s="76">
        <v>1.12337926528</v>
      </c>
      <c r="G38" s="76">
        <v>1.12337926528</v>
      </c>
      <c r="H38" s="76">
        <v>1.12337926528</v>
      </c>
      <c r="I38" s="76">
        <v>1.12337926528</v>
      </c>
      <c r="J38" s="76">
        <v>1.12337926528</v>
      </c>
      <c r="K38" s="76">
        <v>1.12337926528</v>
      </c>
      <c r="L38" s="76">
        <v>1.12964087235</v>
      </c>
      <c r="M38" s="76">
        <v>1.12935205856</v>
      </c>
      <c r="N38" s="20"/>
      <c r="O38" s="20"/>
      <c r="P38" s="20"/>
    </row>
    <row r="39" spans="1:16" ht="12.75" outlineLevel="3">
      <c r="A39" s="85" t="s">
        <v>40</v>
      </c>
      <c r="B39" s="76">
        <v>0.58743542275</v>
      </c>
      <c r="C39" s="76">
        <v>0.58743542275</v>
      </c>
      <c r="D39" s="76">
        <v>0.58743542275</v>
      </c>
      <c r="E39" s="76">
        <v>0.58743542275</v>
      </c>
      <c r="F39" s="76">
        <v>0.58743542275</v>
      </c>
      <c r="G39" s="76">
        <v>0.58743542275</v>
      </c>
      <c r="H39" s="76">
        <v>0.58743542275</v>
      </c>
      <c r="I39" s="76">
        <v>0.51360158716</v>
      </c>
      <c r="J39" s="76">
        <v>0.48625572213</v>
      </c>
      <c r="K39" s="76">
        <v>0.48625572213</v>
      </c>
      <c r="L39" s="76">
        <v>0.48896606436</v>
      </c>
      <c r="M39" s="76">
        <v>0.48884105105</v>
      </c>
      <c r="N39" s="20"/>
      <c r="O39" s="20"/>
      <c r="P39" s="20"/>
    </row>
    <row r="40" spans="1:16" ht="12.75" outlineLevel="3">
      <c r="A40" s="85" t="s">
        <v>92</v>
      </c>
      <c r="B40" s="76">
        <v>0.27345865032</v>
      </c>
      <c r="C40" s="76">
        <v>0.20509398774</v>
      </c>
      <c r="D40" s="76">
        <v>0.06836466258</v>
      </c>
      <c r="E40" s="76">
        <v>0.06836466258</v>
      </c>
      <c r="F40" s="76">
        <v>0.06836466258</v>
      </c>
      <c r="G40" s="76">
        <v>0.06836466258</v>
      </c>
      <c r="H40" s="76">
        <v>0.06836466258</v>
      </c>
      <c r="I40" s="76">
        <v>0.06836466258</v>
      </c>
      <c r="J40" s="76">
        <v>0.06836466258</v>
      </c>
      <c r="K40" s="76">
        <v>0.06836466258</v>
      </c>
      <c r="L40" s="76">
        <v>0.06874572058</v>
      </c>
      <c r="M40" s="76">
        <v>0.06872814445</v>
      </c>
      <c r="N40" s="20"/>
      <c r="O40" s="20"/>
      <c r="P40" s="20"/>
    </row>
    <row r="41" spans="1:16" ht="12.75" outlineLevel="3">
      <c r="A41" s="85" t="s">
        <v>196</v>
      </c>
      <c r="B41" s="76">
        <v>0</v>
      </c>
      <c r="C41" s="76">
        <v>0</v>
      </c>
      <c r="D41" s="76">
        <v>0</v>
      </c>
      <c r="E41" s="76">
        <v>0</v>
      </c>
      <c r="F41" s="76">
        <v>0</v>
      </c>
      <c r="G41" s="76">
        <v>0.5424859164</v>
      </c>
      <c r="H41" s="76">
        <v>0.80102017269</v>
      </c>
      <c r="I41" s="76">
        <v>0.80316311061</v>
      </c>
      <c r="J41" s="76">
        <v>0.799272074</v>
      </c>
      <c r="K41" s="76">
        <v>0.78899794188</v>
      </c>
      <c r="L41" s="76">
        <v>0.79085196619</v>
      </c>
      <c r="M41" s="76">
        <v>1.21480256486</v>
      </c>
      <c r="N41" s="20"/>
      <c r="O41" s="20"/>
      <c r="P41" s="20"/>
    </row>
    <row r="42" spans="1:16" ht="12.75" outlineLevel="3">
      <c r="A42" s="85" t="s">
        <v>145</v>
      </c>
      <c r="B42" s="76">
        <v>0.49222557057</v>
      </c>
      <c r="C42" s="76">
        <v>0.49222557057</v>
      </c>
      <c r="D42" s="76">
        <v>0.49222557057</v>
      </c>
      <c r="E42" s="76">
        <v>0.49222557057</v>
      </c>
      <c r="F42" s="76">
        <v>0.42386090799</v>
      </c>
      <c r="G42" s="76">
        <v>0.42386090799</v>
      </c>
      <c r="H42" s="76">
        <v>0.35549624541</v>
      </c>
      <c r="I42" s="76">
        <v>0.35549624541</v>
      </c>
      <c r="J42" s="76">
        <v>0.35549624541</v>
      </c>
      <c r="K42" s="76">
        <v>0.35549624541</v>
      </c>
      <c r="L42" s="76">
        <v>0.35747774701</v>
      </c>
      <c r="M42" s="76">
        <v>0.35738635114</v>
      </c>
      <c r="N42" s="20"/>
      <c r="O42" s="20"/>
      <c r="P42" s="20"/>
    </row>
    <row r="43" spans="1:16" ht="12.75" outlineLevel="2">
      <c r="A43" s="237" t="s">
        <v>115</v>
      </c>
      <c r="B43" s="206">
        <f aca="true" t="shared" si="4" ref="B43:M43">SUM(B$44:B$44)</f>
        <v>0.0470152752</v>
      </c>
      <c r="C43" s="206">
        <f t="shared" si="4"/>
        <v>0.0470152752</v>
      </c>
      <c r="D43" s="206">
        <f t="shared" si="4"/>
        <v>0.0470152752</v>
      </c>
      <c r="E43" s="206">
        <f t="shared" si="4"/>
        <v>0.04611113529</v>
      </c>
      <c r="F43" s="206">
        <f t="shared" si="4"/>
        <v>0.04611113529</v>
      </c>
      <c r="G43" s="206">
        <f t="shared" si="4"/>
        <v>0.04611113529</v>
      </c>
      <c r="H43" s="206">
        <f t="shared" si="4"/>
        <v>0.04520699539</v>
      </c>
      <c r="I43" s="206">
        <f t="shared" si="4"/>
        <v>0.04520699539</v>
      </c>
      <c r="J43" s="206">
        <f t="shared" si="4"/>
        <v>0.04520699539</v>
      </c>
      <c r="K43" s="206">
        <f t="shared" si="4"/>
        <v>0.04520699539</v>
      </c>
      <c r="L43" s="206">
        <f t="shared" si="4"/>
        <v>0.0445497953</v>
      </c>
      <c r="M43" s="206">
        <f t="shared" si="4"/>
        <v>0.04453840531</v>
      </c>
      <c r="N43" s="20"/>
      <c r="O43" s="20"/>
      <c r="P43" s="20"/>
    </row>
    <row r="44" spans="1:16" ht="12.75" outlineLevel="3">
      <c r="A44" s="85" t="s">
        <v>31</v>
      </c>
      <c r="B44" s="76">
        <v>0.0470152752</v>
      </c>
      <c r="C44" s="76">
        <v>0.0470152752</v>
      </c>
      <c r="D44" s="76">
        <v>0.0470152752</v>
      </c>
      <c r="E44" s="76">
        <v>0.04611113529</v>
      </c>
      <c r="F44" s="76">
        <v>0.04611113529</v>
      </c>
      <c r="G44" s="76">
        <v>0.04611113529</v>
      </c>
      <c r="H44" s="76">
        <v>0.04520699539</v>
      </c>
      <c r="I44" s="76">
        <v>0.04520699539</v>
      </c>
      <c r="J44" s="76">
        <v>0.04520699539</v>
      </c>
      <c r="K44" s="76">
        <v>0.04520699539</v>
      </c>
      <c r="L44" s="76">
        <v>0.0445497953</v>
      </c>
      <c r="M44" s="76">
        <v>0.04453840531</v>
      </c>
      <c r="N44" s="20"/>
      <c r="O44" s="20"/>
      <c r="P44" s="20"/>
    </row>
    <row r="45" spans="1:16" ht="15" outlineLevel="1">
      <c r="A45" s="193" t="s">
        <v>14</v>
      </c>
      <c r="B45" s="126">
        <f aca="true" t="shared" si="5" ref="B45:M45">B$46+B$52+B$60</f>
        <v>1.97431488526</v>
      </c>
      <c r="C45" s="126">
        <f t="shared" si="5"/>
        <v>1.96858107561</v>
      </c>
      <c r="D45" s="126">
        <f t="shared" si="5"/>
        <v>1.9536120649199997</v>
      </c>
      <c r="E45" s="126">
        <f t="shared" si="5"/>
        <v>1.89561799146</v>
      </c>
      <c r="F45" s="126">
        <f t="shared" si="5"/>
        <v>1.88192627427</v>
      </c>
      <c r="G45" s="126">
        <f t="shared" si="5"/>
        <v>1.9045594697900001</v>
      </c>
      <c r="H45" s="126">
        <f t="shared" si="5"/>
        <v>1.9484010624399999</v>
      </c>
      <c r="I45" s="126">
        <f t="shared" si="5"/>
        <v>1.93209211785</v>
      </c>
      <c r="J45" s="126">
        <f t="shared" si="5"/>
        <v>1.9536059940000001</v>
      </c>
      <c r="K45" s="126">
        <f t="shared" si="5"/>
        <v>1.95095557066</v>
      </c>
      <c r="L45" s="126">
        <f t="shared" si="5"/>
        <v>1.9041744173200001</v>
      </c>
      <c r="M45" s="126">
        <f t="shared" si="5"/>
        <v>1.8902111292100001</v>
      </c>
      <c r="N45" s="20"/>
      <c r="O45" s="20"/>
      <c r="P45" s="20"/>
    </row>
    <row r="46" spans="1:16" ht="12.75" outlineLevel="2">
      <c r="A46" s="237" t="s">
        <v>197</v>
      </c>
      <c r="B46" s="206">
        <f aca="true" t="shared" si="6" ref="B46:M46">SUM(B$47:B$51)</f>
        <v>0.32397785532</v>
      </c>
      <c r="C46" s="206">
        <f t="shared" si="6"/>
        <v>0.32397785532</v>
      </c>
      <c r="D46" s="206">
        <f t="shared" si="6"/>
        <v>0.32397785532</v>
      </c>
      <c r="E46" s="206">
        <f t="shared" si="6"/>
        <v>0.32397785532</v>
      </c>
      <c r="F46" s="206">
        <f t="shared" si="6"/>
        <v>0.32397785532</v>
      </c>
      <c r="G46" s="206">
        <f t="shared" si="6"/>
        <v>0.32397785532</v>
      </c>
      <c r="H46" s="206">
        <f t="shared" si="6"/>
        <v>0.32397785532</v>
      </c>
      <c r="I46" s="206">
        <f t="shared" si="6"/>
        <v>0.24542945587</v>
      </c>
      <c r="J46" s="206">
        <f t="shared" si="6"/>
        <v>0.24542945587</v>
      </c>
      <c r="K46" s="206">
        <f t="shared" si="6"/>
        <v>0.24542945587</v>
      </c>
      <c r="L46" s="206">
        <f t="shared" si="6"/>
        <v>0.24679745585</v>
      </c>
      <c r="M46" s="206">
        <f t="shared" si="6"/>
        <v>0.24673435747</v>
      </c>
      <c r="N46" s="20"/>
      <c r="O46" s="20"/>
      <c r="P46" s="20"/>
    </row>
    <row r="47" spans="1:16" ht="12.75" outlineLevel="3">
      <c r="A47" s="85" t="s">
        <v>110</v>
      </c>
      <c r="B47" s="76">
        <v>3.1721E-07</v>
      </c>
      <c r="C47" s="76">
        <v>3.1721E-07</v>
      </c>
      <c r="D47" s="76">
        <v>3.1721E-07</v>
      </c>
      <c r="E47" s="76">
        <v>3.1721E-07</v>
      </c>
      <c r="F47" s="76">
        <v>3.1721E-07</v>
      </c>
      <c r="G47" s="76">
        <v>3.1721E-07</v>
      </c>
      <c r="H47" s="76">
        <v>3.1721E-07</v>
      </c>
      <c r="I47" s="76">
        <v>3.1721E-07</v>
      </c>
      <c r="J47" s="76">
        <v>3.1721E-07</v>
      </c>
      <c r="K47" s="76">
        <v>3.1721E-07</v>
      </c>
      <c r="L47" s="76">
        <v>3.1898E-07</v>
      </c>
      <c r="M47" s="76">
        <v>3.189E-07</v>
      </c>
      <c r="N47" s="20"/>
      <c r="O47" s="20"/>
      <c r="P47" s="20"/>
    </row>
    <row r="48" spans="1:16" ht="12.75" outlineLevel="3">
      <c r="A48" s="85" t="s">
        <v>74</v>
      </c>
      <c r="B48" s="76">
        <v>0.09502688099</v>
      </c>
      <c r="C48" s="76">
        <v>0.09502688099</v>
      </c>
      <c r="D48" s="76">
        <v>0.09502688099</v>
      </c>
      <c r="E48" s="76">
        <v>0.09502688099</v>
      </c>
      <c r="F48" s="76">
        <v>0.09502688099</v>
      </c>
      <c r="G48" s="76">
        <v>0.09502688099</v>
      </c>
      <c r="H48" s="76">
        <v>0.09502688099</v>
      </c>
      <c r="I48" s="76">
        <v>0.09502688099</v>
      </c>
      <c r="J48" s="76">
        <v>0.09502688099</v>
      </c>
      <c r="K48" s="76">
        <v>0.09502688099</v>
      </c>
      <c r="L48" s="76">
        <v>0.0955565516</v>
      </c>
      <c r="M48" s="76">
        <v>0.09553212078</v>
      </c>
      <c r="N48" s="20"/>
      <c r="O48" s="20"/>
      <c r="P48" s="20"/>
    </row>
    <row r="49" spans="1:16" ht="12.75" outlineLevel="3">
      <c r="A49" s="85" t="s">
        <v>104</v>
      </c>
      <c r="B49" s="76">
        <v>0.07854839945</v>
      </c>
      <c r="C49" s="76">
        <v>0.07854839945</v>
      </c>
      <c r="D49" s="76">
        <v>0.07854839945</v>
      </c>
      <c r="E49" s="76">
        <v>0.07854839945</v>
      </c>
      <c r="F49" s="76">
        <v>0.07854839945</v>
      </c>
      <c r="G49" s="76">
        <v>0.07854839945</v>
      </c>
      <c r="H49" s="76">
        <v>0.07854839945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20"/>
      <c r="O49" s="20"/>
      <c r="P49" s="20"/>
    </row>
    <row r="50" spans="1:16" ht="12.75" outlineLevel="3">
      <c r="A50" s="85" t="s">
        <v>163</v>
      </c>
      <c r="B50" s="76">
        <v>0.09571052761</v>
      </c>
      <c r="C50" s="76">
        <v>0.09571052761</v>
      </c>
      <c r="D50" s="76">
        <v>0.09571052761</v>
      </c>
      <c r="E50" s="76">
        <v>0.09571052761</v>
      </c>
      <c r="F50" s="76">
        <v>0.09571052761</v>
      </c>
      <c r="G50" s="76">
        <v>0.09571052761</v>
      </c>
      <c r="H50" s="76">
        <v>0.09571052761</v>
      </c>
      <c r="I50" s="76">
        <v>0.09571052761</v>
      </c>
      <c r="J50" s="76">
        <v>0.09571052761</v>
      </c>
      <c r="K50" s="76">
        <v>0.09571052761</v>
      </c>
      <c r="L50" s="76">
        <v>0.09624400881</v>
      </c>
      <c r="M50" s="76">
        <v>0.09621940223</v>
      </c>
      <c r="N50" s="20"/>
      <c r="O50" s="20"/>
      <c r="P50" s="20"/>
    </row>
    <row r="51" spans="1:16" ht="12.75" outlineLevel="3">
      <c r="A51" s="85" t="s">
        <v>0</v>
      </c>
      <c r="B51" s="76">
        <v>0.05469173006</v>
      </c>
      <c r="C51" s="76">
        <v>0.05469173006</v>
      </c>
      <c r="D51" s="76">
        <v>0.05469173006</v>
      </c>
      <c r="E51" s="76">
        <v>0.05469173006</v>
      </c>
      <c r="F51" s="76">
        <v>0.05469173006</v>
      </c>
      <c r="G51" s="76">
        <v>0.05469173006</v>
      </c>
      <c r="H51" s="76">
        <v>0.05469173006</v>
      </c>
      <c r="I51" s="76">
        <v>0.05469173006</v>
      </c>
      <c r="J51" s="76">
        <v>0.05469173006</v>
      </c>
      <c r="K51" s="76">
        <v>0.05469173006</v>
      </c>
      <c r="L51" s="76">
        <v>0.05499657646</v>
      </c>
      <c r="M51" s="76">
        <v>0.05498251556</v>
      </c>
      <c r="N51" s="20"/>
      <c r="O51" s="20"/>
      <c r="P51" s="20"/>
    </row>
    <row r="52" spans="1:16" ht="12.75" outlineLevel="2">
      <c r="A52" s="237" t="s">
        <v>115</v>
      </c>
      <c r="B52" s="206">
        <f aca="true" t="shared" si="7" ref="B52:M52">SUM(B$53:B$59)</f>
        <v>1.65031092421</v>
      </c>
      <c r="C52" s="206">
        <f t="shared" si="7"/>
        <v>1.64457711456</v>
      </c>
      <c r="D52" s="206">
        <f t="shared" si="7"/>
        <v>1.6296081038699999</v>
      </c>
      <c r="E52" s="206">
        <f t="shared" si="7"/>
        <v>1.5716140304100001</v>
      </c>
      <c r="F52" s="206">
        <f t="shared" si="7"/>
        <v>1.55792231322</v>
      </c>
      <c r="G52" s="206">
        <f t="shared" si="7"/>
        <v>1.58055550874</v>
      </c>
      <c r="H52" s="206">
        <f t="shared" si="7"/>
        <v>1.62439710139</v>
      </c>
      <c r="I52" s="206">
        <f t="shared" si="7"/>
        <v>1.6866365562499999</v>
      </c>
      <c r="J52" s="206">
        <f t="shared" si="7"/>
        <v>1.7081504324</v>
      </c>
      <c r="K52" s="206">
        <f t="shared" si="7"/>
        <v>1.7055000090599999</v>
      </c>
      <c r="L52" s="206">
        <f t="shared" si="7"/>
        <v>1.65735071023</v>
      </c>
      <c r="M52" s="206">
        <f t="shared" si="7"/>
        <v>1.64345052721</v>
      </c>
      <c r="N52" s="20"/>
      <c r="O52" s="20"/>
      <c r="P52" s="20"/>
    </row>
    <row r="53" spans="1:16" ht="12.75" outlineLevel="3">
      <c r="A53" s="85" t="s">
        <v>140</v>
      </c>
      <c r="B53" s="76">
        <v>0.11713829667</v>
      </c>
      <c r="C53" s="76">
        <v>0.1149432017</v>
      </c>
      <c r="D53" s="76">
        <v>0.11285293067</v>
      </c>
      <c r="E53" s="76">
        <v>0.11076265965</v>
      </c>
      <c r="F53" s="76">
        <v>0.10971395553</v>
      </c>
      <c r="G53" s="76">
        <v>0.10875122667</v>
      </c>
      <c r="H53" s="76">
        <v>0.10778849782</v>
      </c>
      <c r="I53" s="76">
        <v>0.10674646783</v>
      </c>
      <c r="J53" s="76">
        <v>0.10578373897</v>
      </c>
      <c r="K53" s="76">
        <v>0.10343212124</v>
      </c>
      <c r="L53" s="76">
        <v>0.10130096117</v>
      </c>
      <c r="M53" s="76">
        <v>0.09893039854</v>
      </c>
      <c r="N53" s="20"/>
      <c r="O53" s="20"/>
      <c r="P53" s="20"/>
    </row>
    <row r="54" spans="1:16" ht="12.75" outlineLevel="3">
      <c r="A54" s="85" t="s">
        <v>125</v>
      </c>
      <c r="B54" s="76">
        <v>0.013</v>
      </c>
      <c r="C54" s="76">
        <v>0.013</v>
      </c>
      <c r="D54" s="76">
        <v>0.013</v>
      </c>
      <c r="E54" s="76">
        <v>0.013</v>
      </c>
      <c r="F54" s="76">
        <v>0.013</v>
      </c>
      <c r="G54" s="76">
        <v>0.013</v>
      </c>
      <c r="H54" s="76">
        <v>0.013</v>
      </c>
      <c r="I54" s="76">
        <v>0.013</v>
      </c>
      <c r="J54" s="76">
        <v>0.013</v>
      </c>
      <c r="K54" s="76">
        <v>0.01263888889</v>
      </c>
      <c r="L54" s="76">
        <v>0.01227777778</v>
      </c>
      <c r="M54" s="76">
        <v>0.01191666667</v>
      </c>
      <c r="N54" s="20"/>
      <c r="O54" s="20"/>
      <c r="P54" s="20"/>
    </row>
    <row r="55" spans="1:16" ht="12.75" outlineLevel="3">
      <c r="A55" s="85" t="s">
        <v>199</v>
      </c>
      <c r="B55" s="76">
        <v>0.01</v>
      </c>
      <c r="C55" s="76">
        <v>0.01</v>
      </c>
      <c r="D55" s="76">
        <v>0.01</v>
      </c>
      <c r="E55" s="76">
        <v>0.01</v>
      </c>
      <c r="F55" s="76">
        <v>0.01</v>
      </c>
      <c r="G55" s="76">
        <v>0.01</v>
      </c>
      <c r="H55" s="76">
        <v>0.01</v>
      </c>
      <c r="I55" s="76">
        <v>0.01</v>
      </c>
      <c r="J55" s="76">
        <v>0.01</v>
      </c>
      <c r="K55" s="76">
        <v>0.00972222222</v>
      </c>
      <c r="L55" s="76">
        <v>0.00944444444</v>
      </c>
      <c r="M55" s="76">
        <v>0.00916666666</v>
      </c>
      <c r="N55" s="20"/>
      <c r="O55" s="20"/>
      <c r="P55" s="20"/>
    </row>
    <row r="56" spans="1:16" ht="12.75" outlineLevel="3">
      <c r="A56" s="85" t="s">
        <v>183</v>
      </c>
      <c r="B56" s="76">
        <v>0.014</v>
      </c>
      <c r="C56" s="76">
        <v>0.014</v>
      </c>
      <c r="D56" s="76">
        <v>0.014</v>
      </c>
      <c r="E56" s="76">
        <v>0.014</v>
      </c>
      <c r="F56" s="76">
        <v>0.014</v>
      </c>
      <c r="G56" s="76">
        <v>0.014</v>
      </c>
      <c r="H56" s="76">
        <v>0.014</v>
      </c>
      <c r="I56" s="76">
        <v>0.014</v>
      </c>
      <c r="J56" s="76">
        <v>0.014</v>
      </c>
      <c r="K56" s="76">
        <v>0.01361111111</v>
      </c>
      <c r="L56" s="76">
        <v>0.01322222222</v>
      </c>
      <c r="M56" s="76">
        <v>0.01283333333</v>
      </c>
      <c r="N56" s="20"/>
      <c r="O56" s="20"/>
      <c r="P56" s="20"/>
    </row>
    <row r="57" spans="1:16" ht="12.75" outlineLevel="3">
      <c r="A57" s="85" t="s">
        <v>60</v>
      </c>
      <c r="B57" s="76">
        <v>0.33856009715</v>
      </c>
      <c r="C57" s="76">
        <v>0.33807393645</v>
      </c>
      <c r="D57" s="76">
        <v>0.33687392613</v>
      </c>
      <c r="E57" s="76">
        <v>0.33646017619</v>
      </c>
      <c r="F57" s="76">
        <v>0.33586752734</v>
      </c>
      <c r="G57" s="76">
        <v>0.33479288885</v>
      </c>
      <c r="H57" s="76">
        <v>0.33424619867</v>
      </c>
      <c r="I57" s="76">
        <v>0.33153712774</v>
      </c>
      <c r="J57" s="76">
        <v>0.33063778801</v>
      </c>
      <c r="K57" s="76">
        <v>0.3249925081</v>
      </c>
      <c r="L57" s="76">
        <v>0.3205646556</v>
      </c>
      <c r="M57" s="76">
        <v>0.31551880295</v>
      </c>
      <c r="N57" s="20"/>
      <c r="O57" s="20"/>
      <c r="P57" s="20"/>
    </row>
    <row r="58" spans="1:16" ht="12.75" outlineLevel="3">
      <c r="A58" s="85" t="s">
        <v>180</v>
      </c>
      <c r="B58" s="76">
        <v>0.381145081</v>
      </c>
      <c r="C58" s="76">
        <v>0.37938713253</v>
      </c>
      <c r="D58" s="76">
        <v>0.378654654</v>
      </c>
      <c r="E58" s="76">
        <v>0.37792217547</v>
      </c>
      <c r="F58" s="76">
        <v>0.37616422701</v>
      </c>
      <c r="G58" s="76">
        <v>0.37543174849</v>
      </c>
      <c r="H58" s="76">
        <v>0.37469926996</v>
      </c>
      <c r="I58" s="76">
        <v>0.37294132149</v>
      </c>
      <c r="J58" s="76">
        <v>0.37220884296</v>
      </c>
      <c r="K58" s="76">
        <v>0.36707735085</v>
      </c>
      <c r="L58" s="76">
        <v>0.36417340564</v>
      </c>
      <c r="M58" s="76">
        <v>0.36000677899</v>
      </c>
      <c r="N58" s="20"/>
      <c r="O58" s="20"/>
      <c r="P58" s="20"/>
    </row>
    <row r="59" spans="1:16" ht="12.75" outlineLevel="3">
      <c r="A59" s="85" t="s">
        <v>210</v>
      </c>
      <c r="B59" s="76">
        <v>0.77646744939</v>
      </c>
      <c r="C59" s="76">
        <v>0.77517284388</v>
      </c>
      <c r="D59" s="76">
        <v>0.76422659307</v>
      </c>
      <c r="E59" s="76">
        <v>0.7094690191</v>
      </c>
      <c r="F59" s="76">
        <v>0.69917660334</v>
      </c>
      <c r="G59" s="76">
        <v>0.72457964473</v>
      </c>
      <c r="H59" s="76">
        <v>0.77066313494</v>
      </c>
      <c r="I59" s="76">
        <v>0.83841163919</v>
      </c>
      <c r="J59" s="76">
        <v>0.86252006246</v>
      </c>
      <c r="K59" s="76">
        <v>0.87402580665</v>
      </c>
      <c r="L59" s="76">
        <v>0.83636724338</v>
      </c>
      <c r="M59" s="76">
        <v>0.83507788007</v>
      </c>
      <c r="N59" s="20"/>
      <c r="O59" s="20"/>
      <c r="P59" s="20"/>
    </row>
    <row r="60" spans="1:16" ht="12.75" outlineLevel="2">
      <c r="A60" s="237" t="s">
        <v>138</v>
      </c>
      <c r="B60" s="206">
        <f aca="true" t="shared" si="8" ref="B60:M60">SUM(B$61:B$61)</f>
        <v>2.610573E-05</v>
      </c>
      <c r="C60" s="206">
        <f t="shared" si="8"/>
        <v>2.610573E-05</v>
      </c>
      <c r="D60" s="206">
        <f t="shared" si="8"/>
        <v>2.610573E-05</v>
      </c>
      <c r="E60" s="206">
        <f t="shared" si="8"/>
        <v>2.610573E-05</v>
      </c>
      <c r="F60" s="206">
        <f t="shared" si="8"/>
        <v>2.610573E-05</v>
      </c>
      <c r="G60" s="206">
        <f t="shared" si="8"/>
        <v>2.610573E-05</v>
      </c>
      <c r="H60" s="206">
        <f t="shared" si="8"/>
        <v>2.610573E-05</v>
      </c>
      <c r="I60" s="206">
        <f t="shared" si="8"/>
        <v>2.610573E-05</v>
      </c>
      <c r="J60" s="206">
        <f t="shared" si="8"/>
        <v>2.610573E-05</v>
      </c>
      <c r="K60" s="206">
        <f t="shared" si="8"/>
        <v>2.610573E-05</v>
      </c>
      <c r="L60" s="206">
        <f t="shared" si="8"/>
        <v>2.625124E-05</v>
      </c>
      <c r="M60" s="206">
        <f t="shared" si="8"/>
        <v>2.624453E-05</v>
      </c>
      <c r="N60" s="20"/>
      <c r="O60" s="20"/>
      <c r="P60" s="20"/>
    </row>
    <row r="61" spans="1:16" ht="12.75" outlineLevel="3">
      <c r="A61" s="85" t="s">
        <v>67</v>
      </c>
      <c r="B61" s="76">
        <v>2.610573E-05</v>
      </c>
      <c r="C61" s="76">
        <v>2.610573E-05</v>
      </c>
      <c r="D61" s="76">
        <v>2.610573E-05</v>
      </c>
      <c r="E61" s="76">
        <v>2.610573E-05</v>
      </c>
      <c r="F61" s="76">
        <v>2.610573E-05</v>
      </c>
      <c r="G61" s="76">
        <v>2.610573E-05</v>
      </c>
      <c r="H61" s="76">
        <v>2.610573E-05</v>
      </c>
      <c r="I61" s="76">
        <v>2.610573E-05</v>
      </c>
      <c r="J61" s="76">
        <v>2.610573E-05</v>
      </c>
      <c r="K61" s="76">
        <v>2.610573E-05</v>
      </c>
      <c r="L61" s="76">
        <v>2.625124E-05</v>
      </c>
      <c r="M61" s="76">
        <v>2.624453E-05</v>
      </c>
      <c r="N61" s="20"/>
      <c r="O61" s="20"/>
      <c r="P61" s="20"/>
    </row>
    <row r="62" spans="1:16" ht="15">
      <c r="A62" s="210" t="s">
        <v>59</v>
      </c>
      <c r="B62" s="115">
        <f aca="true" t="shared" si="9" ref="B62:M62">B$63+B$99</f>
        <v>71.47011025887001</v>
      </c>
      <c r="C62" s="115">
        <f t="shared" si="9"/>
        <v>75.85727185718</v>
      </c>
      <c r="D62" s="115">
        <f t="shared" si="9"/>
        <v>74.95294318131</v>
      </c>
      <c r="E62" s="115">
        <f t="shared" si="9"/>
        <v>78.5510407185</v>
      </c>
      <c r="F62" s="115">
        <f t="shared" si="9"/>
        <v>83.16680270506</v>
      </c>
      <c r="G62" s="115">
        <f t="shared" si="9"/>
        <v>83.98191306246002</v>
      </c>
      <c r="H62" s="115">
        <f t="shared" si="9"/>
        <v>87.18304238658999</v>
      </c>
      <c r="I62" s="115">
        <f t="shared" si="9"/>
        <v>90.76602824908</v>
      </c>
      <c r="J62" s="115">
        <f t="shared" si="9"/>
        <v>91.71672477946</v>
      </c>
      <c r="K62" s="115">
        <f t="shared" si="9"/>
        <v>91.17752436066999</v>
      </c>
      <c r="L62" s="115">
        <f t="shared" si="9"/>
        <v>92.76884908001001</v>
      </c>
      <c r="M62" s="115">
        <f t="shared" si="9"/>
        <v>96.57044118895001</v>
      </c>
      <c r="N62" s="20"/>
      <c r="O62" s="20"/>
      <c r="P62" s="20"/>
    </row>
    <row r="63" spans="1:16" ht="15" outlineLevel="1">
      <c r="A63" s="193" t="s">
        <v>66</v>
      </c>
      <c r="B63" s="126">
        <f aca="true" t="shared" si="10" ref="B63:M63">B$64+B$72+B$83+B$89+B$97</f>
        <v>63.59126079239</v>
      </c>
      <c r="C63" s="126">
        <f t="shared" si="10"/>
        <v>67.56581764346</v>
      </c>
      <c r="D63" s="126">
        <f t="shared" si="10"/>
        <v>67.01175748755</v>
      </c>
      <c r="E63" s="126">
        <f t="shared" si="10"/>
        <v>71.11053975176</v>
      </c>
      <c r="F63" s="126">
        <f t="shared" si="10"/>
        <v>75.79265799372</v>
      </c>
      <c r="G63" s="126">
        <f t="shared" si="10"/>
        <v>76.68745970554002</v>
      </c>
      <c r="H63" s="126">
        <f t="shared" si="10"/>
        <v>79.89184549582</v>
      </c>
      <c r="I63" s="126">
        <f t="shared" si="10"/>
        <v>83.41405173041</v>
      </c>
      <c r="J63" s="126">
        <f t="shared" si="10"/>
        <v>84.30869438927999</v>
      </c>
      <c r="K63" s="126">
        <f t="shared" si="10"/>
        <v>84.20907166184999</v>
      </c>
      <c r="L63" s="126">
        <f t="shared" si="10"/>
        <v>85.87080177021001</v>
      </c>
      <c r="M63" s="126">
        <f t="shared" si="10"/>
        <v>89.58032515603001</v>
      </c>
      <c r="N63" s="20"/>
      <c r="O63" s="20"/>
      <c r="P63" s="20"/>
    </row>
    <row r="64" spans="1:16" ht="12.75" outlineLevel="2">
      <c r="A64" s="237" t="s">
        <v>176</v>
      </c>
      <c r="B64" s="206">
        <f aca="true" t="shared" si="11" ref="B64:M64">SUM(B$65:B$71)</f>
        <v>30.087463237860003</v>
      </c>
      <c r="C64" s="206">
        <f t="shared" si="11"/>
        <v>33.81195596833</v>
      </c>
      <c r="D64" s="206">
        <f t="shared" si="11"/>
        <v>33.60958884468</v>
      </c>
      <c r="E64" s="206">
        <f t="shared" si="11"/>
        <v>35.69782930190001</v>
      </c>
      <c r="F64" s="206">
        <f t="shared" si="11"/>
        <v>40.316798395330004</v>
      </c>
      <c r="G64" s="206">
        <f t="shared" si="11"/>
        <v>41.46451312096001</v>
      </c>
      <c r="H64" s="206">
        <f t="shared" si="11"/>
        <v>44.53789990385</v>
      </c>
      <c r="I64" s="206">
        <f t="shared" si="11"/>
        <v>47.9362671874</v>
      </c>
      <c r="J64" s="206">
        <f t="shared" si="11"/>
        <v>49.09446292497999</v>
      </c>
      <c r="K64" s="206">
        <f t="shared" si="11"/>
        <v>49.22491861133</v>
      </c>
      <c r="L64" s="206">
        <f t="shared" si="11"/>
        <v>50.933793644290006</v>
      </c>
      <c r="M64" s="206">
        <f t="shared" si="11"/>
        <v>54.30711144554001</v>
      </c>
      <c r="N64" s="20"/>
      <c r="O64" s="20"/>
      <c r="P64" s="20"/>
    </row>
    <row r="65" spans="1:16" ht="12.75" outlineLevel="3">
      <c r="A65" s="85" t="s">
        <v>106</v>
      </c>
      <c r="B65" s="76">
        <v>0.00213029758</v>
      </c>
      <c r="C65" s="76">
        <v>0.00218089837</v>
      </c>
      <c r="D65" s="76">
        <v>0.00211170239</v>
      </c>
      <c r="E65" s="76">
        <v>0.00217570265</v>
      </c>
      <c r="F65" s="76">
        <v>0.00220659801</v>
      </c>
      <c r="G65" s="76">
        <v>0.0021483021</v>
      </c>
      <c r="H65" s="76">
        <v>0.00218770202</v>
      </c>
      <c r="I65" s="76">
        <v>0.00543734892</v>
      </c>
      <c r="J65" s="76">
        <v>0.00537412676</v>
      </c>
      <c r="K65" s="76">
        <v>0.0049592296</v>
      </c>
      <c r="L65" s="76">
        <v>0.00498791957</v>
      </c>
      <c r="M65" s="76">
        <v>0.00516714029</v>
      </c>
      <c r="N65" s="20"/>
      <c r="O65" s="20"/>
      <c r="P65" s="20"/>
    </row>
    <row r="66" spans="1:16" ht="12.75" outlineLevel="3">
      <c r="A66" s="85" t="s">
        <v>51</v>
      </c>
      <c r="B66" s="76">
        <v>0.25855498449</v>
      </c>
      <c r="C66" s="76">
        <v>0.26469642044</v>
      </c>
      <c r="D66" s="76">
        <v>0.25650359454</v>
      </c>
      <c r="E66" s="76">
        <v>0.26322996892</v>
      </c>
      <c r="F66" s="76">
        <v>0.25878024994</v>
      </c>
      <c r="G66" s="76">
        <v>0.22422599761</v>
      </c>
      <c r="H66" s="76">
        <v>0.22453394226</v>
      </c>
      <c r="I66" s="76">
        <v>0.22598104181</v>
      </c>
      <c r="J66" s="76">
        <v>0.22335347277</v>
      </c>
      <c r="K66" s="76">
        <v>0.21540019774</v>
      </c>
      <c r="L66" s="76">
        <v>0.21593114848</v>
      </c>
      <c r="M66" s="76">
        <v>0.19534386667</v>
      </c>
      <c r="N66" s="20"/>
      <c r="O66" s="20"/>
      <c r="P66" s="20"/>
    </row>
    <row r="67" spans="1:16" ht="12.75" outlineLevel="3">
      <c r="A67" s="85" t="s">
        <v>96</v>
      </c>
      <c r="B67" s="76">
        <v>2.68335928837</v>
      </c>
      <c r="C67" s="76">
        <v>2.74709690779</v>
      </c>
      <c r="D67" s="76">
        <v>2.64839029831</v>
      </c>
      <c r="E67" s="76">
        <v>2.72778590846</v>
      </c>
      <c r="F67" s="76">
        <v>2.76431434764</v>
      </c>
      <c r="G67" s="76">
        <v>2.67740714415</v>
      </c>
      <c r="H67" s="76">
        <v>2.72585154209</v>
      </c>
      <c r="I67" s="76">
        <v>2.74341939177</v>
      </c>
      <c r="J67" s="76">
        <v>2.72806434098</v>
      </c>
      <c r="K67" s="76">
        <v>2.64247945528</v>
      </c>
      <c r="L67" s="76">
        <v>2.65564584121</v>
      </c>
      <c r="M67" s="76">
        <v>2.73687412648</v>
      </c>
      <c r="N67" s="20"/>
      <c r="O67" s="20"/>
      <c r="P67" s="20"/>
    </row>
    <row r="68" spans="1:16" ht="12.75" outlineLevel="3">
      <c r="A68" s="85" t="s">
        <v>167</v>
      </c>
      <c r="B68" s="76">
        <v>12.36637743858</v>
      </c>
      <c r="C68" s="76">
        <v>15.93146256626</v>
      </c>
      <c r="D68" s="76">
        <v>15.42598595514</v>
      </c>
      <c r="E68" s="76">
        <v>17.52528486186</v>
      </c>
      <c r="F68" s="76">
        <v>19.42909548081</v>
      </c>
      <c r="G68" s="76">
        <v>20.52702652001</v>
      </c>
      <c r="H68" s="76">
        <v>22.54426929109</v>
      </c>
      <c r="I68" s="76">
        <v>24.34091608651</v>
      </c>
      <c r="J68" s="76">
        <v>25.69004509333</v>
      </c>
      <c r="K68" s="76">
        <v>26.47349018013</v>
      </c>
      <c r="L68" s="76">
        <v>28.21724373657</v>
      </c>
      <c r="M68" s="76">
        <v>30.87886807498</v>
      </c>
      <c r="N68" s="20"/>
      <c r="O68" s="20"/>
      <c r="P68" s="20"/>
    </row>
    <row r="69" spans="1:16" ht="12.75" outlineLevel="3">
      <c r="A69" s="85" t="s">
        <v>132</v>
      </c>
      <c r="B69" s="76">
        <v>8.29853695664</v>
      </c>
      <c r="C69" s="76">
        <v>8.30324545118</v>
      </c>
      <c r="D69" s="76">
        <v>8.80799327402</v>
      </c>
      <c r="E69" s="76">
        <v>8.84535422619</v>
      </c>
      <c r="F69" s="76">
        <v>8.81005291009</v>
      </c>
      <c r="G69" s="76">
        <v>9.11153487973</v>
      </c>
      <c r="H69" s="76">
        <v>9.2146485045</v>
      </c>
      <c r="I69" s="76">
        <v>10.6986414301</v>
      </c>
      <c r="J69" s="76">
        <v>10.60367252443</v>
      </c>
      <c r="K69" s="76">
        <v>10.60434442185</v>
      </c>
      <c r="L69" s="76">
        <v>10.56151001924</v>
      </c>
      <c r="M69" s="76">
        <v>11.07807127941</v>
      </c>
      <c r="N69" s="20"/>
      <c r="O69" s="20"/>
      <c r="P69" s="20"/>
    </row>
    <row r="70" spans="1:16" ht="12.75" outlineLevel="3">
      <c r="A70" s="85" t="s">
        <v>148</v>
      </c>
      <c r="B70" s="76">
        <v>6.40092039705</v>
      </c>
      <c r="C70" s="76">
        <v>6.48568984914</v>
      </c>
      <c r="D70" s="76">
        <v>6.39102014513</v>
      </c>
      <c r="E70" s="76">
        <v>6.25545210675</v>
      </c>
      <c r="F70" s="76">
        <v>8.97366965063</v>
      </c>
      <c r="G70" s="76">
        <v>8.84346890463</v>
      </c>
      <c r="H70" s="76">
        <v>9.74388995633</v>
      </c>
      <c r="I70" s="76">
        <v>9.83811807778</v>
      </c>
      <c r="J70" s="76">
        <v>9.74291795</v>
      </c>
      <c r="K70" s="76">
        <v>9.17689388573</v>
      </c>
      <c r="L70" s="76">
        <v>9.17103289361</v>
      </c>
      <c r="M70" s="76">
        <v>9.30466841633</v>
      </c>
      <c r="N70" s="20"/>
      <c r="O70" s="20"/>
      <c r="P70" s="20"/>
    </row>
    <row r="71" spans="1:16" ht="12.75" outlineLevel="3">
      <c r="A71" s="85" t="s">
        <v>142</v>
      </c>
      <c r="B71" s="76">
        <v>0.07758387515</v>
      </c>
      <c r="C71" s="76">
        <v>0.07758387515</v>
      </c>
      <c r="D71" s="76">
        <v>0.07758387515</v>
      </c>
      <c r="E71" s="76">
        <v>0.07854652707</v>
      </c>
      <c r="F71" s="76">
        <v>0.07867915821</v>
      </c>
      <c r="G71" s="76">
        <v>0.07870137273</v>
      </c>
      <c r="H71" s="76">
        <v>0.08251896556</v>
      </c>
      <c r="I71" s="76">
        <v>0.08375381051</v>
      </c>
      <c r="J71" s="76">
        <v>0.10103541671</v>
      </c>
      <c r="K71" s="76">
        <v>0.107351241</v>
      </c>
      <c r="L71" s="76">
        <v>0.10744208561</v>
      </c>
      <c r="M71" s="76">
        <v>0.10811854138</v>
      </c>
      <c r="N71" s="20"/>
      <c r="O71" s="20"/>
      <c r="P71" s="20"/>
    </row>
    <row r="72" spans="1:16" ht="12.75" outlineLevel="2">
      <c r="A72" s="237" t="s">
        <v>44</v>
      </c>
      <c r="B72" s="206">
        <f aca="true" t="shared" si="12" ref="B72:M72">SUM(B$73:B$82)</f>
        <v>4.99501672179</v>
      </c>
      <c r="C72" s="206">
        <f t="shared" si="12"/>
        <v>5.093308060670001</v>
      </c>
      <c r="D72" s="206">
        <f t="shared" si="12"/>
        <v>4.971523922179999</v>
      </c>
      <c r="E72" s="206">
        <f t="shared" si="12"/>
        <v>6.822539395270001</v>
      </c>
      <c r="F72" s="206">
        <f t="shared" si="12"/>
        <v>6.819868198639999</v>
      </c>
      <c r="G72" s="206">
        <f t="shared" si="12"/>
        <v>6.745290270860001</v>
      </c>
      <c r="H72" s="206">
        <f t="shared" si="12"/>
        <v>6.8287057056</v>
      </c>
      <c r="I72" s="206">
        <f t="shared" si="12"/>
        <v>6.885739044909999</v>
      </c>
      <c r="J72" s="206">
        <f t="shared" si="12"/>
        <v>6.74200779346</v>
      </c>
      <c r="K72" s="206">
        <f t="shared" si="12"/>
        <v>6.693390474449999</v>
      </c>
      <c r="L72" s="206">
        <f t="shared" si="12"/>
        <v>6.62431685355</v>
      </c>
      <c r="M72" s="206">
        <f t="shared" si="12"/>
        <v>6.761168414270001</v>
      </c>
      <c r="N72" s="20"/>
      <c r="O72" s="20"/>
      <c r="P72" s="20"/>
    </row>
    <row r="73" spans="1:16" ht="12.75" outlineLevel="3">
      <c r="A73" s="85" t="s">
        <v>25</v>
      </c>
      <c r="B73" s="76">
        <v>0.02210838918</v>
      </c>
      <c r="C73" s="76">
        <v>0.02276795117</v>
      </c>
      <c r="D73" s="76">
        <v>0.02200645048</v>
      </c>
      <c r="E73" s="76">
        <v>0.02266968005</v>
      </c>
      <c r="F73" s="76">
        <v>0.02292138675</v>
      </c>
      <c r="G73" s="76">
        <v>0.02284512112</v>
      </c>
      <c r="H73" s="76">
        <v>0.02325297641</v>
      </c>
      <c r="I73" s="76">
        <v>0.02364616137</v>
      </c>
      <c r="J73" s="76">
        <v>0.02325669423</v>
      </c>
      <c r="K73" s="76">
        <v>0.02243269392</v>
      </c>
      <c r="L73" s="76">
        <v>0.02230497554</v>
      </c>
      <c r="M73" s="76">
        <v>0.0233237262</v>
      </c>
      <c r="N73" s="20"/>
      <c r="O73" s="20"/>
      <c r="P73" s="20"/>
    </row>
    <row r="74" spans="1:16" ht="12.75" outlineLevel="3">
      <c r="A74" s="85" t="s">
        <v>13</v>
      </c>
      <c r="B74" s="76">
        <v>0.21302975777</v>
      </c>
      <c r="C74" s="76">
        <v>0.21808983664</v>
      </c>
      <c r="D74" s="76">
        <v>0.21117023895</v>
      </c>
      <c r="E74" s="76">
        <v>0.2175702652</v>
      </c>
      <c r="F74" s="76">
        <v>0.22065980103</v>
      </c>
      <c r="G74" s="76">
        <v>0.21483020952</v>
      </c>
      <c r="H74" s="76">
        <v>0.21877020176</v>
      </c>
      <c r="I74" s="76">
        <v>0.22018015456</v>
      </c>
      <c r="J74" s="76">
        <v>0.21762003467</v>
      </c>
      <c r="K74" s="76">
        <v>0.21086013684</v>
      </c>
      <c r="L74" s="76">
        <v>0.21207999802</v>
      </c>
      <c r="M74" s="76">
        <v>0.21970023533</v>
      </c>
      <c r="N74" s="20"/>
      <c r="O74" s="20"/>
      <c r="P74" s="20"/>
    </row>
    <row r="75" spans="1:16" ht="12.75" outlineLevel="3">
      <c r="A75" s="85" t="s">
        <v>29</v>
      </c>
      <c r="B75" s="76">
        <v>1.8276825706</v>
      </c>
      <c r="C75" s="76">
        <v>1.85605117099</v>
      </c>
      <c r="D75" s="76">
        <v>1.82741594842</v>
      </c>
      <c r="E75" s="76">
        <v>3.60621538291</v>
      </c>
      <c r="F75" s="76">
        <v>3.58663547009</v>
      </c>
      <c r="G75" s="76">
        <v>3.59568790852</v>
      </c>
      <c r="H75" s="76">
        <v>3.67420978247</v>
      </c>
      <c r="I75" s="76">
        <v>3.68451124329</v>
      </c>
      <c r="J75" s="76">
        <v>3.60017249365</v>
      </c>
      <c r="K75" s="76">
        <v>3.6190862612</v>
      </c>
      <c r="L75" s="76">
        <v>3.5369972115</v>
      </c>
      <c r="M75" s="76">
        <v>3.59651300754</v>
      </c>
      <c r="N75" s="20"/>
      <c r="O75" s="20"/>
      <c r="P75" s="20"/>
    </row>
    <row r="76" spans="1:16" ht="12.75" outlineLevel="3">
      <c r="A76" s="85" t="s">
        <v>109</v>
      </c>
      <c r="B76" s="76">
        <v>0.21302975777</v>
      </c>
      <c r="C76" s="76">
        <v>0.21808983664</v>
      </c>
      <c r="D76" s="76">
        <v>0.21117023895</v>
      </c>
      <c r="E76" s="76">
        <v>0.2175702652</v>
      </c>
      <c r="F76" s="76">
        <v>0.22065980103</v>
      </c>
      <c r="G76" s="76">
        <v>0.21483020952</v>
      </c>
      <c r="H76" s="76">
        <v>0.21877020176</v>
      </c>
      <c r="I76" s="76">
        <v>0.22018015456</v>
      </c>
      <c r="J76" s="76">
        <v>0.21762003467</v>
      </c>
      <c r="K76" s="76">
        <v>0.21086013684</v>
      </c>
      <c r="L76" s="76">
        <v>0.21207999802</v>
      </c>
      <c r="M76" s="76">
        <v>0.21970023533</v>
      </c>
      <c r="N76" s="20"/>
      <c r="O76" s="20"/>
      <c r="P76" s="20"/>
    </row>
    <row r="77" spans="1:16" ht="12.75" outlineLevel="3">
      <c r="A77" s="85" t="s">
        <v>49</v>
      </c>
      <c r="B77" s="76">
        <v>0.58684537885</v>
      </c>
      <c r="C77" s="76">
        <v>0.60432438045</v>
      </c>
      <c r="D77" s="76">
        <v>0.58998917278</v>
      </c>
      <c r="E77" s="76">
        <v>0.60787022558</v>
      </c>
      <c r="F77" s="76">
        <v>0.61650208914</v>
      </c>
      <c r="G77" s="76">
        <v>0.6002147757</v>
      </c>
      <c r="H77" s="76">
        <v>0.61122273198</v>
      </c>
      <c r="I77" s="76">
        <v>0.6151620034</v>
      </c>
      <c r="J77" s="76">
        <v>0.60800927668</v>
      </c>
      <c r="K77" s="76">
        <v>0.58912277755</v>
      </c>
      <c r="L77" s="76">
        <v>0.59253095142</v>
      </c>
      <c r="M77" s="76">
        <v>0.6138211556</v>
      </c>
      <c r="N77" s="20"/>
      <c r="O77" s="20"/>
      <c r="P77" s="20"/>
    </row>
    <row r="78" spans="1:16" ht="12.75" outlineLevel="3">
      <c r="A78" s="85" t="s">
        <v>111</v>
      </c>
      <c r="B78" s="76">
        <v>0.05305644569</v>
      </c>
      <c r="C78" s="76">
        <v>0.05586514597</v>
      </c>
      <c r="D78" s="76">
        <v>0.05409264551</v>
      </c>
      <c r="E78" s="76">
        <v>0.05629225544</v>
      </c>
      <c r="F78" s="76">
        <v>0.05709161532</v>
      </c>
      <c r="G78" s="76">
        <v>0.0587055594</v>
      </c>
      <c r="H78" s="76">
        <v>0.06628752391</v>
      </c>
      <c r="I78" s="76">
        <v>0.06936687305</v>
      </c>
      <c r="J78" s="76">
        <v>0.07359392584</v>
      </c>
      <c r="K78" s="76">
        <v>0.07617677525</v>
      </c>
      <c r="L78" s="76">
        <v>0.08234370891</v>
      </c>
      <c r="M78" s="76">
        <v>0.0891995519</v>
      </c>
      <c r="N78" s="20"/>
      <c r="O78" s="20"/>
      <c r="P78" s="20"/>
    </row>
    <row r="79" spans="1:16" ht="12.75" outlineLevel="3">
      <c r="A79" s="85" t="s">
        <v>120</v>
      </c>
      <c r="B79" s="76">
        <v>0.60585586</v>
      </c>
      <c r="C79" s="76">
        <v>0.60585586</v>
      </c>
      <c r="D79" s="76">
        <v>0.60585586</v>
      </c>
      <c r="E79" s="76">
        <v>0.60585586</v>
      </c>
      <c r="F79" s="76">
        <v>0.60585586</v>
      </c>
      <c r="G79" s="76">
        <v>0.60585586</v>
      </c>
      <c r="H79" s="76">
        <v>0.60585586</v>
      </c>
      <c r="I79" s="76">
        <v>0.60585586</v>
      </c>
      <c r="J79" s="76">
        <v>0.60585586</v>
      </c>
      <c r="K79" s="76">
        <v>0.60585586</v>
      </c>
      <c r="L79" s="76">
        <v>0.60585586</v>
      </c>
      <c r="M79" s="76">
        <v>0.60585586</v>
      </c>
      <c r="N79" s="20"/>
      <c r="O79" s="20"/>
      <c r="P79" s="20"/>
    </row>
    <row r="80" spans="1:16" ht="12.75" outlineLevel="3">
      <c r="A80" s="85" t="s">
        <v>137</v>
      </c>
      <c r="B80" s="76">
        <v>0.0004725545</v>
      </c>
      <c r="C80" s="76">
        <v>0.0004725545</v>
      </c>
      <c r="D80" s="76">
        <v>0.0004725545</v>
      </c>
      <c r="E80" s="76">
        <v>0.0004725545</v>
      </c>
      <c r="F80" s="76">
        <v>0.0004725545</v>
      </c>
      <c r="G80" s="76">
        <v>0.0004725545</v>
      </c>
      <c r="H80" s="76">
        <v>0.0004725545</v>
      </c>
      <c r="I80" s="76">
        <v>0.0004725545</v>
      </c>
      <c r="J80" s="76">
        <v>0.0004725545</v>
      </c>
      <c r="K80" s="76">
        <v>0.0004725545</v>
      </c>
      <c r="L80" s="76">
        <v>0.0004725545</v>
      </c>
      <c r="M80" s="76">
        <v>0.0004725545</v>
      </c>
      <c r="N80" s="20"/>
      <c r="O80" s="20"/>
      <c r="P80" s="20"/>
    </row>
    <row r="81" spans="1:16" ht="12.75" outlineLevel="3">
      <c r="A81" s="85" t="s">
        <v>219</v>
      </c>
      <c r="B81" s="76">
        <v>0.47501825475</v>
      </c>
      <c r="C81" s="76">
        <v>0.48630132549</v>
      </c>
      <c r="D81" s="76">
        <v>0.47087186037</v>
      </c>
      <c r="E81" s="76">
        <v>0.48200839157</v>
      </c>
      <c r="F81" s="76">
        <v>0.49002105624</v>
      </c>
      <c r="G81" s="76">
        <v>0.47707523385</v>
      </c>
      <c r="H81" s="76">
        <v>0.48550780124</v>
      </c>
      <c r="I81" s="76">
        <v>0.48863685208</v>
      </c>
      <c r="J81" s="76">
        <v>0.48410725244</v>
      </c>
      <c r="K81" s="76">
        <v>0.46534967452</v>
      </c>
      <c r="L81" s="76">
        <v>0.4691644443</v>
      </c>
      <c r="M81" s="76">
        <v>0.48912325638</v>
      </c>
      <c r="N81" s="20"/>
      <c r="O81" s="20"/>
      <c r="P81" s="20"/>
    </row>
    <row r="82" spans="1:16" ht="12.75" outlineLevel="3">
      <c r="A82" s="85" t="s">
        <v>26</v>
      </c>
      <c r="B82" s="76">
        <v>0.99791775268</v>
      </c>
      <c r="C82" s="76">
        <v>1.02548999882</v>
      </c>
      <c r="D82" s="76">
        <v>0.97847895222</v>
      </c>
      <c r="E82" s="76">
        <v>1.00601451482</v>
      </c>
      <c r="F82" s="76">
        <v>0.99904856454</v>
      </c>
      <c r="G82" s="76">
        <v>0.95477283873</v>
      </c>
      <c r="H82" s="76">
        <v>0.92435607157</v>
      </c>
      <c r="I82" s="76">
        <v>0.9577271881</v>
      </c>
      <c r="J82" s="76">
        <v>0.91129966678</v>
      </c>
      <c r="K82" s="76">
        <v>0.89317360383</v>
      </c>
      <c r="L82" s="76">
        <v>0.89048715134</v>
      </c>
      <c r="M82" s="76">
        <v>0.90345883149</v>
      </c>
      <c r="N82" s="20"/>
      <c r="O82" s="20"/>
      <c r="P82" s="20"/>
    </row>
    <row r="83" spans="1:16" ht="12.75" outlineLevel="2">
      <c r="A83" s="237" t="s">
        <v>221</v>
      </c>
      <c r="B83" s="206">
        <f aca="true" t="shared" si="13" ref="B83:M83">SUM(B$84:B$88)</f>
        <v>1.65113061571</v>
      </c>
      <c r="C83" s="206">
        <f t="shared" si="13"/>
        <v>1.69034978967</v>
      </c>
      <c r="D83" s="206">
        <f t="shared" si="13"/>
        <v>1.60041087001</v>
      </c>
      <c r="E83" s="206">
        <f t="shared" si="13"/>
        <v>1.63603223728</v>
      </c>
      <c r="F83" s="206">
        <f t="shared" si="13"/>
        <v>1.6614847513</v>
      </c>
      <c r="G83" s="206">
        <f t="shared" si="13"/>
        <v>1.6104177541999998</v>
      </c>
      <c r="H83" s="206">
        <f t="shared" si="13"/>
        <v>1.6054398927899998</v>
      </c>
      <c r="I83" s="206">
        <f t="shared" si="13"/>
        <v>1.6157867977</v>
      </c>
      <c r="J83" s="206">
        <f t="shared" si="13"/>
        <v>1.5657818309499998</v>
      </c>
      <c r="K83" s="206">
        <f t="shared" si="13"/>
        <v>1.5076018900400001</v>
      </c>
      <c r="L83" s="206">
        <f t="shared" si="13"/>
        <v>1.5184578480700002</v>
      </c>
      <c r="M83" s="206">
        <f t="shared" si="13"/>
        <v>1.5716460242699999</v>
      </c>
      <c r="N83" s="20"/>
      <c r="O83" s="20"/>
      <c r="P83" s="20"/>
    </row>
    <row r="84" spans="1:16" ht="12.75" outlineLevel="3">
      <c r="A84" s="85" t="s">
        <v>61</v>
      </c>
      <c r="B84" s="76">
        <v>0.69234671275</v>
      </c>
      <c r="C84" s="76">
        <v>0.70879196906</v>
      </c>
      <c r="D84" s="76">
        <v>0.68630327658</v>
      </c>
      <c r="E84" s="76">
        <v>0.70710336191</v>
      </c>
      <c r="F84" s="76">
        <v>0.71714435335</v>
      </c>
      <c r="G84" s="76">
        <v>0.69819818095</v>
      </c>
      <c r="H84" s="76">
        <v>0.71100315574</v>
      </c>
      <c r="I84" s="76">
        <v>0.71558550233</v>
      </c>
      <c r="J84" s="76">
        <v>0.70726511269</v>
      </c>
      <c r="K84" s="76">
        <v>0.68529544468</v>
      </c>
      <c r="L84" s="76">
        <v>0.68925999357</v>
      </c>
      <c r="M84" s="76">
        <v>0.71402576482</v>
      </c>
      <c r="N84" s="20"/>
      <c r="O84" s="20"/>
      <c r="P84" s="20"/>
    </row>
    <row r="85" spans="1:16" ht="12.75" outlineLevel="3">
      <c r="A85" s="85" t="s">
        <v>79</v>
      </c>
      <c r="B85" s="76">
        <v>5.446021E-05</v>
      </c>
      <c r="C85" s="76">
        <v>5.575379E-05</v>
      </c>
      <c r="D85" s="76">
        <v>5.398483E-05</v>
      </c>
      <c r="E85" s="76">
        <v>5.562097E-05</v>
      </c>
      <c r="F85" s="76">
        <v>5.64108E-05</v>
      </c>
      <c r="G85" s="76">
        <v>5.492048E-05</v>
      </c>
      <c r="H85" s="76">
        <v>5.592773E-05</v>
      </c>
      <c r="I85" s="76">
        <v>5.628818E-05</v>
      </c>
      <c r="J85" s="76">
        <v>5.563369E-05</v>
      </c>
      <c r="K85" s="76">
        <v>5.390555E-05</v>
      </c>
      <c r="L85" s="76">
        <v>5.42174E-05</v>
      </c>
      <c r="M85" s="76">
        <v>5.616549E-05</v>
      </c>
      <c r="N85" s="20"/>
      <c r="O85" s="20"/>
      <c r="P85" s="20"/>
    </row>
    <row r="86" spans="1:16" ht="12.75" outlineLevel="3">
      <c r="A86" s="85" t="s">
        <v>175</v>
      </c>
      <c r="B86" s="76">
        <v>0</v>
      </c>
      <c r="C86" s="76">
        <v>0</v>
      </c>
      <c r="D86" s="76">
        <v>0</v>
      </c>
      <c r="E86" s="76">
        <v>0</v>
      </c>
      <c r="F86" s="76">
        <v>0</v>
      </c>
      <c r="G86" s="76">
        <v>0</v>
      </c>
      <c r="H86" s="76">
        <v>0</v>
      </c>
      <c r="I86" s="76">
        <v>0</v>
      </c>
      <c r="J86" s="76">
        <v>0</v>
      </c>
      <c r="K86" s="76">
        <v>0.00409727014</v>
      </c>
      <c r="L86" s="76">
        <v>0.00412097353</v>
      </c>
      <c r="M86" s="76">
        <v>0.00426904406</v>
      </c>
      <c r="N86" s="20"/>
      <c r="O86" s="20"/>
      <c r="P86" s="20"/>
    </row>
    <row r="87" spans="1:16" ht="12.75" outlineLevel="3">
      <c r="A87" s="85" t="s">
        <v>174</v>
      </c>
      <c r="B87" s="76">
        <v>0.30348476916</v>
      </c>
      <c r="C87" s="76">
        <v>0.3106934187</v>
      </c>
      <c r="D87" s="76">
        <v>0.29622064234</v>
      </c>
      <c r="E87" s="76">
        <v>0.29231536163</v>
      </c>
      <c r="F87" s="76">
        <v>0.29868686093</v>
      </c>
      <c r="G87" s="76">
        <v>0.28362349918</v>
      </c>
      <c r="H87" s="76">
        <v>0.28130358378</v>
      </c>
      <c r="I87" s="76">
        <v>0.28311655819</v>
      </c>
      <c r="J87" s="76">
        <v>0.27481620388</v>
      </c>
      <c r="K87" s="76">
        <v>0.2526400606</v>
      </c>
      <c r="L87" s="76">
        <v>0.25623585437</v>
      </c>
      <c r="M87" s="76">
        <v>0.26407118627</v>
      </c>
      <c r="N87" s="20"/>
      <c r="O87" s="20"/>
      <c r="P87" s="20"/>
    </row>
    <row r="88" spans="1:16" ht="12.75" outlineLevel="3">
      <c r="A88" s="85" t="s">
        <v>47</v>
      </c>
      <c r="B88" s="76">
        <v>0.65524467359</v>
      </c>
      <c r="C88" s="76">
        <v>0.67080864812</v>
      </c>
      <c r="D88" s="76">
        <v>0.61783296626</v>
      </c>
      <c r="E88" s="76">
        <v>0.63655789277</v>
      </c>
      <c r="F88" s="76">
        <v>0.64559712622</v>
      </c>
      <c r="G88" s="76">
        <v>0.62854115359</v>
      </c>
      <c r="H88" s="76">
        <v>0.61307722554</v>
      </c>
      <c r="I88" s="76">
        <v>0.617028449</v>
      </c>
      <c r="J88" s="76">
        <v>0.58364488069</v>
      </c>
      <c r="K88" s="76">
        <v>0.56551520907</v>
      </c>
      <c r="L88" s="76">
        <v>0.5687868092</v>
      </c>
      <c r="M88" s="76">
        <v>0.58922386363</v>
      </c>
      <c r="N88" s="20"/>
      <c r="O88" s="20"/>
      <c r="P88" s="20"/>
    </row>
    <row r="89" spans="1:16" ht="12.75" outlineLevel="2">
      <c r="A89" s="237" t="s">
        <v>52</v>
      </c>
      <c r="B89" s="206">
        <f aca="true" t="shared" si="14" ref="B89:M89">SUM(B$90:B$96)</f>
        <v>22.65721477491</v>
      </c>
      <c r="C89" s="206">
        <f t="shared" si="14"/>
        <v>22.71414066215</v>
      </c>
      <c r="D89" s="206">
        <f t="shared" si="14"/>
        <v>22.63629518817</v>
      </c>
      <c r="E89" s="206">
        <f t="shared" si="14"/>
        <v>22.7082954835</v>
      </c>
      <c r="F89" s="206">
        <f t="shared" si="14"/>
        <v>22.74305276161</v>
      </c>
      <c r="G89" s="206">
        <f t="shared" si="14"/>
        <v>22.67746985715</v>
      </c>
      <c r="H89" s="206">
        <f t="shared" si="14"/>
        <v>22.721794769779997</v>
      </c>
      <c r="I89" s="206">
        <f t="shared" si="14"/>
        <v>22.73765673878</v>
      </c>
      <c r="J89" s="206">
        <f t="shared" si="14"/>
        <v>22.70885539009</v>
      </c>
      <c r="K89" s="206">
        <f t="shared" si="14"/>
        <v>22.63280653943</v>
      </c>
      <c r="L89" s="206">
        <f t="shared" si="14"/>
        <v>22.64652997773</v>
      </c>
      <c r="M89" s="206">
        <f t="shared" si="14"/>
        <v>22.732257647409998</v>
      </c>
      <c r="N89" s="20"/>
      <c r="O89" s="20"/>
      <c r="P89" s="20"/>
    </row>
    <row r="90" spans="1:16" ht="12.75" outlineLevel="3">
      <c r="A90" s="85" t="s">
        <v>117</v>
      </c>
      <c r="B90" s="76">
        <v>3</v>
      </c>
      <c r="C90" s="76">
        <v>3</v>
      </c>
      <c r="D90" s="76">
        <v>3</v>
      </c>
      <c r="E90" s="76">
        <v>3</v>
      </c>
      <c r="F90" s="76">
        <v>3</v>
      </c>
      <c r="G90" s="76">
        <v>3</v>
      </c>
      <c r="H90" s="76">
        <v>3</v>
      </c>
      <c r="I90" s="76">
        <v>3</v>
      </c>
      <c r="J90" s="76">
        <v>3</v>
      </c>
      <c r="K90" s="76">
        <v>3</v>
      </c>
      <c r="L90" s="76">
        <v>3</v>
      </c>
      <c r="M90" s="76">
        <v>3</v>
      </c>
      <c r="N90" s="20"/>
      <c r="O90" s="20"/>
      <c r="P90" s="20"/>
    </row>
    <row r="91" spans="1:16" ht="12.75" outlineLevel="3">
      <c r="A91" s="85" t="s">
        <v>205</v>
      </c>
      <c r="B91" s="76">
        <v>7.56063</v>
      </c>
      <c r="C91" s="76">
        <v>7.56063</v>
      </c>
      <c r="D91" s="76">
        <v>7.56063</v>
      </c>
      <c r="E91" s="76">
        <v>7.56063</v>
      </c>
      <c r="F91" s="76">
        <v>7.56063</v>
      </c>
      <c r="G91" s="76">
        <v>7.56063</v>
      </c>
      <c r="H91" s="76">
        <v>7.56063</v>
      </c>
      <c r="I91" s="76">
        <v>7.56063</v>
      </c>
      <c r="J91" s="76">
        <v>7.56063</v>
      </c>
      <c r="K91" s="76">
        <v>7.56063</v>
      </c>
      <c r="L91" s="76">
        <v>7.56063</v>
      </c>
      <c r="M91" s="76">
        <v>7.56063</v>
      </c>
      <c r="N91" s="20"/>
      <c r="O91" s="20"/>
      <c r="P91" s="20"/>
    </row>
    <row r="92" spans="1:16" ht="12.75" outlineLevel="3">
      <c r="A92" s="85" t="s">
        <v>223</v>
      </c>
      <c r="B92" s="76">
        <v>3</v>
      </c>
      <c r="C92" s="76">
        <v>3</v>
      </c>
      <c r="D92" s="76">
        <v>3</v>
      </c>
      <c r="E92" s="76">
        <v>3</v>
      </c>
      <c r="F92" s="76">
        <v>3</v>
      </c>
      <c r="G92" s="76">
        <v>3</v>
      </c>
      <c r="H92" s="76">
        <v>3</v>
      </c>
      <c r="I92" s="76">
        <v>3</v>
      </c>
      <c r="J92" s="76">
        <v>3</v>
      </c>
      <c r="K92" s="76">
        <v>3</v>
      </c>
      <c r="L92" s="76">
        <v>3</v>
      </c>
      <c r="M92" s="76">
        <v>3</v>
      </c>
      <c r="N92" s="20"/>
      <c r="O92" s="20"/>
      <c r="P92" s="20"/>
    </row>
    <row r="93" spans="1:16" ht="12.75" outlineLevel="3">
      <c r="A93" s="85" t="s">
        <v>23</v>
      </c>
      <c r="B93" s="76">
        <v>2.35</v>
      </c>
      <c r="C93" s="76">
        <v>2.35</v>
      </c>
      <c r="D93" s="76">
        <v>2.35</v>
      </c>
      <c r="E93" s="76">
        <v>2.35</v>
      </c>
      <c r="F93" s="76">
        <v>2.35</v>
      </c>
      <c r="G93" s="76">
        <v>2.35</v>
      </c>
      <c r="H93" s="76">
        <v>2.35</v>
      </c>
      <c r="I93" s="76">
        <v>2.35</v>
      </c>
      <c r="J93" s="76">
        <v>2.35</v>
      </c>
      <c r="K93" s="76">
        <v>2.35</v>
      </c>
      <c r="L93" s="76">
        <v>2.35</v>
      </c>
      <c r="M93" s="76">
        <v>2.35</v>
      </c>
      <c r="N93" s="20"/>
      <c r="O93" s="20"/>
      <c r="P93" s="20"/>
    </row>
    <row r="94" spans="1:16" ht="12.75" outlineLevel="3">
      <c r="A94" s="85" t="s">
        <v>58</v>
      </c>
      <c r="B94" s="76">
        <v>1.06514878885</v>
      </c>
      <c r="C94" s="76">
        <v>1.09044918318</v>
      </c>
      <c r="D94" s="76">
        <v>1.05585119474</v>
      </c>
      <c r="E94" s="76">
        <v>1.087851326</v>
      </c>
      <c r="F94" s="76">
        <v>1.10329900516</v>
      </c>
      <c r="G94" s="76">
        <v>1.07415104762</v>
      </c>
      <c r="H94" s="76">
        <v>1.09385100879</v>
      </c>
      <c r="I94" s="76">
        <v>1.10090077279</v>
      </c>
      <c r="J94" s="76">
        <v>1.08810017337</v>
      </c>
      <c r="K94" s="76">
        <v>1.05430068419</v>
      </c>
      <c r="L94" s="76">
        <v>1.0603999901</v>
      </c>
      <c r="M94" s="76">
        <v>1.09850117663</v>
      </c>
      <c r="N94" s="20"/>
      <c r="O94" s="20"/>
      <c r="P94" s="20"/>
    </row>
    <row r="95" spans="1:16" ht="12.75" outlineLevel="3">
      <c r="A95" s="85" t="s">
        <v>185</v>
      </c>
      <c r="B95" s="76">
        <v>3.93143598606</v>
      </c>
      <c r="C95" s="76">
        <v>3.96306147897</v>
      </c>
      <c r="D95" s="76">
        <v>3.91981399343</v>
      </c>
      <c r="E95" s="76">
        <v>3.9598141575</v>
      </c>
      <c r="F95" s="76">
        <v>3.97912375645</v>
      </c>
      <c r="G95" s="76">
        <v>3.94268880953</v>
      </c>
      <c r="H95" s="76">
        <v>3.96731376099</v>
      </c>
      <c r="I95" s="76">
        <v>3.97612596599</v>
      </c>
      <c r="J95" s="76">
        <v>3.96012521672</v>
      </c>
      <c r="K95" s="76">
        <v>3.91787585524</v>
      </c>
      <c r="L95" s="76">
        <v>3.92549998763</v>
      </c>
      <c r="M95" s="76">
        <v>3.97312647078</v>
      </c>
      <c r="N95" s="20"/>
      <c r="O95" s="20"/>
      <c r="P95" s="20"/>
    </row>
    <row r="96" spans="1:16" ht="12.75" outlineLevel="3">
      <c r="A96" s="85" t="s">
        <v>4</v>
      </c>
      <c r="B96" s="76">
        <v>1.75</v>
      </c>
      <c r="C96" s="76">
        <v>1.75</v>
      </c>
      <c r="D96" s="76">
        <v>1.75</v>
      </c>
      <c r="E96" s="76">
        <v>1.75</v>
      </c>
      <c r="F96" s="76">
        <v>1.75</v>
      </c>
      <c r="G96" s="76">
        <v>1.75</v>
      </c>
      <c r="H96" s="76">
        <v>1.75</v>
      </c>
      <c r="I96" s="76">
        <v>1.75</v>
      </c>
      <c r="J96" s="76">
        <v>1.75</v>
      </c>
      <c r="K96" s="76">
        <v>1.75</v>
      </c>
      <c r="L96" s="76">
        <v>1.75</v>
      </c>
      <c r="M96" s="76">
        <v>1.75</v>
      </c>
      <c r="N96" s="20"/>
      <c r="O96" s="20"/>
      <c r="P96" s="20"/>
    </row>
    <row r="97" spans="1:16" ht="12.75" outlineLevel="2">
      <c r="A97" s="237" t="s">
        <v>179</v>
      </c>
      <c r="B97" s="206">
        <f aca="true" t="shared" si="15" ref="B97:M97">SUM(B$98:B$98)</f>
        <v>4.20043544212</v>
      </c>
      <c r="C97" s="206">
        <f t="shared" si="15"/>
        <v>4.25606316264</v>
      </c>
      <c r="D97" s="206">
        <f t="shared" si="15"/>
        <v>4.19393866251</v>
      </c>
      <c r="E97" s="206">
        <f t="shared" si="15"/>
        <v>4.24584333381</v>
      </c>
      <c r="F97" s="206">
        <f t="shared" si="15"/>
        <v>4.25145388684</v>
      </c>
      <c r="G97" s="206">
        <f t="shared" si="15"/>
        <v>4.18976870237</v>
      </c>
      <c r="H97" s="206">
        <f t="shared" si="15"/>
        <v>4.1980052238</v>
      </c>
      <c r="I97" s="206">
        <f t="shared" si="15"/>
        <v>4.23860196162</v>
      </c>
      <c r="J97" s="206">
        <f t="shared" si="15"/>
        <v>4.1975864498</v>
      </c>
      <c r="K97" s="206">
        <f t="shared" si="15"/>
        <v>4.1503541466</v>
      </c>
      <c r="L97" s="206">
        <f t="shared" si="15"/>
        <v>4.14770344657</v>
      </c>
      <c r="M97" s="206">
        <f t="shared" si="15"/>
        <v>4.20814162454</v>
      </c>
      <c r="N97" s="20"/>
      <c r="O97" s="20"/>
      <c r="P97" s="20"/>
    </row>
    <row r="98" spans="1:16" ht="12.75" outlineLevel="3">
      <c r="A98" s="85" t="s">
        <v>148</v>
      </c>
      <c r="B98" s="76">
        <v>4.20043544212</v>
      </c>
      <c r="C98" s="76">
        <v>4.25606316264</v>
      </c>
      <c r="D98" s="76">
        <v>4.19393866251</v>
      </c>
      <c r="E98" s="76">
        <v>4.24584333381</v>
      </c>
      <c r="F98" s="76">
        <v>4.25145388684</v>
      </c>
      <c r="G98" s="76">
        <v>4.18976870237</v>
      </c>
      <c r="H98" s="76">
        <v>4.1980052238</v>
      </c>
      <c r="I98" s="76">
        <v>4.23860196162</v>
      </c>
      <c r="J98" s="76">
        <v>4.1975864498</v>
      </c>
      <c r="K98" s="76">
        <v>4.1503541466</v>
      </c>
      <c r="L98" s="76">
        <v>4.14770344657</v>
      </c>
      <c r="M98" s="76">
        <v>4.20814162454</v>
      </c>
      <c r="N98" s="20"/>
      <c r="O98" s="20"/>
      <c r="P98" s="20"/>
    </row>
    <row r="99" spans="1:16" ht="15" outlineLevel="1">
      <c r="A99" s="193" t="s">
        <v>14</v>
      </c>
      <c r="B99" s="126">
        <f aca="true" t="shared" si="16" ref="B99:M99">B$100+B$107+B$109+B$113+B$116</f>
        <v>7.878849466479999</v>
      </c>
      <c r="C99" s="126">
        <f t="shared" si="16"/>
        <v>8.29145421372</v>
      </c>
      <c r="D99" s="126">
        <f t="shared" si="16"/>
        <v>7.9411856937600005</v>
      </c>
      <c r="E99" s="126">
        <f t="shared" si="16"/>
        <v>7.440500966740001</v>
      </c>
      <c r="F99" s="126">
        <f t="shared" si="16"/>
        <v>7.37414471134</v>
      </c>
      <c r="G99" s="126">
        <f t="shared" si="16"/>
        <v>7.29445335692</v>
      </c>
      <c r="H99" s="126">
        <f t="shared" si="16"/>
        <v>7.29119689077</v>
      </c>
      <c r="I99" s="126">
        <f t="shared" si="16"/>
        <v>7.351976518670001</v>
      </c>
      <c r="J99" s="126">
        <f t="shared" si="16"/>
        <v>7.40803039018</v>
      </c>
      <c r="K99" s="126">
        <f t="shared" si="16"/>
        <v>6.968452698819999</v>
      </c>
      <c r="L99" s="126">
        <f t="shared" si="16"/>
        <v>6.898047309800001</v>
      </c>
      <c r="M99" s="126">
        <f t="shared" si="16"/>
        <v>6.99011603292</v>
      </c>
      <c r="N99" s="20"/>
      <c r="O99" s="20"/>
      <c r="P99" s="20"/>
    </row>
    <row r="100" spans="1:16" ht="12.75" outlineLevel="2">
      <c r="A100" s="237" t="s">
        <v>176</v>
      </c>
      <c r="B100" s="206">
        <f aca="true" t="shared" si="17" ref="B100:M100">SUM(B$101:B$106)</f>
        <v>5.22632042436</v>
      </c>
      <c r="C100" s="206">
        <f t="shared" si="17"/>
        <v>5.63735672352</v>
      </c>
      <c r="D100" s="206">
        <f t="shared" si="17"/>
        <v>5.2925531802500005</v>
      </c>
      <c r="E100" s="206">
        <f t="shared" si="17"/>
        <v>4.79608057463</v>
      </c>
      <c r="F100" s="206">
        <f t="shared" si="17"/>
        <v>4.72324713446</v>
      </c>
      <c r="G100" s="206">
        <f t="shared" si="17"/>
        <v>4.64514751062</v>
      </c>
      <c r="H100" s="206">
        <f t="shared" si="17"/>
        <v>4.62757255876</v>
      </c>
      <c r="I100" s="206">
        <f t="shared" si="17"/>
        <v>4.682755906670001</v>
      </c>
      <c r="J100" s="206">
        <f t="shared" si="17"/>
        <v>4.73205775413</v>
      </c>
      <c r="K100" s="206">
        <f t="shared" si="17"/>
        <v>4.29435926306</v>
      </c>
      <c r="L100" s="206">
        <f t="shared" si="17"/>
        <v>4.21942027796</v>
      </c>
      <c r="M100" s="206">
        <f t="shared" si="17"/>
        <v>4.3123169206</v>
      </c>
      <c r="N100" s="20"/>
      <c r="O100" s="20"/>
      <c r="P100" s="20"/>
    </row>
    <row r="101" spans="1:16" ht="12.75" outlineLevel="3">
      <c r="A101" s="85" t="s">
        <v>62</v>
      </c>
      <c r="B101" s="76">
        <v>0.31954463666</v>
      </c>
      <c r="C101" s="76">
        <v>0.32713475495</v>
      </c>
      <c r="D101" s="76">
        <v>0.31675535842</v>
      </c>
      <c r="E101" s="76">
        <v>0.3263553978</v>
      </c>
      <c r="F101" s="76">
        <v>0.33098970155</v>
      </c>
      <c r="G101" s="76">
        <v>0.32224531429</v>
      </c>
      <c r="H101" s="76">
        <v>0.32815530264</v>
      </c>
      <c r="I101" s="76">
        <v>0.33027023184</v>
      </c>
      <c r="J101" s="76">
        <v>0.32643005201</v>
      </c>
      <c r="K101" s="76">
        <v>0.31629020526</v>
      </c>
      <c r="L101" s="76">
        <v>0.31811999703</v>
      </c>
      <c r="M101" s="76">
        <v>0.32955035299</v>
      </c>
      <c r="N101" s="20"/>
      <c r="O101" s="20"/>
      <c r="P101" s="20"/>
    </row>
    <row r="102" spans="1:16" ht="12.75" outlineLevel="3">
      <c r="A102" s="85" t="s">
        <v>51</v>
      </c>
      <c r="B102" s="76">
        <v>0.60312254667</v>
      </c>
      <c r="C102" s="76">
        <v>0.93502933142</v>
      </c>
      <c r="D102" s="76">
        <v>0.79011266136</v>
      </c>
      <c r="E102" s="76">
        <v>0.67013528335</v>
      </c>
      <c r="F102" s="76">
        <v>0.67965132162</v>
      </c>
      <c r="G102" s="76">
        <v>0.66169567427</v>
      </c>
      <c r="H102" s="76">
        <v>0.77942427604</v>
      </c>
      <c r="I102" s="76">
        <v>0.80491122676</v>
      </c>
      <c r="J102" s="76">
        <v>1.00588110713</v>
      </c>
      <c r="K102" s="76">
        <v>1.03713385429</v>
      </c>
      <c r="L102" s="76">
        <v>1.05218797125</v>
      </c>
      <c r="M102" s="76">
        <v>1.09034780842</v>
      </c>
      <c r="N102" s="20"/>
      <c r="O102" s="20"/>
      <c r="P102" s="20"/>
    </row>
    <row r="103" spans="1:16" ht="12.75" outlineLevel="3">
      <c r="A103" s="85" t="s">
        <v>96</v>
      </c>
      <c r="B103" s="76">
        <v>0.10946001528</v>
      </c>
      <c r="C103" s="76">
        <v>0.11110586728</v>
      </c>
      <c r="D103" s="76">
        <v>0.10758067824</v>
      </c>
      <c r="E103" s="76">
        <v>0.11084117161</v>
      </c>
      <c r="F103" s="76">
        <v>0.11241513564</v>
      </c>
      <c r="G103" s="76">
        <v>0.10944525024</v>
      </c>
      <c r="H103" s="76">
        <v>0.11145247929</v>
      </c>
      <c r="I103" s="76">
        <v>0.11082217629</v>
      </c>
      <c r="J103" s="76">
        <v>0.10953360395</v>
      </c>
      <c r="K103" s="76">
        <v>0.10613117837</v>
      </c>
      <c r="L103" s="76">
        <v>0.10674516501</v>
      </c>
      <c r="M103" s="76">
        <v>0.11058062094</v>
      </c>
      <c r="N103" s="20"/>
      <c r="O103" s="20"/>
      <c r="P103" s="20"/>
    </row>
    <row r="104" spans="1:16" ht="12.75" outlineLevel="3">
      <c r="A104" s="85" t="s">
        <v>132</v>
      </c>
      <c r="B104" s="76">
        <v>0.46950737846</v>
      </c>
      <c r="C104" s="76">
        <v>0.49007576593</v>
      </c>
      <c r="D104" s="76">
        <v>0.49007576593</v>
      </c>
      <c r="E104" s="76">
        <v>0.48759922631</v>
      </c>
      <c r="F104" s="76">
        <v>0.47720922633</v>
      </c>
      <c r="G104" s="76">
        <v>0.47408922632</v>
      </c>
      <c r="H104" s="76">
        <v>0.49107769421</v>
      </c>
      <c r="I104" s="76">
        <v>0.49107769421</v>
      </c>
      <c r="J104" s="76">
        <v>0.5040514823</v>
      </c>
      <c r="K104" s="76">
        <v>0.50157494268</v>
      </c>
      <c r="L104" s="76">
        <v>0.4910149427</v>
      </c>
      <c r="M104" s="76">
        <v>0.49768266772</v>
      </c>
      <c r="N104" s="20"/>
      <c r="O104" s="20"/>
      <c r="P104" s="20"/>
    </row>
    <row r="105" spans="1:16" ht="12.75" outlineLevel="3">
      <c r="A105" s="85" t="s">
        <v>148</v>
      </c>
      <c r="B105" s="76">
        <v>3.72453039929</v>
      </c>
      <c r="C105" s="76">
        <v>3.77385555594</v>
      </c>
      <c r="D105" s="76">
        <v>3.5878732683</v>
      </c>
      <c r="E105" s="76">
        <v>3.20099404756</v>
      </c>
      <c r="F105" s="76">
        <v>3.12282630132</v>
      </c>
      <c r="G105" s="76">
        <v>3.0775165975</v>
      </c>
      <c r="H105" s="76">
        <v>2.91730735858</v>
      </c>
      <c r="I105" s="76">
        <v>2.94551912957</v>
      </c>
      <c r="J105" s="76">
        <v>2.78600606074</v>
      </c>
      <c r="K105" s="76">
        <v>2.33307363446</v>
      </c>
      <c r="L105" s="76">
        <v>2.25119675397</v>
      </c>
      <c r="M105" s="76">
        <v>2.28400002253</v>
      </c>
      <c r="N105" s="20"/>
      <c r="O105" s="20"/>
      <c r="P105" s="20"/>
    </row>
    <row r="106" spans="1:16" ht="12.75" outlineLevel="3">
      <c r="A106" s="85" t="s">
        <v>142</v>
      </c>
      <c r="B106" s="76">
        <v>0.000155448</v>
      </c>
      <c r="C106" s="76">
        <v>0.000155448</v>
      </c>
      <c r="D106" s="76">
        <v>0.000155448</v>
      </c>
      <c r="E106" s="76">
        <v>0.000155448</v>
      </c>
      <c r="F106" s="76">
        <v>0.000155448</v>
      </c>
      <c r="G106" s="76">
        <v>0.000155448</v>
      </c>
      <c r="H106" s="76">
        <v>0.000155448</v>
      </c>
      <c r="I106" s="76">
        <v>0.000155448</v>
      </c>
      <c r="J106" s="76">
        <v>0.000155448</v>
      </c>
      <c r="K106" s="76">
        <v>0.000155448</v>
      </c>
      <c r="L106" s="76">
        <v>0.000155448</v>
      </c>
      <c r="M106" s="76">
        <v>0.000155448</v>
      </c>
      <c r="N106" s="20"/>
      <c r="O106" s="20"/>
      <c r="P106" s="20"/>
    </row>
    <row r="107" spans="1:16" ht="12.75" outlineLevel="2">
      <c r="A107" s="237" t="s">
        <v>44</v>
      </c>
      <c r="B107" s="206">
        <f aca="true" t="shared" si="18" ref="B107:M107">SUM(B$108:B$108)</f>
        <v>0</v>
      </c>
      <c r="C107" s="206">
        <f t="shared" si="18"/>
        <v>0</v>
      </c>
      <c r="D107" s="206">
        <f t="shared" si="18"/>
        <v>0</v>
      </c>
      <c r="E107" s="206">
        <f t="shared" si="18"/>
        <v>0</v>
      </c>
      <c r="F107" s="206">
        <f t="shared" si="18"/>
        <v>0</v>
      </c>
      <c r="G107" s="206">
        <f t="shared" si="18"/>
        <v>0</v>
      </c>
      <c r="H107" s="206">
        <f t="shared" si="18"/>
        <v>0.00752479798</v>
      </c>
      <c r="I107" s="206">
        <f t="shared" si="18"/>
        <v>0.01575351575</v>
      </c>
      <c r="J107" s="206">
        <f t="shared" si="18"/>
        <v>0.0212605525</v>
      </c>
      <c r="K107" s="206">
        <f t="shared" si="18"/>
        <v>0.02060013921</v>
      </c>
      <c r="L107" s="206">
        <f t="shared" si="18"/>
        <v>0.02520213422</v>
      </c>
      <c r="M107" s="206">
        <f t="shared" si="18"/>
        <v>0.026494662</v>
      </c>
      <c r="N107" s="20"/>
      <c r="O107" s="20"/>
      <c r="P107" s="20"/>
    </row>
    <row r="108" spans="1:16" ht="12.75" outlineLevel="3">
      <c r="A108" s="85" t="s">
        <v>49</v>
      </c>
      <c r="B108" s="76">
        <v>0</v>
      </c>
      <c r="C108" s="76">
        <v>0</v>
      </c>
      <c r="D108" s="76">
        <v>0</v>
      </c>
      <c r="E108" s="76">
        <v>0</v>
      </c>
      <c r="F108" s="76">
        <v>0</v>
      </c>
      <c r="G108" s="76">
        <v>0</v>
      </c>
      <c r="H108" s="76">
        <v>0.00752479798</v>
      </c>
      <c r="I108" s="76">
        <v>0.01575351575</v>
      </c>
      <c r="J108" s="76">
        <v>0.0212605525</v>
      </c>
      <c r="K108" s="76">
        <v>0.02060013921</v>
      </c>
      <c r="L108" s="76">
        <v>0.02520213422</v>
      </c>
      <c r="M108" s="76">
        <v>0.026494662</v>
      </c>
      <c r="N108" s="20"/>
      <c r="O108" s="20"/>
      <c r="P108" s="20"/>
    </row>
    <row r="109" spans="1:16" ht="12.75" outlineLevel="2">
      <c r="A109" s="237" t="s">
        <v>221</v>
      </c>
      <c r="B109" s="206">
        <f aca="true" t="shared" si="19" ref="B109:M109">SUM(B$110:B$112)</f>
        <v>1.0191405923899999</v>
      </c>
      <c r="C109" s="206">
        <f t="shared" si="19"/>
        <v>1.0192736172899999</v>
      </c>
      <c r="D109" s="206">
        <f t="shared" si="19"/>
        <v>1.01541170732</v>
      </c>
      <c r="E109" s="206">
        <f t="shared" si="19"/>
        <v>1.00986023267</v>
      </c>
      <c r="F109" s="206">
        <f t="shared" si="19"/>
        <v>1.01619264218</v>
      </c>
      <c r="G109" s="206">
        <f t="shared" si="19"/>
        <v>1.01619264218</v>
      </c>
      <c r="H109" s="206">
        <f t="shared" si="19"/>
        <v>1.0227737939</v>
      </c>
      <c r="I109" s="206">
        <f t="shared" si="19"/>
        <v>1.0190937939</v>
      </c>
      <c r="J109" s="206">
        <f t="shared" si="19"/>
        <v>1.0213971495</v>
      </c>
      <c r="K109" s="206">
        <f t="shared" si="19"/>
        <v>1.0213971495</v>
      </c>
      <c r="L109" s="206">
        <f t="shared" si="19"/>
        <v>1.0213971495</v>
      </c>
      <c r="M109" s="206">
        <f t="shared" si="19"/>
        <v>1.0177171495</v>
      </c>
      <c r="N109" s="20"/>
      <c r="O109" s="20"/>
      <c r="P109" s="20"/>
    </row>
    <row r="110" spans="1:16" ht="12.75" outlineLevel="3">
      <c r="A110" s="85" t="s">
        <v>154</v>
      </c>
      <c r="B110" s="76">
        <v>0.18854023267</v>
      </c>
      <c r="C110" s="76">
        <v>0.18854023267</v>
      </c>
      <c r="D110" s="76">
        <v>0.18486023267</v>
      </c>
      <c r="E110" s="76">
        <v>0.18486023267</v>
      </c>
      <c r="F110" s="76">
        <v>0.19119264218</v>
      </c>
      <c r="G110" s="76">
        <v>0.19119264218</v>
      </c>
      <c r="H110" s="76">
        <v>0.1977737939</v>
      </c>
      <c r="I110" s="76">
        <v>0.1940937939</v>
      </c>
      <c r="J110" s="76">
        <v>0.1963971495</v>
      </c>
      <c r="K110" s="76">
        <v>0.1963971495</v>
      </c>
      <c r="L110" s="76">
        <v>0.1963971495</v>
      </c>
      <c r="M110" s="76">
        <v>0.1927171495</v>
      </c>
      <c r="N110" s="20"/>
      <c r="O110" s="20"/>
      <c r="P110" s="20"/>
    </row>
    <row r="111" spans="1:16" ht="12.75" outlineLevel="3">
      <c r="A111" s="85" t="s">
        <v>47</v>
      </c>
      <c r="B111" s="76">
        <v>0.00560035972</v>
      </c>
      <c r="C111" s="76">
        <v>0.00573338462</v>
      </c>
      <c r="D111" s="76">
        <v>0.00555147465</v>
      </c>
      <c r="E111" s="76">
        <v>0</v>
      </c>
      <c r="F111" s="76">
        <v>0</v>
      </c>
      <c r="G111" s="76">
        <v>0</v>
      </c>
      <c r="H111" s="76">
        <v>0</v>
      </c>
      <c r="I111" s="76">
        <v>0</v>
      </c>
      <c r="J111" s="76">
        <v>0</v>
      </c>
      <c r="K111" s="76">
        <v>0</v>
      </c>
      <c r="L111" s="76">
        <v>0</v>
      </c>
      <c r="M111" s="76">
        <v>0</v>
      </c>
      <c r="N111" s="20"/>
      <c r="O111" s="20"/>
      <c r="P111" s="20"/>
    </row>
    <row r="112" spans="1:16" ht="12.75" outlineLevel="3">
      <c r="A112" s="85" t="s">
        <v>119</v>
      </c>
      <c r="B112" s="76">
        <v>0.825</v>
      </c>
      <c r="C112" s="76">
        <v>0.825</v>
      </c>
      <c r="D112" s="76">
        <v>0.825</v>
      </c>
      <c r="E112" s="76">
        <v>0.825</v>
      </c>
      <c r="F112" s="76">
        <v>0.825</v>
      </c>
      <c r="G112" s="76">
        <v>0.825</v>
      </c>
      <c r="H112" s="76">
        <v>0.825</v>
      </c>
      <c r="I112" s="76">
        <v>0.825</v>
      </c>
      <c r="J112" s="76">
        <v>0.825</v>
      </c>
      <c r="K112" s="76">
        <v>0.825</v>
      </c>
      <c r="L112" s="76">
        <v>0.825</v>
      </c>
      <c r="M112" s="76">
        <v>0.825</v>
      </c>
      <c r="N112" s="20"/>
      <c r="O112" s="20"/>
      <c r="P112" s="20"/>
    </row>
    <row r="113" spans="1:16" ht="12.75" outlineLevel="2">
      <c r="A113" s="237" t="s">
        <v>52</v>
      </c>
      <c r="B113" s="206">
        <f aca="true" t="shared" si="20" ref="B113:M113">SUM(B$114:B$115)</f>
        <v>1.525</v>
      </c>
      <c r="C113" s="206">
        <f t="shared" si="20"/>
        <v>1.525</v>
      </c>
      <c r="D113" s="206">
        <f t="shared" si="20"/>
        <v>1.525</v>
      </c>
      <c r="E113" s="206">
        <f t="shared" si="20"/>
        <v>1.525</v>
      </c>
      <c r="F113" s="206">
        <f t="shared" si="20"/>
        <v>1.525</v>
      </c>
      <c r="G113" s="206">
        <f t="shared" si="20"/>
        <v>1.525</v>
      </c>
      <c r="H113" s="206">
        <f t="shared" si="20"/>
        <v>1.525</v>
      </c>
      <c r="I113" s="206">
        <f t="shared" si="20"/>
        <v>1.525</v>
      </c>
      <c r="J113" s="206">
        <f t="shared" si="20"/>
        <v>1.525</v>
      </c>
      <c r="K113" s="206">
        <f t="shared" si="20"/>
        <v>1.525</v>
      </c>
      <c r="L113" s="206">
        <f t="shared" si="20"/>
        <v>1.525</v>
      </c>
      <c r="M113" s="206">
        <f t="shared" si="20"/>
        <v>1.525</v>
      </c>
      <c r="N113" s="20"/>
      <c r="O113" s="20"/>
      <c r="P113" s="20"/>
    </row>
    <row r="114" spans="1:16" ht="12.75" outlineLevel="3">
      <c r="A114" s="85" t="s">
        <v>101</v>
      </c>
      <c r="B114" s="76">
        <v>0.7</v>
      </c>
      <c r="C114" s="76">
        <v>0.7</v>
      </c>
      <c r="D114" s="76">
        <v>0.7</v>
      </c>
      <c r="E114" s="76">
        <v>0.7</v>
      </c>
      <c r="F114" s="76">
        <v>0.7</v>
      </c>
      <c r="G114" s="76">
        <v>0.7</v>
      </c>
      <c r="H114" s="76">
        <v>0.7</v>
      </c>
      <c r="I114" s="76">
        <v>0.7</v>
      </c>
      <c r="J114" s="76">
        <v>0.7</v>
      </c>
      <c r="K114" s="76">
        <v>0.7</v>
      </c>
      <c r="L114" s="76">
        <v>0.7</v>
      </c>
      <c r="M114" s="76">
        <v>0.7</v>
      </c>
      <c r="N114" s="20"/>
      <c r="O114" s="20"/>
      <c r="P114" s="20"/>
    </row>
    <row r="115" spans="1:16" ht="12.75" outlineLevel="3">
      <c r="A115" s="85" t="s">
        <v>99</v>
      </c>
      <c r="B115" s="76">
        <v>0.825</v>
      </c>
      <c r="C115" s="76">
        <v>0.825</v>
      </c>
      <c r="D115" s="76">
        <v>0.825</v>
      </c>
      <c r="E115" s="76">
        <v>0.825</v>
      </c>
      <c r="F115" s="76">
        <v>0.825</v>
      </c>
      <c r="G115" s="76">
        <v>0.825</v>
      </c>
      <c r="H115" s="76">
        <v>0.825</v>
      </c>
      <c r="I115" s="76">
        <v>0.825</v>
      </c>
      <c r="J115" s="76">
        <v>0.825</v>
      </c>
      <c r="K115" s="76">
        <v>0.825</v>
      </c>
      <c r="L115" s="76">
        <v>0.825</v>
      </c>
      <c r="M115" s="76">
        <v>0.825</v>
      </c>
      <c r="N115" s="20"/>
      <c r="O115" s="20"/>
      <c r="P115" s="20"/>
    </row>
    <row r="116" spans="1:16" ht="12.75" outlineLevel="2">
      <c r="A116" s="237" t="s">
        <v>179</v>
      </c>
      <c r="B116" s="206">
        <f aca="true" t="shared" si="21" ref="B116:M116">SUM(B$117:B$117)</f>
        <v>0.10838844973</v>
      </c>
      <c r="C116" s="206">
        <f t="shared" si="21"/>
        <v>0.10982387291</v>
      </c>
      <c r="D116" s="206">
        <f t="shared" si="21"/>
        <v>0.10822080619</v>
      </c>
      <c r="E116" s="206">
        <f t="shared" si="21"/>
        <v>0.10956015944</v>
      </c>
      <c r="F116" s="206">
        <f t="shared" si="21"/>
        <v>0.1097049347</v>
      </c>
      <c r="G116" s="206">
        <f t="shared" si="21"/>
        <v>0.10811320412</v>
      </c>
      <c r="H116" s="206">
        <f t="shared" si="21"/>
        <v>0.10832574013</v>
      </c>
      <c r="I116" s="206">
        <f t="shared" si="21"/>
        <v>0.10937330235</v>
      </c>
      <c r="J116" s="206">
        <f t="shared" si="21"/>
        <v>0.10831493405</v>
      </c>
      <c r="K116" s="206">
        <f t="shared" si="21"/>
        <v>0.10709614705</v>
      </c>
      <c r="L116" s="206">
        <f t="shared" si="21"/>
        <v>0.10702774812</v>
      </c>
      <c r="M116" s="206">
        <f t="shared" si="21"/>
        <v>0.10858730082</v>
      </c>
      <c r="N116" s="20"/>
      <c r="O116" s="20"/>
      <c r="P116" s="20"/>
    </row>
    <row r="117" spans="1:16" ht="12.75" outlineLevel="3">
      <c r="A117" s="85" t="s">
        <v>148</v>
      </c>
      <c r="B117" s="76">
        <v>0.10838844973</v>
      </c>
      <c r="C117" s="76">
        <v>0.10982387291</v>
      </c>
      <c r="D117" s="76">
        <v>0.10822080619</v>
      </c>
      <c r="E117" s="76">
        <v>0.10956015944</v>
      </c>
      <c r="F117" s="76">
        <v>0.1097049347</v>
      </c>
      <c r="G117" s="76">
        <v>0.10811320412</v>
      </c>
      <c r="H117" s="76">
        <v>0.10832574013</v>
      </c>
      <c r="I117" s="76">
        <v>0.10937330235</v>
      </c>
      <c r="J117" s="76">
        <v>0.10831493405</v>
      </c>
      <c r="K117" s="76">
        <v>0.10709614705</v>
      </c>
      <c r="L117" s="76">
        <v>0.10702774812</v>
      </c>
      <c r="M117" s="76">
        <v>0.10858730082</v>
      </c>
      <c r="N117" s="20"/>
      <c r="O117" s="20"/>
      <c r="P117" s="20"/>
    </row>
    <row r="118" spans="2:16" ht="11.2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0"/>
      <c r="O118" s="20"/>
      <c r="P118" s="20"/>
    </row>
    <row r="119" spans="2:16" ht="11.2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0"/>
      <c r="O119" s="20"/>
      <c r="P119" s="20"/>
    </row>
    <row r="120" spans="2:16" ht="11.2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0"/>
      <c r="O120" s="20"/>
      <c r="P120" s="20"/>
    </row>
    <row r="121" spans="2:16" ht="11.2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0"/>
      <c r="O121" s="20"/>
      <c r="P121" s="20"/>
    </row>
    <row r="122" spans="2:16" ht="11.2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0"/>
      <c r="O122" s="20"/>
      <c r="P122" s="20"/>
    </row>
    <row r="123" spans="2:16" ht="11.2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0"/>
      <c r="O123" s="20"/>
      <c r="P123" s="20"/>
    </row>
    <row r="124" spans="2:16" ht="11.2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0"/>
      <c r="O124" s="20"/>
      <c r="P124" s="20"/>
    </row>
    <row r="125" spans="2:16" ht="11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0"/>
      <c r="O125" s="20"/>
      <c r="P125" s="20"/>
    </row>
    <row r="126" spans="2:16" ht="11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0"/>
      <c r="O126" s="20"/>
      <c r="P126" s="20"/>
    </row>
    <row r="127" spans="2:16" ht="11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0"/>
      <c r="O127" s="20"/>
      <c r="P127" s="20"/>
    </row>
    <row r="128" spans="2:16" ht="11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0"/>
      <c r="O128" s="20"/>
      <c r="P128" s="20"/>
    </row>
    <row r="129" spans="2:16" ht="11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0"/>
      <c r="O129" s="20"/>
      <c r="P129" s="20"/>
    </row>
    <row r="130" spans="2:16" ht="11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0"/>
      <c r="O130" s="20"/>
      <c r="P130" s="20"/>
    </row>
    <row r="131" spans="2:16" ht="11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0"/>
      <c r="O131" s="20"/>
      <c r="P131" s="20"/>
    </row>
    <row r="132" spans="2:16" ht="11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0"/>
      <c r="O132" s="20"/>
      <c r="P132" s="20"/>
    </row>
    <row r="133" spans="2:16" ht="11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0"/>
      <c r="O133" s="20"/>
      <c r="P133" s="20"/>
    </row>
    <row r="134" spans="2:16" ht="11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0"/>
      <c r="O134" s="20"/>
      <c r="P134" s="20"/>
    </row>
    <row r="135" spans="2:16" ht="11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0"/>
      <c r="O135" s="20"/>
      <c r="P135" s="20"/>
    </row>
    <row r="136" spans="2:16" ht="11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0"/>
      <c r="O136" s="20"/>
      <c r="P136" s="20"/>
    </row>
    <row r="137" spans="2:16" ht="11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0"/>
      <c r="O137" s="20"/>
      <c r="P137" s="20"/>
    </row>
    <row r="138" spans="2:16" ht="11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0"/>
      <c r="O138" s="20"/>
      <c r="P138" s="20"/>
    </row>
    <row r="139" spans="2:16" ht="11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0"/>
      <c r="O139" s="20"/>
      <c r="P139" s="20"/>
    </row>
    <row r="140" spans="2:16" ht="11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0"/>
      <c r="O140" s="20"/>
      <c r="P140" s="20"/>
    </row>
    <row r="141" spans="2:16" ht="11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0"/>
      <c r="O141" s="20"/>
      <c r="P141" s="20"/>
    </row>
    <row r="142" spans="2:16" ht="11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0"/>
      <c r="O142" s="20"/>
      <c r="P142" s="20"/>
    </row>
    <row r="143" spans="2:16" ht="11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0"/>
      <c r="O143" s="20"/>
      <c r="P143" s="20"/>
    </row>
    <row r="144" spans="2:16" ht="11.2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0"/>
      <c r="O144" s="20"/>
      <c r="P144" s="20"/>
    </row>
    <row r="145" spans="2:16" ht="11.2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0"/>
      <c r="O145" s="20"/>
      <c r="P145" s="20"/>
    </row>
    <row r="146" spans="2:16" ht="11.2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0"/>
      <c r="O146" s="20"/>
      <c r="P146" s="20"/>
    </row>
    <row r="147" spans="2:16" ht="11.2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0"/>
      <c r="O147" s="20"/>
      <c r="P147" s="20"/>
    </row>
    <row r="148" spans="2:16" ht="11.2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0"/>
      <c r="O148" s="20"/>
      <c r="P148" s="20"/>
    </row>
    <row r="149" spans="2:16" ht="11.2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0"/>
      <c r="O149" s="20"/>
      <c r="P149" s="20"/>
    </row>
    <row r="150" spans="2:16" ht="11.2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0"/>
      <c r="O150" s="20"/>
      <c r="P150" s="20"/>
    </row>
    <row r="151" spans="2:16" ht="11.2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0"/>
      <c r="O151" s="20"/>
      <c r="P151" s="20"/>
    </row>
    <row r="152" spans="2:16" ht="11.2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0"/>
      <c r="O152" s="20"/>
      <c r="P152" s="20"/>
    </row>
    <row r="153" spans="2:16" ht="11.2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0"/>
      <c r="O153" s="20"/>
      <c r="P153" s="20"/>
    </row>
    <row r="154" spans="2:16" ht="11.2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0"/>
      <c r="O154" s="20"/>
      <c r="P154" s="20"/>
    </row>
    <row r="155" spans="2:16" ht="11.2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0"/>
      <c r="O155" s="20"/>
      <c r="P155" s="20"/>
    </row>
    <row r="156" spans="2:16" ht="11.2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0"/>
      <c r="O156" s="20"/>
      <c r="P156" s="20"/>
    </row>
    <row r="157" spans="2:16" ht="11.2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0"/>
      <c r="O157" s="20"/>
      <c r="P157" s="20"/>
    </row>
    <row r="158" spans="2:16" ht="11.2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0"/>
      <c r="O158" s="20"/>
      <c r="P158" s="20"/>
    </row>
    <row r="159" spans="2:16" ht="11.2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0"/>
      <c r="O159" s="20"/>
      <c r="P159" s="20"/>
    </row>
    <row r="160" spans="2:16" ht="11.2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0"/>
      <c r="O160" s="20"/>
      <c r="P160" s="20"/>
    </row>
    <row r="161" spans="2:16" ht="11.2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0"/>
      <c r="O161" s="20"/>
      <c r="P161" s="20"/>
    </row>
    <row r="162" spans="2:16" ht="11.2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0"/>
      <c r="O162" s="20"/>
      <c r="P162" s="20"/>
    </row>
    <row r="163" spans="2:16" ht="11.2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0"/>
      <c r="O163" s="20"/>
      <c r="P163" s="20"/>
    </row>
    <row r="164" spans="2:16" ht="11.2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0"/>
      <c r="O164" s="20"/>
      <c r="P164" s="20"/>
    </row>
    <row r="165" spans="2:16" ht="11.2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0"/>
      <c r="O165" s="20"/>
      <c r="P165" s="20"/>
    </row>
    <row r="166" spans="2:16" ht="11.2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0"/>
      <c r="O166" s="20"/>
      <c r="P166" s="20"/>
    </row>
    <row r="167" spans="2:16" ht="11.2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0"/>
      <c r="O167" s="20"/>
      <c r="P167" s="20"/>
    </row>
    <row r="168" spans="2:16" ht="11.2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0"/>
      <c r="O168" s="20"/>
      <c r="P168" s="20"/>
    </row>
    <row r="169" spans="2:16" ht="11.2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0"/>
      <c r="O169" s="20"/>
      <c r="P169" s="20"/>
    </row>
    <row r="170" spans="2:16" ht="11.2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0"/>
      <c r="O170" s="20"/>
      <c r="P170" s="20"/>
    </row>
    <row r="171" spans="2:16" ht="11.2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0"/>
      <c r="O171" s="20"/>
      <c r="P171" s="20"/>
    </row>
    <row r="172" spans="2:16" ht="11.2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0"/>
      <c r="O172" s="20"/>
      <c r="P172" s="20"/>
    </row>
    <row r="173" spans="2:16" ht="11.25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0"/>
      <c r="O173" s="20"/>
      <c r="P173" s="20"/>
    </row>
    <row r="174" spans="2:16" ht="11.25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0"/>
      <c r="O174" s="20"/>
      <c r="P174" s="20"/>
    </row>
    <row r="175" spans="2:16" ht="11.25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0"/>
      <c r="O175" s="20"/>
      <c r="P175" s="20"/>
    </row>
    <row r="176" spans="2:16" ht="11.25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0"/>
      <c r="O176" s="20"/>
      <c r="P176" s="20"/>
    </row>
    <row r="177" spans="2:16" ht="11.25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0"/>
      <c r="O177" s="20"/>
      <c r="P177" s="20"/>
    </row>
    <row r="178" spans="2:16" ht="11.25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0"/>
      <c r="O178" s="20"/>
      <c r="P178" s="20"/>
    </row>
    <row r="179" spans="2:16" ht="11.25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0"/>
      <c r="O179" s="20"/>
      <c r="P179" s="20"/>
    </row>
    <row r="180" spans="2:16" ht="11.25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0"/>
      <c r="O180" s="20"/>
      <c r="P180" s="20"/>
    </row>
  </sheetData>
  <sheetProtection/>
  <mergeCells count="1">
    <mergeCell ref="A2:M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2:S183"/>
  <sheetViews>
    <sheetView workbookViewId="0" topLeftCell="A1">
      <selection activeCell="A2" sqref="A2:D2"/>
    </sheetView>
  </sheetViews>
  <sheetFormatPr defaultColWidth="9.00390625" defaultRowHeight="12.75" outlineLevelRow="3"/>
  <cols>
    <col min="1" max="1" width="81.375" style="27" customWidth="1"/>
    <col min="2" max="2" width="14.25390625" style="12" customWidth="1"/>
    <col min="3" max="3" width="15.375" style="12" customWidth="1"/>
    <col min="4" max="4" width="10.25390625" style="48" customWidth="1"/>
    <col min="5" max="16384" width="9.125" style="27" customWidth="1"/>
  </cols>
  <sheetData>
    <row r="2" spans="1:19" ht="18.75">
      <c r="A2" s="4" t="str">
        <f>IF(REPORT_LANG="UKR","Державний та гарантований державою борг України за станом на ","State debt and State guaranteed debt  of Ukraine as of ")&amp;STRPRESENTDATE</f>
        <v>Державний та гарантований державою борг України за станом на 30.11.2023</v>
      </c>
      <c r="B2" s="3"/>
      <c r="C2" s="3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4" ht="18.75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2:17" ht="12.75">
      <c r="B4" s="254"/>
      <c r="C4" s="254"/>
      <c r="D4" s="38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2:4" s="186" customFormat="1" ht="12.75">
      <c r="B5" s="194"/>
      <c r="C5" s="194"/>
      <c r="D5" s="186" t="str">
        <f>VALVAL</f>
        <v>млрд. одиниць</v>
      </c>
    </row>
    <row r="6" spans="1:4" s="224" customFormat="1" ht="12.75">
      <c r="A6" s="123"/>
      <c r="B6" s="42" t="str">
        <f>IF(REPORT_LANG="UKR","дол.США","USD")</f>
        <v>дол.США</v>
      </c>
      <c r="C6" s="42" t="str">
        <f>IF(REPORT_LANG="UKR","грн.","UAH")</f>
        <v>грн.</v>
      </c>
      <c r="D6" s="190" t="s">
        <v>192</v>
      </c>
    </row>
    <row r="7" spans="1:4" s="10" customFormat="1" ht="15.75">
      <c r="A7" s="145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22">
        <f>B$61+B$8</f>
        <v>140.82376648444</v>
      </c>
      <c r="C7" s="222">
        <f>C$61+C$8</f>
        <v>5122.49267062287</v>
      </c>
      <c r="D7" s="54">
        <f>D$61+D$8</f>
        <v>0.9999989999999999</v>
      </c>
    </row>
    <row r="8" spans="1:4" s="165" customFormat="1" ht="15">
      <c r="A8" s="215" t="s">
        <v>48</v>
      </c>
      <c r="B8" s="107">
        <f>B$9+B$45</f>
        <v>44.25332529549</v>
      </c>
      <c r="C8" s="107">
        <f>C$9+C$45</f>
        <v>1609.7235582889302</v>
      </c>
      <c r="D8" s="113">
        <f>D$9+D$45</f>
        <v>0.314248</v>
      </c>
    </row>
    <row r="9" spans="1:4" s="72" customFormat="1" ht="15" outlineLevel="1">
      <c r="A9" s="225" t="s">
        <v>66</v>
      </c>
      <c r="B9" s="172">
        <f>B$10+B$43</f>
        <v>42.36311416628</v>
      </c>
      <c r="C9" s="172">
        <f>C$10+C$43</f>
        <v>1540.9667504218803</v>
      </c>
      <c r="D9" s="235">
        <f>D$10+D$43</f>
        <v>0.30082600000000004</v>
      </c>
    </row>
    <row r="10" spans="1:4" s="200" customFormat="1" ht="14.25" outlineLevel="2">
      <c r="A10" s="131" t="s">
        <v>197</v>
      </c>
      <c r="B10" s="101">
        <f>SUM(B$11:B$42)</f>
        <v>42.31857576097</v>
      </c>
      <c r="C10" s="101">
        <f>SUM(C$11:C$42)</f>
        <v>1539.3466570210003</v>
      </c>
      <c r="D10" s="244">
        <f>SUM(D$11:D$42)</f>
        <v>0.30051000000000005</v>
      </c>
    </row>
    <row r="11" spans="1:17" ht="12.75" outlineLevel="3">
      <c r="A11" s="36" t="s">
        <v>143</v>
      </c>
      <c r="B11" s="40">
        <v>2.07288017661</v>
      </c>
      <c r="C11" s="40">
        <v>75.401431</v>
      </c>
      <c r="D11" s="158">
        <v>0.01472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2.75" outlineLevel="3">
      <c r="A12" s="85" t="s">
        <v>206</v>
      </c>
      <c r="B12" s="76">
        <v>0.48200422266</v>
      </c>
      <c r="C12" s="76">
        <v>17.533</v>
      </c>
      <c r="D12" s="109">
        <v>0.003423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2.75" outlineLevel="3">
      <c r="A13" s="85" t="s">
        <v>32</v>
      </c>
      <c r="B13" s="76">
        <v>2.96494971189</v>
      </c>
      <c r="C13" s="76">
        <v>107.8506387598</v>
      </c>
      <c r="D13" s="109">
        <v>0.021054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2.75" outlineLevel="3">
      <c r="A14" s="85" t="s">
        <v>35</v>
      </c>
      <c r="B14" s="76">
        <v>1.374562889</v>
      </c>
      <c r="C14" s="76">
        <v>50</v>
      </c>
      <c r="D14" s="109">
        <v>0.009761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2.75" outlineLevel="3">
      <c r="A15" s="85" t="s">
        <v>85</v>
      </c>
      <c r="B15" s="76">
        <v>0.78899912578</v>
      </c>
      <c r="C15" s="76">
        <v>28.700001</v>
      </c>
      <c r="D15" s="109">
        <v>0.005603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2.75" outlineLevel="3">
      <c r="A16" s="85" t="s">
        <v>134</v>
      </c>
      <c r="B16" s="76">
        <v>1.28933998988</v>
      </c>
      <c r="C16" s="76">
        <v>46.9</v>
      </c>
      <c r="D16" s="109">
        <v>0.009156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2.75" outlineLevel="3">
      <c r="A17" s="85" t="s">
        <v>198</v>
      </c>
      <c r="B17" s="76">
        <v>6.51823102004</v>
      </c>
      <c r="C17" s="76">
        <v>237.101957</v>
      </c>
      <c r="D17" s="109">
        <v>0.046286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2.75" outlineLevel="3">
      <c r="A18" s="85" t="s">
        <v>28</v>
      </c>
      <c r="B18" s="76">
        <v>0.33258219886</v>
      </c>
      <c r="C18" s="76">
        <v>12.097744</v>
      </c>
      <c r="D18" s="109">
        <v>0.002362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2.75" outlineLevel="3">
      <c r="A19" s="85" t="s">
        <v>77</v>
      </c>
      <c r="B19" s="76">
        <v>0.74495106556</v>
      </c>
      <c r="C19" s="76">
        <v>27.097744</v>
      </c>
      <c r="D19" s="109">
        <v>0.00529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.75" outlineLevel="3">
      <c r="A20" s="85" t="s">
        <v>170</v>
      </c>
      <c r="B20" s="76">
        <v>1.34419164717</v>
      </c>
      <c r="C20" s="76">
        <v>48.8952400038</v>
      </c>
      <c r="D20" s="109">
        <v>0.009545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.75" outlineLevel="3">
      <c r="A21" s="85" t="s">
        <v>127</v>
      </c>
      <c r="B21" s="76">
        <v>0.33258219886</v>
      </c>
      <c r="C21" s="76">
        <v>12.097744</v>
      </c>
      <c r="D21" s="109">
        <v>0.002362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2.75" outlineLevel="3">
      <c r="A22" s="85" t="s">
        <v>193</v>
      </c>
      <c r="B22" s="76">
        <v>0.33258219886</v>
      </c>
      <c r="C22" s="76">
        <v>12.097744</v>
      </c>
      <c r="D22" s="109">
        <v>0.002362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2.75" outlineLevel="3">
      <c r="A23" s="85" t="s">
        <v>220</v>
      </c>
      <c r="B23" s="76">
        <v>4.999023483</v>
      </c>
      <c r="C23" s="76">
        <v>181.840479</v>
      </c>
      <c r="D23" s="109">
        <v>0.035498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2.75" outlineLevel="3">
      <c r="A24" s="85" t="s">
        <v>152</v>
      </c>
      <c r="B24" s="76">
        <v>0.33258219886</v>
      </c>
      <c r="C24" s="76">
        <v>12.097744</v>
      </c>
      <c r="D24" s="109">
        <v>0.002362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.75" outlineLevel="3">
      <c r="A25" s="85" t="s">
        <v>211</v>
      </c>
      <c r="B25" s="76">
        <v>0.33258219886</v>
      </c>
      <c r="C25" s="76">
        <v>12.097744</v>
      </c>
      <c r="D25" s="109">
        <v>0.002362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2.75" outlineLevel="3">
      <c r="A26" s="85" t="s">
        <v>39</v>
      </c>
      <c r="B26" s="76">
        <v>0.33258219886</v>
      </c>
      <c r="C26" s="76">
        <v>12.097744</v>
      </c>
      <c r="D26" s="109">
        <v>0.002362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2.75" outlineLevel="3">
      <c r="A27" s="85" t="s">
        <v>90</v>
      </c>
      <c r="B27" s="76">
        <v>0.33258219886</v>
      </c>
      <c r="C27" s="76">
        <v>12.097744</v>
      </c>
      <c r="D27" s="109">
        <v>0.002362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.75" outlineLevel="3">
      <c r="A28" s="85" t="s">
        <v>78</v>
      </c>
      <c r="B28" s="76">
        <v>0.33258219886</v>
      </c>
      <c r="C28" s="76">
        <v>12.097744</v>
      </c>
      <c r="D28" s="109">
        <v>0.002362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2.75" outlineLevel="3">
      <c r="A29" s="85" t="s">
        <v>128</v>
      </c>
      <c r="B29" s="76">
        <v>0.33258219886</v>
      </c>
      <c r="C29" s="76">
        <v>12.097744</v>
      </c>
      <c r="D29" s="109">
        <v>0.002362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2.75" outlineLevel="3">
      <c r="A30" s="85" t="s">
        <v>194</v>
      </c>
      <c r="B30" s="76">
        <v>0.33258219886</v>
      </c>
      <c r="C30" s="76">
        <v>12.097744</v>
      </c>
      <c r="D30" s="109">
        <v>0.002362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2.75" outlineLevel="3">
      <c r="A31" s="85" t="s">
        <v>21</v>
      </c>
      <c r="B31" s="76">
        <v>0.33258219886</v>
      </c>
      <c r="C31" s="76">
        <v>12.097744</v>
      </c>
      <c r="D31" s="109">
        <v>0.002362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2.75" outlineLevel="3">
      <c r="A32" s="85" t="s">
        <v>73</v>
      </c>
      <c r="B32" s="76">
        <v>0.33258219886</v>
      </c>
      <c r="C32" s="76">
        <v>12.097744</v>
      </c>
      <c r="D32" s="109">
        <v>0.002362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 outlineLevel="3">
      <c r="A33" s="85" t="s">
        <v>123</v>
      </c>
      <c r="B33" s="76">
        <v>0.33258219886</v>
      </c>
      <c r="C33" s="76">
        <v>12.097744</v>
      </c>
      <c r="D33" s="109">
        <v>0.002362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.75" outlineLevel="3">
      <c r="A34" s="85" t="s">
        <v>45</v>
      </c>
      <c r="B34" s="76">
        <v>3.20267993026</v>
      </c>
      <c r="C34" s="76">
        <v>116.498123</v>
      </c>
      <c r="D34" s="109">
        <v>0.022742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 outlineLevel="3">
      <c r="A35" s="85" t="s">
        <v>91</v>
      </c>
      <c r="B35" s="76">
        <v>7.2053968363</v>
      </c>
      <c r="C35" s="76">
        <v>262.097751</v>
      </c>
      <c r="D35" s="109">
        <v>0.051166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 outlineLevel="3">
      <c r="A36" s="85" t="s">
        <v>95</v>
      </c>
      <c r="B36" s="76">
        <v>0.61964195387</v>
      </c>
      <c r="C36" s="76">
        <v>22.5396</v>
      </c>
      <c r="D36" s="109">
        <v>0.0044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.75" outlineLevel="3">
      <c r="A37" s="85" t="s">
        <v>156</v>
      </c>
      <c r="B37" s="76">
        <v>1.12904495371</v>
      </c>
      <c r="C37" s="76">
        <v>41.069236</v>
      </c>
      <c r="D37" s="109">
        <v>0.008017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.75" outlineLevel="3">
      <c r="A38" s="85" t="s">
        <v>213</v>
      </c>
      <c r="B38" s="76">
        <v>1.12935205856</v>
      </c>
      <c r="C38" s="76">
        <v>41.080407</v>
      </c>
      <c r="D38" s="109">
        <v>0.00802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 outlineLevel="3">
      <c r="A39" s="85" t="s">
        <v>40</v>
      </c>
      <c r="B39" s="76">
        <v>0.48884105105</v>
      </c>
      <c r="C39" s="76">
        <v>17.781691</v>
      </c>
      <c r="D39" s="109">
        <v>0.003471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.75" outlineLevel="3">
      <c r="A40" s="85" t="s">
        <v>92</v>
      </c>
      <c r="B40" s="76">
        <v>0.06872814445</v>
      </c>
      <c r="C40" s="76">
        <v>2.5</v>
      </c>
      <c r="D40" s="109">
        <v>0.000488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 outlineLevel="3">
      <c r="A41" s="85" t="s">
        <v>196</v>
      </c>
      <c r="B41" s="76">
        <v>1.21480256486</v>
      </c>
      <c r="C41" s="76">
        <v>44.1886862574</v>
      </c>
      <c r="D41" s="109">
        <v>0.008626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 outlineLevel="3">
      <c r="A42" s="85" t="s">
        <v>145</v>
      </c>
      <c r="B42" s="76">
        <v>0.35738635114</v>
      </c>
      <c r="C42" s="76">
        <v>13</v>
      </c>
      <c r="D42" s="109">
        <v>0.002538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4.25" outlineLevel="2">
      <c r="A43" s="211" t="s">
        <v>115</v>
      </c>
      <c r="B43" s="175">
        <f>SUM(B$44:B$44)</f>
        <v>0.04453840531</v>
      </c>
      <c r="C43" s="175">
        <f>SUM(C$44:C$44)</f>
        <v>1.62009340088</v>
      </c>
      <c r="D43" s="181">
        <f>SUM(D$44:D$44)</f>
        <v>0.000316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2.75" outlineLevel="3">
      <c r="A44" s="85" t="s">
        <v>31</v>
      </c>
      <c r="B44" s="76">
        <v>0.04453840531</v>
      </c>
      <c r="C44" s="76">
        <v>1.62009340088</v>
      </c>
      <c r="D44" s="109">
        <v>0.000316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5" outlineLevel="1">
      <c r="A45" s="229" t="s">
        <v>14</v>
      </c>
      <c r="B45" s="164">
        <f>B$46+B$51+B$59</f>
        <v>1.8902111292100001</v>
      </c>
      <c r="C45" s="164">
        <f>C$46+C$51+C$59</f>
        <v>68.75680786705</v>
      </c>
      <c r="D45" s="189">
        <f>D$46+D$51+D$59</f>
        <v>0.013422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4.25" outlineLevel="2">
      <c r="A46" s="211" t="s">
        <v>197</v>
      </c>
      <c r="B46" s="175">
        <f>SUM(B$47:B$50)</f>
        <v>0.24673435747</v>
      </c>
      <c r="C46" s="175">
        <f>SUM(C$47:C$50)</f>
        <v>8.9750116</v>
      </c>
      <c r="D46" s="181">
        <f>SUM(D$47:D$50)</f>
        <v>0.001751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2.75" outlineLevel="3">
      <c r="A47" s="85" t="s">
        <v>110</v>
      </c>
      <c r="B47" s="76">
        <v>3.189E-07</v>
      </c>
      <c r="C47" s="76">
        <v>1.16E-05</v>
      </c>
      <c r="D47" s="109">
        <v>0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2.75" outlineLevel="3">
      <c r="A48" s="85" t="s">
        <v>74</v>
      </c>
      <c r="B48" s="76">
        <v>0.09553212078</v>
      </c>
      <c r="C48" s="76">
        <v>3.475</v>
      </c>
      <c r="D48" s="109">
        <v>0.000678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2.75" outlineLevel="3">
      <c r="A49" s="85" t="s">
        <v>163</v>
      </c>
      <c r="B49" s="76">
        <v>0.09621940223</v>
      </c>
      <c r="C49" s="76">
        <v>3.5</v>
      </c>
      <c r="D49" s="109">
        <v>0.000683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2.75" outlineLevel="3">
      <c r="A50" s="85" t="s">
        <v>0</v>
      </c>
      <c r="B50" s="76">
        <v>0.05498251556</v>
      </c>
      <c r="C50" s="76">
        <v>2</v>
      </c>
      <c r="D50" s="109">
        <v>0.00039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4.25" outlineLevel="2">
      <c r="A51" s="211" t="s">
        <v>115</v>
      </c>
      <c r="B51" s="175">
        <f>SUM(B$52:B$58)</f>
        <v>1.64345052721</v>
      </c>
      <c r="C51" s="175">
        <f>SUM(C$52:C$58)</f>
        <v>59.78084161705</v>
      </c>
      <c r="D51" s="181">
        <f>SUM(D$52:D$58)</f>
        <v>0.011671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2.75" outlineLevel="3">
      <c r="A52" s="85" t="s">
        <v>140</v>
      </c>
      <c r="B52" s="76">
        <v>0.09893039854</v>
      </c>
      <c r="C52" s="76">
        <v>3.59861303295</v>
      </c>
      <c r="D52" s="109">
        <v>0.000703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2.75" outlineLevel="3">
      <c r="A53" s="85" t="s">
        <v>125</v>
      </c>
      <c r="B53" s="76">
        <v>0.01191666667</v>
      </c>
      <c r="C53" s="76">
        <v>0.43347113345</v>
      </c>
      <c r="D53" s="109">
        <v>8.5E-05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2.75" outlineLevel="3">
      <c r="A54" s="85" t="s">
        <v>199</v>
      </c>
      <c r="B54" s="76">
        <v>0.00916666666</v>
      </c>
      <c r="C54" s="76">
        <v>0.33343933309</v>
      </c>
      <c r="D54" s="109">
        <v>6.5E-05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2.75" outlineLevel="3">
      <c r="A55" s="85" t="s">
        <v>183</v>
      </c>
      <c r="B55" s="76">
        <v>0.01283333333</v>
      </c>
      <c r="C55" s="76">
        <v>0.46681506655</v>
      </c>
      <c r="D55" s="109">
        <v>9.1E-05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2.75" outlineLevel="3">
      <c r="A56" s="85" t="s">
        <v>60</v>
      </c>
      <c r="B56" s="76">
        <v>0.31551880295</v>
      </c>
      <c r="C56" s="76">
        <v>11.47705956078</v>
      </c>
      <c r="D56" s="109">
        <v>0.002241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2.75" outlineLevel="3">
      <c r="A57" s="85" t="s">
        <v>180</v>
      </c>
      <c r="B57" s="76">
        <v>0.36000677899</v>
      </c>
      <c r="C57" s="76">
        <v>13.09531858699</v>
      </c>
      <c r="D57" s="109">
        <v>0.002556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2.75" outlineLevel="3">
      <c r="A58" s="85" t="s">
        <v>210</v>
      </c>
      <c r="B58" s="76">
        <v>0.83507788007</v>
      </c>
      <c r="C58" s="76">
        <v>30.37612490324</v>
      </c>
      <c r="D58" s="109">
        <v>0.00593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14.25" outlineLevel="2">
      <c r="A59" s="211" t="s">
        <v>138</v>
      </c>
      <c r="B59" s="175">
        <f>SUM(B$60:B$60)</f>
        <v>2.624453E-05</v>
      </c>
      <c r="C59" s="175">
        <f>SUM(C$60:C$60)</f>
        <v>0.00095465</v>
      </c>
      <c r="D59" s="181">
        <f>SUM(D$60:D$60)</f>
        <v>0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2.75" outlineLevel="3">
      <c r="A60" s="85" t="s">
        <v>67</v>
      </c>
      <c r="B60" s="76">
        <v>2.624453E-05</v>
      </c>
      <c r="C60" s="76">
        <v>0.00095465</v>
      </c>
      <c r="D60" s="109">
        <v>0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5">
      <c r="A61" s="130" t="s">
        <v>59</v>
      </c>
      <c r="B61" s="24">
        <f>B$62+B$98</f>
        <v>96.57044118895001</v>
      </c>
      <c r="C61" s="24">
        <f>C$62+C$98</f>
        <v>3512.7691123339396</v>
      </c>
      <c r="D61" s="56">
        <f>D$62+D$98</f>
        <v>0.6857509999999999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5" outlineLevel="1">
      <c r="A62" s="229" t="s">
        <v>66</v>
      </c>
      <c r="B62" s="164">
        <f>B$63+B$71+B$82+B$88+B$96</f>
        <v>89.58032515603001</v>
      </c>
      <c r="C62" s="164">
        <f>C$63+C$71+C$82+C$88+C$96</f>
        <v>3258.5022436136596</v>
      </c>
      <c r="D62" s="189">
        <f>D$63+D$71+D$82+D$88+D$96</f>
        <v>0.6361149999999999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4.25" outlineLevel="2">
      <c r="A63" s="211" t="s">
        <v>176</v>
      </c>
      <c r="B63" s="175">
        <f>SUM(B$64:B$70)</f>
        <v>54.30711144554001</v>
      </c>
      <c r="C63" s="175">
        <f>SUM(C$64:C$70)</f>
        <v>1975.4320402536096</v>
      </c>
      <c r="D63" s="181">
        <f>SUM(D$64:D$70)</f>
        <v>0.385639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2.75" outlineLevel="3">
      <c r="A64" s="85" t="s">
        <v>106</v>
      </c>
      <c r="B64" s="76">
        <v>0.00516714029</v>
      </c>
      <c r="C64" s="76">
        <v>0.18795576156</v>
      </c>
      <c r="D64" s="109">
        <v>3.7E-05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2.75" outlineLevel="3">
      <c r="A65" s="85" t="s">
        <v>51</v>
      </c>
      <c r="B65" s="76">
        <v>0.19534386667</v>
      </c>
      <c r="C65" s="76">
        <v>7.10567221924</v>
      </c>
      <c r="D65" s="109">
        <v>0.001387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2.75" outlineLevel="3">
      <c r="A66" s="85" t="s">
        <v>96</v>
      </c>
      <c r="B66" s="76">
        <v>2.73687412648</v>
      </c>
      <c r="C66" s="76">
        <v>99.55434372565</v>
      </c>
      <c r="D66" s="109">
        <v>0.019435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2.75" outlineLevel="3">
      <c r="A67" s="85" t="s">
        <v>167</v>
      </c>
      <c r="B67" s="76">
        <v>30.87886807498</v>
      </c>
      <c r="C67" s="76">
        <v>1123.225002</v>
      </c>
      <c r="D67" s="109">
        <v>0.219273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2.75" outlineLevel="3">
      <c r="A68" s="85" t="s">
        <v>132</v>
      </c>
      <c r="B68" s="76">
        <v>11.07807127941</v>
      </c>
      <c r="C68" s="76">
        <v>402.9670584027</v>
      </c>
      <c r="D68" s="109">
        <v>0.078666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2.75" outlineLevel="3">
      <c r="A69" s="85" t="s">
        <v>148</v>
      </c>
      <c r="B69" s="76">
        <v>9.30466841633</v>
      </c>
      <c r="C69" s="76">
        <v>338.45917457806</v>
      </c>
      <c r="D69" s="109">
        <v>0.066073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2.75" outlineLevel="3">
      <c r="A70" s="85" t="s">
        <v>142</v>
      </c>
      <c r="B70" s="76">
        <v>0.10811854138</v>
      </c>
      <c r="C70" s="76">
        <v>3.9328335664</v>
      </c>
      <c r="D70" s="109">
        <v>0.000768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4.25" outlineLevel="2">
      <c r="A71" s="211" t="s">
        <v>44</v>
      </c>
      <c r="B71" s="175">
        <f>SUM(B$72:B$81)</f>
        <v>6.761168414270001</v>
      </c>
      <c r="C71" s="175">
        <f>SUM(C$72:C$81)</f>
        <v>245.93885330188</v>
      </c>
      <c r="D71" s="181">
        <f>SUM(D$72:D$81)</f>
        <v>0.048011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2.75" outlineLevel="3">
      <c r="A72" s="85" t="s">
        <v>25</v>
      </c>
      <c r="B72" s="76">
        <v>0.0233237262</v>
      </c>
      <c r="C72" s="76">
        <v>0.84840520516</v>
      </c>
      <c r="D72" s="109">
        <v>0.000166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2.75" outlineLevel="3">
      <c r="A73" s="85" t="s">
        <v>13</v>
      </c>
      <c r="B73" s="76">
        <v>0.21970023533</v>
      </c>
      <c r="C73" s="76">
        <v>7.99164</v>
      </c>
      <c r="D73" s="109">
        <v>0.00156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2.75" outlineLevel="3">
      <c r="A74" s="85" t="s">
        <v>29</v>
      </c>
      <c r="B74" s="76">
        <v>3.59651300754</v>
      </c>
      <c r="C74" s="76">
        <v>130.82387995179</v>
      </c>
      <c r="D74" s="109">
        <v>0.025539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2.75" outlineLevel="3">
      <c r="A75" s="85" t="s">
        <v>109</v>
      </c>
      <c r="B75" s="76">
        <v>0.21970023533</v>
      </c>
      <c r="C75" s="76">
        <v>7.99164</v>
      </c>
      <c r="D75" s="109">
        <v>0.00156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2.75" outlineLevel="3">
      <c r="A76" s="85" t="s">
        <v>49</v>
      </c>
      <c r="B76" s="76">
        <v>0.6138211556</v>
      </c>
      <c r="C76" s="76">
        <v>22.32786729898</v>
      </c>
      <c r="D76" s="109">
        <v>0.004359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2.75" outlineLevel="3">
      <c r="A77" s="85" t="s">
        <v>111</v>
      </c>
      <c r="B77" s="76">
        <v>0.0891995519</v>
      </c>
      <c r="C77" s="76">
        <v>3.24465154019</v>
      </c>
      <c r="D77" s="109">
        <v>0.000633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12.75" outlineLevel="3">
      <c r="A78" s="85" t="s">
        <v>120</v>
      </c>
      <c r="B78" s="76">
        <v>0.60585586</v>
      </c>
      <c r="C78" s="76">
        <v>22.03812807867</v>
      </c>
      <c r="D78" s="109">
        <v>0.004302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2.75" outlineLevel="3">
      <c r="A79" s="85" t="s">
        <v>137</v>
      </c>
      <c r="B79" s="76">
        <v>0.0004725545</v>
      </c>
      <c r="C79" s="76">
        <v>0.01718926444</v>
      </c>
      <c r="D79" s="109">
        <v>3E-06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12.75" outlineLevel="3">
      <c r="A80" s="85" t="s">
        <v>219</v>
      </c>
      <c r="B80" s="76">
        <v>0.48912325638</v>
      </c>
      <c r="C80" s="76">
        <v>17.7919562757</v>
      </c>
      <c r="D80" s="109">
        <v>0.003473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12.75" outlineLevel="3">
      <c r="A81" s="85" t="s">
        <v>26</v>
      </c>
      <c r="B81" s="76">
        <v>0.90345883149</v>
      </c>
      <c r="C81" s="76">
        <v>32.86349568695</v>
      </c>
      <c r="D81" s="109">
        <v>0.006416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14.25" outlineLevel="2">
      <c r="A82" s="211" t="s">
        <v>221</v>
      </c>
      <c r="B82" s="175">
        <f>SUM(B$83:B$87)</f>
        <v>1.5716460242699999</v>
      </c>
      <c r="C82" s="175">
        <f>SUM(C$83:C$87)</f>
        <v>57.16893846128</v>
      </c>
      <c r="D82" s="181">
        <f>SUM(D$83:D$87)</f>
        <v>0.011158999999999999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12.75" outlineLevel="3">
      <c r="A83" s="85" t="s">
        <v>61</v>
      </c>
      <c r="B83" s="76">
        <v>0.71402576482</v>
      </c>
      <c r="C83" s="76">
        <v>25.97283</v>
      </c>
      <c r="D83" s="109">
        <v>0.00507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12.75" outlineLevel="3">
      <c r="A84" s="85" t="s">
        <v>79</v>
      </c>
      <c r="B84" s="76">
        <v>5.616549E-05</v>
      </c>
      <c r="C84" s="76">
        <v>0.0020430308</v>
      </c>
      <c r="D84" s="109">
        <v>0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2.75" outlineLevel="3">
      <c r="A85" s="85" t="s">
        <v>175</v>
      </c>
      <c r="B85" s="76">
        <v>0.00426904406</v>
      </c>
      <c r="C85" s="76">
        <v>0.15528733138</v>
      </c>
      <c r="D85" s="109">
        <v>3E-05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12.75" outlineLevel="3">
      <c r="A86" s="85" t="s">
        <v>174</v>
      </c>
      <c r="B86" s="76">
        <v>0.26407118627</v>
      </c>
      <c r="C86" s="76">
        <v>9.60564221491</v>
      </c>
      <c r="D86" s="109">
        <v>0.001875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12.75" outlineLevel="3">
      <c r="A87" s="85" t="s">
        <v>47</v>
      </c>
      <c r="B87" s="76">
        <v>0.58922386363</v>
      </c>
      <c r="C87" s="76">
        <v>21.43313588419</v>
      </c>
      <c r="D87" s="109">
        <v>0.004184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4.25" outlineLevel="2">
      <c r="A88" s="211" t="s">
        <v>52</v>
      </c>
      <c r="B88" s="175">
        <f>SUM(B$89:B$95)</f>
        <v>22.732257647409998</v>
      </c>
      <c r="C88" s="175">
        <f>SUM(C$89:C$95)</f>
        <v>826.8904183760002</v>
      </c>
      <c r="D88" s="181">
        <f>SUM(D$89:D$95)</f>
        <v>0.16142399999999998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12.75" outlineLevel="3">
      <c r="A89" s="85" t="s">
        <v>117</v>
      </c>
      <c r="B89" s="76">
        <v>3</v>
      </c>
      <c r="C89" s="76">
        <v>109.1256</v>
      </c>
      <c r="D89" s="109">
        <v>0.021303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2.75" outlineLevel="3">
      <c r="A90" s="85" t="s">
        <v>205</v>
      </c>
      <c r="B90" s="76">
        <v>7.56063</v>
      </c>
      <c r="C90" s="76">
        <v>275.019428376</v>
      </c>
      <c r="D90" s="109">
        <v>0.053689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2.75" outlineLevel="3">
      <c r="A91" s="85" t="s">
        <v>223</v>
      </c>
      <c r="B91" s="76">
        <v>3</v>
      </c>
      <c r="C91" s="76">
        <v>109.1256</v>
      </c>
      <c r="D91" s="109">
        <v>0.021303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2.75" outlineLevel="3">
      <c r="A92" s="85" t="s">
        <v>23</v>
      </c>
      <c r="B92" s="76">
        <v>2.35</v>
      </c>
      <c r="C92" s="76">
        <v>85.48172</v>
      </c>
      <c r="D92" s="109">
        <v>0.016688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12.75" outlineLevel="3">
      <c r="A93" s="85" t="s">
        <v>58</v>
      </c>
      <c r="B93" s="76">
        <v>1.09850117663</v>
      </c>
      <c r="C93" s="76">
        <v>39.9582</v>
      </c>
      <c r="D93" s="109">
        <v>0.007801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2.75" outlineLevel="3">
      <c r="A94" s="85" t="s">
        <v>185</v>
      </c>
      <c r="B94" s="76">
        <v>3.97312647078</v>
      </c>
      <c r="C94" s="76">
        <v>144.52327</v>
      </c>
      <c r="D94" s="109">
        <v>0.028213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12.75" outlineLevel="3">
      <c r="A95" s="85" t="s">
        <v>4</v>
      </c>
      <c r="B95" s="76">
        <v>1.75</v>
      </c>
      <c r="C95" s="76">
        <v>63.6566</v>
      </c>
      <c r="D95" s="109">
        <v>0.012427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14.25" outlineLevel="2">
      <c r="A96" s="211" t="s">
        <v>179</v>
      </c>
      <c r="B96" s="175">
        <f>SUM(B$97:B$97)</f>
        <v>4.20814162454</v>
      </c>
      <c r="C96" s="175">
        <f>SUM(C$97:C$97)</f>
        <v>153.07199322089</v>
      </c>
      <c r="D96" s="181">
        <f>SUM(D$97:D$97)</f>
        <v>0.029882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12.75" outlineLevel="3">
      <c r="A97" s="85" t="s">
        <v>148</v>
      </c>
      <c r="B97" s="76">
        <v>4.20814162454</v>
      </c>
      <c r="C97" s="76">
        <v>153.07199322089</v>
      </c>
      <c r="D97" s="109">
        <v>0.029882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5" outlineLevel="1">
      <c r="A98" s="229" t="s">
        <v>14</v>
      </c>
      <c r="B98" s="164">
        <f>B$99+B$106+B$108+B$111+B$114</f>
        <v>6.99011603292</v>
      </c>
      <c r="C98" s="164">
        <f>C$99+C$106+C$108+C$111+C$114</f>
        <v>254.26686872028003</v>
      </c>
      <c r="D98" s="189">
        <f>D$99+D$106+D$108+D$111+D$114</f>
        <v>0.049636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14.25" outlineLevel="2">
      <c r="A99" s="211" t="s">
        <v>176</v>
      </c>
      <c r="B99" s="175">
        <f>SUM(B$100:B$105)</f>
        <v>4.3123169206</v>
      </c>
      <c r="C99" s="175">
        <f>SUM(C$100:C$105)</f>
        <v>156.86139044995</v>
      </c>
      <c r="D99" s="181">
        <f>SUM(D$100:D$105)</f>
        <v>0.030622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12.75" outlineLevel="3">
      <c r="A100" s="85" t="s">
        <v>62</v>
      </c>
      <c r="B100" s="76">
        <v>0.32955035299</v>
      </c>
      <c r="C100" s="76">
        <v>11.98746</v>
      </c>
      <c r="D100" s="109">
        <v>0.00234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2.75" outlineLevel="3">
      <c r="A101" s="85" t="s">
        <v>51</v>
      </c>
      <c r="B101" s="76">
        <v>1.09034780842</v>
      </c>
      <c r="C101" s="76">
        <v>39.66161960073</v>
      </c>
      <c r="D101" s="109">
        <v>0.007743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12.75" outlineLevel="3">
      <c r="A102" s="85" t="s">
        <v>96</v>
      </c>
      <c r="B102" s="76">
        <v>0.11058062094</v>
      </c>
      <c r="C102" s="76">
        <v>4.022392203</v>
      </c>
      <c r="D102" s="109">
        <v>0.000785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2.75" outlineLevel="3">
      <c r="A103" s="85" t="s">
        <v>132</v>
      </c>
      <c r="B103" s="76">
        <v>0.49768266772</v>
      </c>
      <c r="C103" s="76">
        <v>18.10330657485</v>
      </c>
      <c r="D103" s="109">
        <v>0.003534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2.75" outlineLevel="3">
      <c r="A104" s="85" t="s">
        <v>148</v>
      </c>
      <c r="B104" s="76">
        <v>2.28400002253</v>
      </c>
      <c r="C104" s="76">
        <v>83.08095761928</v>
      </c>
      <c r="D104" s="109">
        <v>0.016219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12.75" outlineLevel="3">
      <c r="A105" s="85" t="s">
        <v>142</v>
      </c>
      <c r="B105" s="76">
        <v>0.000155448</v>
      </c>
      <c r="C105" s="76">
        <v>0.00565445209</v>
      </c>
      <c r="D105" s="109">
        <v>1E-06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4.25" outlineLevel="2">
      <c r="A106" s="211" t="s">
        <v>44</v>
      </c>
      <c r="B106" s="175">
        <f>SUM(B$107:B$107)</f>
        <v>0.026494662</v>
      </c>
      <c r="C106" s="175">
        <f>SUM(C$107:C$107)</f>
        <v>0.96374862914</v>
      </c>
      <c r="D106" s="181">
        <f>SUM(D$107:D$107)</f>
        <v>0.000188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2.75" outlineLevel="3">
      <c r="A107" s="85" t="s">
        <v>49</v>
      </c>
      <c r="B107" s="76">
        <v>0.026494662</v>
      </c>
      <c r="C107" s="76">
        <v>0.96374862914</v>
      </c>
      <c r="D107" s="109">
        <v>0.000188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4.25" outlineLevel="2">
      <c r="A108" s="211" t="s">
        <v>221</v>
      </c>
      <c r="B108" s="175">
        <f>SUM(B$109:B$110)</f>
        <v>1.0177171495</v>
      </c>
      <c r="C108" s="175">
        <f>SUM(C$109:C$110)</f>
        <v>37.01966485649</v>
      </c>
      <c r="D108" s="181">
        <f>SUM(D$109:D$110)</f>
        <v>0.007226000000000001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2.75" outlineLevel="3">
      <c r="A109" s="85" t="s">
        <v>154</v>
      </c>
      <c r="B109" s="76">
        <v>0.1927171495</v>
      </c>
      <c r="C109" s="76">
        <v>7.01012485649</v>
      </c>
      <c r="D109" s="109">
        <v>0.001368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12.75" outlineLevel="3">
      <c r="A110" s="85" t="s">
        <v>119</v>
      </c>
      <c r="B110" s="76">
        <v>0.825</v>
      </c>
      <c r="C110" s="76">
        <v>30.00954</v>
      </c>
      <c r="D110" s="109">
        <v>0.005858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4.25" outlineLevel="2">
      <c r="A111" s="211" t="s">
        <v>52</v>
      </c>
      <c r="B111" s="175">
        <f>SUM(B$112:B$113)</f>
        <v>1.525</v>
      </c>
      <c r="C111" s="175">
        <f>SUM(C$112:C$113)</f>
        <v>55.47218</v>
      </c>
      <c r="D111" s="181">
        <f>SUM(D$112:D$113)</f>
        <v>0.010829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2.75" outlineLevel="3">
      <c r="A112" s="85" t="s">
        <v>101</v>
      </c>
      <c r="B112" s="76">
        <v>0.7</v>
      </c>
      <c r="C112" s="76">
        <v>25.46264</v>
      </c>
      <c r="D112" s="109">
        <v>0.004971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ht="12.75" outlineLevel="3">
      <c r="A113" s="85" t="s">
        <v>99</v>
      </c>
      <c r="B113" s="76">
        <v>0.825</v>
      </c>
      <c r="C113" s="76">
        <v>30.00954</v>
      </c>
      <c r="D113" s="109">
        <v>0.005858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ht="14.25" outlineLevel="2">
      <c r="A114" s="211" t="s">
        <v>179</v>
      </c>
      <c r="B114" s="175">
        <f>SUM(B$115:B$115)</f>
        <v>0.10858730082</v>
      </c>
      <c r="C114" s="175">
        <f>SUM(C$115:C$115)</f>
        <v>3.9498847847</v>
      </c>
      <c r="D114" s="181">
        <f>SUM(D$115:D$115)</f>
        <v>0.000771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2.75" outlineLevel="3">
      <c r="A115" s="85" t="s">
        <v>148</v>
      </c>
      <c r="B115" s="76">
        <v>0.10858730082</v>
      </c>
      <c r="C115" s="76">
        <v>3.9498847847</v>
      </c>
      <c r="D115" s="109">
        <v>0.000771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ht="12.75">
      <c r="B116" s="254"/>
      <c r="C116" s="254"/>
      <c r="D116" s="3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ht="12.75">
      <c r="B117" s="254"/>
      <c r="C117" s="254"/>
      <c r="D117" s="38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ht="12.75">
      <c r="B118" s="254"/>
      <c r="C118" s="254"/>
      <c r="D118" s="38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ht="12.75">
      <c r="B119" s="254"/>
      <c r="C119" s="254"/>
      <c r="D119" s="38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ht="12.75">
      <c r="B120" s="254"/>
      <c r="C120" s="254"/>
      <c r="D120" s="38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ht="12.75">
      <c r="B121" s="254"/>
      <c r="C121" s="254"/>
      <c r="D121" s="38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ht="12.75">
      <c r="B122" s="254"/>
      <c r="C122" s="254"/>
      <c r="D122" s="38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ht="12.75">
      <c r="B123" s="254"/>
      <c r="C123" s="254"/>
      <c r="D123" s="38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ht="12.75">
      <c r="B124" s="254"/>
      <c r="C124" s="254"/>
      <c r="D124" s="38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ht="12.75">
      <c r="B125" s="254"/>
      <c r="C125" s="254"/>
      <c r="D125" s="38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ht="12.75">
      <c r="B126" s="254"/>
      <c r="C126" s="254"/>
      <c r="D126" s="38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ht="12.75">
      <c r="B127" s="254"/>
      <c r="C127" s="254"/>
      <c r="D127" s="38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ht="12.75">
      <c r="B128" s="254"/>
      <c r="C128" s="254"/>
      <c r="D128" s="3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12.75">
      <c r="B129" s="254"/>
      <c r="C129" s="254"/>
      <c r="D129" s="38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12.75">
      <c r="B130" s="254"/>
      <c r="C130" s="254"/>
      <c r="D130" s="3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12.75">
      <c r="B131" s="254"/>
      <c r="C131" s="254"/>
      <c r="D131" s="38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12.75">
      <c r="B132" s="254"/>
      <c r="C132" s="254"/>
      <c r="D132" s="38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12.75">
      <c r="B133" s="254"/>
      <c r="C133" s="254"/>
      <c r="D133" s="38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12.75">
      <c r="B134" s="254"/>
      <c r="C134" s="254"/>
      <c r="D134" s="38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12.75">
      <c r="B135" s="254"/>
      <c r="C135" s="254"/>
      <c r="D135" s="38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12.75">
      <c r="B136" s="254"/>
      <c r="C136" s="254"/>
      <c r="D136" s="38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12.75">
      <c r="B137" s="254"/>
      <c r="C137" s="254"/>
      <c r="D137" s="38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12.75">
      <c r="B138" s="254"/>
      <c r="C138" s="254"/>
      <c r="D138" s="38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12.75">
      <c r="B139" s="254"/>
      <c r="C139" s="254"/>
      <c r="D139" s="38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ht="12.75">
      <c r="B140" s="254"/>
      <c r="C140" s="254"/>
      <c r="D140" s="38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ht="12.75">
      <c r="B141" s="254"/>
      <c r="C141" s="254"/>
      <c r="D141" s="38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ht="12.75">
      <c r="B142" s="254"/>
      <c r="C142" s="254"/>
      <c r="D142" s="3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ht="12.75">
      <c r="B143" s="254"/>
      <c r="C143" s="254"/>
      <c r="D143" s="38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ht="12.75">
      <c r="B144" s="254"/>
      <c r="C144" s="254"/>
      <c r="D144" s="38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ht="12.75">
      <c r="B145" s="254"/>
      <c r="C145" s="254"/>
      <c r="D145" s="38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ht="12.75">
      <c r="B146" s="254"/>
      <c r="C146" s="254"/>
      <c r="D146" s="38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ht="12.75">
      <c r="B147" s="254"/>
      <c r="C147" s="254"/>
      <c r="D147" s="38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ht="12.75">
      <c r="B148" s="254"/>
      <c r="C148" s="254"/>
      <c r="D148" s="38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ht="12.75">
      <c r="B149" s="254"/>
      <c r="C149" s="254"/>
      <c r="D149" s="38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ht="12.75">
      <c r="B150" s="254"/>
      <c r="C150" s="254"/>
      <c r="D150" s="38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ht="12.75">
      <c r="B151" s="254"/>
      <c r="C151" s="254"/>
      <c r="D151" s="38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ht="12.75">
      <c r="B152" s="254"/>
      <c r="C152" s="254"/>
      <c r="D152" s="3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ht="12.75">
      <c r="B153" s="254"/>
      <c r="C153" s="254"/>
      <c r="D153" s="38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ht="12.75">
      <c r="B154" s="254"/>
      <c r="C154" s="254"/>
      <c r="D154" s="38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ht="12.75">
      <c r="B155" s="254"/>
      <c r="C155" s="254"/>
      <c r="D155" s="38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ht="12.75">
      <c r="B156" s="254"/>
      <c r="C156" s="254"/>
      <c r="D156" s="38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ht="12.75">
      <c r="B157" s="254"/>
      <c r="C157" s="254"/>
      <c r="D157" s="38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ht="12.75">
      <c r="B158" s="254"/>
      <c r="C158" s="254"/>
      <c r="D158" s="38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ht="12.75">
      <c r="B159" s="254"/>
      <c r="C159" s="254"/>
      <c r="D159" s="38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ht="12.75">
      <c r="B160" s="254"/>
      <c r="C160" s="254"/>
      <c r="D160" s="38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ht="12.75">
      <c r="B161" s="254"/>
      <c r="C161" s="254"/>
      <c r="D161" s="38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ht="12.75">
      <c r="B162" s="254"/>
      <c r="C162" s="254"/>
      <c r="D162" s="38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ht="12.75">
      <c r="B163" s="254"/>
      <c r="C163" s="254"/>
      <c r="D163" s="38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ht="12.75">
      <c r="B164" s="254"/>
      <c r="C164" s="254"/>
      <c r="D164" s="38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ht="12.75">
      <c r="B165" s="254"/>
      <c r="C165" s="254"/>
      <c r="D165" s="38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ht="12.75">
      <c r="B166" s="254"/>
      <c r="C166" s="254"/>
      <c r="D166" s="38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ht="12.75">
      <c r="B167" s="254"/>
      <c r="C167" s="254"/>
      <c r="D167" s="38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ht="12.75">
      <c r="B168" s="254"/>
      <c r="C168" s="254"/>
      <c r="D168" s="38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ht="12.75">
      <c r="B169" s="254"/>
      <c r="C169" s="254"/>
      <c r="D169" s="38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ht="12.75">
      <c r="B170" s="254"/>
      <c r="C170" s="254"/>
      <c r="D170" s="38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ht="12.75">
      <c r="B171" s="254"/>
      <c r="C171" s="254"/>
      <c r="D171" s="38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ht="12.75">
      <c r="B172" s="254"/>
      <c r="C172" s="254"/>
      <c r="D172" s="38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ht="12.75">
      <c r="B173" s="254"/>
      <c r="C173" s="254"/>
      <c r="D173" s="38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ht="12.75">
      <c r="B174" s="254"/>
      <c r="C174" s="254"/>
      <c r="D174" s="38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ht="12.75">
      <c r="B175" s="254"/>
      <c r="C175" s="254"/>
      <c r="D175" s="38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ht="12.75">
      <c r="B176" s="254"/>
      <c r="C176" s="254"/>
      <c r="D176" s="38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ht="12.75">
      <c r="B177" s="254"/>
      <c r="C177" s="254"/>
      <c r="D177" s="38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ht="12.75">
      <c r="B178" s="254"/>
      <c r="C178" s="254"/>
      <c r="D178" s="38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ht="12.75">
      <c r="B179" s="254"/>
      <c r="C179" s="254"/>
      <c r="D179" s="38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ht="12.75">
      <c r="B180" s="254"/>
      <c r="C180" s="254"/>
      <c r="D180" s="38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ht="12.75">
      <c r="B181" s="254"/>
      <c r="C181" s="254"/>
      <c r="D181" s="38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ht="12.75">
      <c r="B182" s="254"/>
      <c r="C182" s="254"/>
      <c r="D182" s="38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ht="12.75">
      <c r="B183" s="254"/>
      <c r="C183" s="254"/>
      <c r="D183" s="38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4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0"/>
    <outlinePr summaryBelow="0"/>
    <pageSetUpPr fitToPage="1"/>
  </sheetPr>
  <dimension ref="A2:S183"/>
  <sheetViews>
    <sheetView workbookViewId="0" topLeftCell="A1">
      <selection activeCell="A2" sqref="A2:D2"/>
    </sheetView>
  </sheetViews>
  <sheetFormatPr defaultColWidth="9.00390625" defaultRowHeight="12.75"/>
  <cols>
    <col min="1" max="1" width="81.375" style="27" customWidth="1"/>
    <col min="2" max="2" width="14.25390625" style="12" customWidth="1"/>
    <col min="3" max="3" width="15.375" style="12" customWidth="1"/>
    <col min="4" max="4" width="10.25390625" style="48" customWidth="1"/>
    <col min="5" max="16384" width="9.125" style="27" customWidth="1"/>
  </cols>
  <sheetData>
    <row r="2" spans="1:19" ht="18.75">
      <c r="A2" s="4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30.11.2023</v>
      </c>
      <c r="B2" s="3"/>
      <c r="C2" s="3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4" ht="18.75">
      <c r="A3" s="1" t="s">
        <v>168</v>
      </c>
      <c r="B3" s="1"/>
      <c r="C3" s="1"/>
      <c r="D3" s="1"/>
    </row>
    <row r="4" spans="2:17" ht="12.75">
      <c r="B4" s="254"/>
      <c r="C4" s="254"/>
      <c r="D4" s="38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2:4" s="186" customFormat="1" ht="12.75">
      <c r="B5" s="194"/>
      <c r="C5" s="194"/>
      <c r="D5" s="186" t="str">
        <f>VALVAL</f>
        <v>млрд. одиниць</v>
      </c>
    </row>
    <row r="6" spans="1:4" s="224" customFormat="1" ht="12.75">
      <c r="A6" s="123"/>
      <c r="B6" s="166" t="s">
        <v>169</v>
      </c>
      <c r="C6" s="166" t="s">
        <v>172</v>
      </c>
      <c r="D6" s="190" t="s">
        <v>192</v>
      </c>
    </row>
    <row r="7" spans="1:4" s="10" customFormat="1" ht="15.75">
      <c r="A7" s="114" t="s">
        <v>153</v>
      </c>
      <c r="B7" s="55">
        <f>SUM(B8:B46)</f>
        <v>140.82376648444</v>
      </c>
      <c r="C7" s="55">
        <f>SUM(C8:C46)</f>
        <v>5122.49267062287</v>
      </c>
      <c r="D7" s="82">
        <f>SUM(D8:D46)</f>
        <v>1</v>
      </c>
    </row>
    <row r="8" spans="1:4" s="165" customFormat="1" ht="12.75">
      <c r="A8" s="121" t="s">
        <v>82</v>
      </c>
      <c r="B8" s="47">
        <v>42.56531011844</v>
      </c>
      <c r="C8" s="47">
        <v>1548.321668621</v>
      </c>
      <c r="D8" s="57">
        <v>0.302259</v>
      </c>
    </row>
    <row r="9" spans="1:4" s="72" customFormat="1" ht="12.75">
      <c r="A9" s="121" t="s">
        <v>178</v>
      </c>
      <c r="B9" s="47">
        <v>1.68798893252</v>
      </c>
      <c r="C9" s="47">
        <v>61.40093501793</v>
      </c>
      <c r="D9" s="57">
        <v>0.011987</v>
      </c>
    </row>
    <row r="10" spans="1:4" s="200" customFormat="1" ht="12.75">
      <c r="A10" s="135" t="s">
        <v>114</v>
      </c>
      <c r="B10" s="176">
        <v>2.624453E-05</v>
      </c>
      <c r="C10" s="176">
        <v>0.00095465</v>
      </c>
      <c r="D10" s="184">
        <v>0</v>
      </c>
    </row>
    <row r="11" spans="1:17" ht="12.75">
      <c r="A11" s="237" t="s">
        <v>158</v>
      </c>
      <c r="B11" s="206">
        <v>24.25725764741</v>
      </c>
      <c r="C11" s="206">
        <v>882.362598376</v>
      </c>
      <c r="D11" s="231">
        <v>0.172253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2.75">
      <c r="A12" s="237" t="s">
        <v>12</v>
      </c>
      <c r="B12" s="206">
        <v>2.58936317377</v>
      </c>
      <c r="C12" s="206">
        <v>94.18860331777</v>
      </c>
      <c r="D12" s="231">
        <v>0.018387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2.75">
      <c r="A13" s="237" t="s">
        <v>171</v>
      </c>
      <c r="B13" s="206">
        <v>58.61942836614</v>
      </c>
      <c r="C13" s="206">
        <v>2132.29343070356</v>
      </c>
      <c r="D13" s="231">
        <v>0.416261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2.75">
      <c r="A14" s="237" t="s">
        <v>126</v>
      </c>
      <c r="B14" s="206">
        <v>6.78766307627</v>
      </c>
      <c r="C14" s="206">
        <v>246.90260193102</v>
      </c>
      <c r="D14" s="231">
        <v>0.0482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2.75">
      <c r="A15" s="237" t="s">
        <v>187</v>
      </c>
      <c r="B15" s="206">
        <v>4.31672892536</v>
      </c>
      <c r="C15" s="206">
        <v>157.02187800559</v>
      </c>
      <c r="D15" s="231">
        <v>0.030653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7" ht="12.75">
      <c r="B16" s="254"/>
      <c r="C16" s="254"/>
      <c r="D16" s="38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2.75">
      <c r="B17" s="254"/>
      <c r="C17" s="254"/>
      <c r="D17" s="38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2:17" ht="12.75">
      <c r="B18" s="254"/>
      <c r="C18" s="254"/>
      <c r="D18" s="3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2:17" ht="12.75">
      <c r="B19" s="254"/>
      <c r="C19" s="254"/>
      <c r="D19" s="3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17" ht="12.75">
      <c r="B20" s="254"/>
      <c r="C20" s="254"/>
      <c r="D20" s="38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2:17" ht="12.75">
      <c r="B21" s="254"/>
      <c r="C21" s="254"/>
      <c r="D21" s="3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2:17" ht="12.75">
      <c r="B22" s="254"/>
      <c r="C22" s="254"/>
      <c r="D22" s="38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2:17" ht="12.75">
      <c r="B23" s="254"/>
      <c r="C23" s="254"/>
      <c r="D23" s="3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 ht="12.75">
      <c r="B24" s="254"/>
      <c r="C24" s="254"/>
      <c r="D24" s="3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7" ht="12.75">
      <c r="B25" s="254"/>
      <c r="C25" s="254"/>
      <c r="D25" s="3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7" ht="12.75">
      <c r="B26" s="254"/>
      <c r="C26" s="254"/>
      <c r="D26" s="3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7" ht="12.75">
      <c r="B27" s="254"/>
      <c r="C27" s="254"/>
      <c r="D27" s="38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2:17" ht="12.75">
      <c r="B28" s="254"/>
      <c r="C28" s="254"/>
      <c r="D28" s="38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2:17" ht="12.75">
      <c r="B29" s="254"/>
      <c r="C29" s="254"/>
      <c r="D29" s="3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7" ht="12.75">
      <c r="B30" s="254"/>
      <c r="C30" s="254"/>
      <c r="D30" s="3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2:17" ht="12.75">
      <c r="B31" s="254"/>
      <c r="C31" s="254"/>
      <c r="D31" s="3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2:17" ht="12.75">
      <c r="B32" s="254"/>
      <c r="C32" s="254"/>
      <c r="D32" s="38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ht="12.75">
      <c r="B33" s="254"/>
      <c r="C33" s="254"/>
      <c r="D33" s="3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ht="12.75">
      <c r="B34" s="254"/>
      <c r="C34" s="254"/>
      <c r="D34" s="38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ht="12.75">
      <c r="B35" s="254"/>
      <c r="C35" s="254"/>
      <c r="D35" s="3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17" ht="12.75">
      <c r="B36" s="254"/>
      <c r="C36" s="254"/>
      <c r="D36" s="38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7" ht="12.75">
      <c r="B37" s="254"/>
      <c r="C37" s="254"/>
      <c r="D37" s="3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ht="12.75">
      <c r="B38" s="254"/>
      <c r="C38" s="254"/>
      <c r="D38" s="3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17" ht="12.75">
      <c r="B39" s="254"/>
      <c r="C39" s="254"/>
      <c r="D39" s="38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ht="12.75">
      <c r="B40" s="254"/>
      <c r="C40" s="254"/>
      <c r="D40" s="38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ht="12.75">
      <c r="B41" s="254"/>
      <c r="C41" s="254"/>
      <c r="D41" s="38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ht="12.75">
      <c r="B42" s="254"/>
      <c r="C42" s="254"/>
      <c r="D42" s="3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ht="12.75">
      <c r="B43" s="254"/>
      <c r="C43" s="254"/>
      <c r="D43" s="38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ht="12.75">
      <c r="B44" s="254"/>
      <c r="C44" s="254"/>
      <c r="D44" s="38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ht="12.75">
      <c r="B45" s="254"/>
      <c r="C45" s="254"/>
      <c r="D45" s="38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ht="12.75">
      <c r="B46" s="254"/>
      <c r="C46" s="254"/>
      <c r="D46" s="38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ht="12.75">
      <c r="B47" s="254"/>
      <c r="C47" s="254"/>
      <c r="D47" s="38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ht="12.75">
      <c r="B48" s="254"/>
      <c r="C48" s="254"/>
      <c r="D48" s="38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ht="12.75">
      <c r="B49" s="254"/>
      <c r="C49" s="254"/>
      <c r="D49" s="38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ht="12.75">
      <c r="B50" s="254"/>
      <c r="C50" s="254"/>
      <c r="D50" s="38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ht="12.75">
      <c r="B51" s="254"/>
      <c r="C51" s="254"/>
      <c r="D51" s="38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ht="12.75">
      <c r="B52" s="254"/>
      <c r="C52" s="254"/>
      <c r="D52" s="38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ht="12.75">
      <c r="B53" s="254"/>
      <c r="C53" s="254"/>
      <c r="D53" s="38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ht="12.75">
      <c r="B54" s="254"/>
      <c r="C54" s="254"/>
      <c r="D54" s="38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ht="12.75">
      <c r="B55" s="254"/>
      <c r="C55" s="254"/>
      <c r="D55" s="38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2.75">
      <c r="B56" s="254"/>
      <c r="C56" s="254"/>
      <c r="D56" s="38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ht="12.75">
      <c r="B57" s="254"/>
      <c r="C57" s="254"/>
      <c r="D57" s="3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ht="12.75">
      <c r="B58" s="254"/>
      <c r="C58" s="254"/>
      <c r="D58" s="38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ht="12.75">
      <c r="B59" s="254"/>
      <c r="C59" s="254"/>
      <c r="D59" s="3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ht="12.75">
      <c r="B60" s="254"/>
      <c r="C60" s="254"/>
      <c r="D60" s="38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ht="12.75">
      <c r="B61" s="254"/>
      <c r="C61" s="254"/>
      <c r="D61" s="38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ht="12.75">
      <c r="B62" s="254"/>
      <c r="C62" s="254"/>
      <c r="D62" s="38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ht="12.75">
      <c r="B63" s="254"/>
      <c r="C63" s="254"/>
      <c r="D63" s="38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ht="12.75">
      <c r="B64" s="254"/>
      <c r="C64" s="254"/>
      <c r="D64" s="38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ht="12.75">
      <c r="B65" s="254"/>
      <c r="C65" s="254"/>
      <c r="D65" s="38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ht="12.75">
      <c r="B66" s="254"/>
      <c r="C66" s="254"/>
      <c r="D66" s="3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ht="12.75">
      <c r="B67" s="254"/>
      <c r="C67" s="254"/>
      <c r="D67" s="38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ht="12.75">
      <c r="B68" s="254"/>
      <c r="C68" s="254"/>
      <c r="D68" s="38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ht="12.75">
      <c r="B69" s="254"/>
      <c r="C69" s="254"/>
      <c r="D69" s="38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ht="12.75">
      <c r="B70" s="254"/>
      <c r="C70" s="254"/>
      <c r="D70" s="38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ht="12.75">
      <c r="B71" s="254"/>
      <c r="C71" s="254"/>
      <c r="D71" s="38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ht="12.75">
      <c r="B72" s="254"/>
      <c r="C72" s="254"/>
      <c r="D72" s="38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ht="12.75">
      <c r="B73" s="254"/>
      <c r="C73" s="254"/>
      <c r="D73" s="38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ht="12.75">
      <c r="B74" s="254"/>
      <c r="C74" s="254"/>
      <c r="D74" s="38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ht="12.75">
      <c r="B75" s="254"/>
      <c r="C75" s="254"/>
      <c r="D75" s="38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ht="12.75">
      <c r="B76" s="254"/>
      <c r="C76" s="254"/>
      <c r="D76" s="38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12.75">
      <c r="B77" s="254"/>
      <c r="C77" s="254"/>
      <c r="D77" s="38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ht="12.75">
      <c r="B78" s="254"/>
      <c r="C78" s="254"/>
      <c r="D78" s="38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ht="12.75">
      <c r="B79" s="254"/>
      <c r="C79" s="254"/>
      <c r="D79" s="3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ht="12.75">
      <c r="B80" s="254"/>
      <c r="C80" s="254"/>
      <c r="D80" s="38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ht="12.75">
      <c r="B81" s="254"/>
      <c r="C81" s="254"/>
      <c r="D81" s="3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ht="12.75">
      <c r="B82" s="254"/>
      <c r="C82" s="254"/>
      <c r="D82" s="38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ht="12.75">
      <c r="B83" s="254"/>
      <c r="C83" s="254"/>
      <c r="D83" s="3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ht="12.75">
      <c r="B84" s="254"/>
      <c r="C84" s="254"/>
      <c r="D84" s="38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ht="12.75">
      <c r="B85" s="254"/>
      <c r="C85" s="254"/>
      <c r="D85" s="38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ht="12.75">
      <c r="B86" s="254"/>
      <c r="C86" s="254"/>
      <c r="D86" s="38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ht="12.75">
      <c r="B87" s="254"/>
      <c r="C87" s="254"/>
      <c r="D87" s="38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ht="12.75">
      <c r="B88" s="254"/>
      <c r="C88" s="254"/>
      <c r="D88" s="38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ht="12.75">
      <c r="B89" s="254"/>
      <c r="C89" s="254"/>
      <c r="D89" s="38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ht="12.75">
      <c r="B90" s="254"/>
      <c r="C90" s="254"/>
      <c r="D90" s="38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ht="12.75">
      <c r="B91" s="254"/>
      <c r="C91" s="254"/>
      <c r="D91" s="38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ht="12.75">
      <c r="B92" s="254"/>
      <c r="C92" s="254"/>
      <c r="D92" s="38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ht="12.75">
      <c r="B93" s="254"/>
      <c r="C93" s="254"/>
      <c r="D93" s="38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ht="12.75">
      <c r="B94" s="254"/>
      <c r="C94" s="254"/>
      <c r="D94" s="38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ht="12.75">
      <c r="B95" s="254"/>
      <c r="C95" s="254"/>
      <c r="D95" s="38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ht="12.75">
      <c r="B96" s="254"/>
      <c r="C96" s="254"/>
      <c r="D96" s="38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ht="12.75">
      <c r="B97" s="254"/>
      <c r="C97" s="254"/>
      <c r="D97" s="38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ht="12.75">
      <c r="B98" s="254"/>
      <c r="C98" s="254"/>
      <c r="D98" s="38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ht="12.75">
      <c r="B99" s="254"/>
      <c r="C99" s="254"/>
      <c r="D99" s="38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ht="12.75">
      <c r="B100" s="254"/>
      <c r="C100" s="254"/>
      <c r="D100" s="3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ht="12.75">
      <c r="B101" s="254"/>
      <c r="C101" s="254"/>
      <c r="D101" s="38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ht="12.75">
      <c r="B102" s="254"/>
      <c r="C102" s="254"/>
      <c r="D102" s="3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ht="12.75">
      <c r="B103" s="254"/>
      <c r="C103" s="254"/>
      <c r="D103" s="38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ht="12.75">
      <c r="B104" s="254"/>
      <c r="C104" s="254"/>
      <c r="D104" s="38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ht="12.75">
      <c r="B105" s="254"/>
      <c r="C105" s="254"/>
      <c r="D105" s="38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ht="12.75">
      <c r="B106" s="254"/>
      <c r="C106" s="254"/>
      <c r="D106" s="38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ht="12.75">
      <c r="B107" s="254"/>
      <c r="C107" s="254"/>
      <c r="D107" s="38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ht="12.75">
      <c r="B108" s="254"/>
      <c r="C108" s="254"/>
      <c r="D108" s="38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ht="12.75">
      <c r="B109" s="254"/>
      <c r="C109" s="254"/>
      <c r="D109" s="38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ht="12.75">
      <c r="B110" s="254"/>
      <c r="C110" s="254"/>
      <c r="D110" s="38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ht="12.75">
      <c r="B111" s="254"/>
      <c r="C111" s="254"/>
      <c r="D111" s="38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ht="12.75">
      <c r="B112" s="254"/>
      <c r="C112" s="254"/>
      <c r="D112" s="38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ht="12.75">
      <c r="B113" s="254"/>
      <c r="C113" s="254"/>
      <c r="D113" s="38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ht="12.75">
      <c r="B114" s="254"/>
      <c r="C114" s="254"/>
      <c r="D114" s="3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ht="12.75">
      <c r="B115" s="254"/>
      <c r="C115" s="254"/>
      <c r="D115" s="38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ht="12.75">
      <c r="B116" s="254"/>
      <c r="C116" s="254"/>
      <c r="D116" s="3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ht="12.75">
      <c r="B117" s="254"/>
      <c r="C117" s="254"/>
      <c r="D117" s="38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ht="12.75">
      <c r="B118" s="254"/>
      <c r="C118" s="254"/>
      <c r="D118" s="38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ht="12.75">
      <c r="B119" s="254"/>
      <c r="C119" s="254"/>
      <c r="D119" s="38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ht="12.75">
      <c r="B120" s="254"/>
      <c r="C120" s="254"/>
      <c r="D120" s="38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ht="12.75">
      <c r="B121" s="254"/>
      <c r="C121" s="254"/>
      <c r="D121" s="38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ht="12.75">
      <c r="B122" s="254"/>
      <c r="C122" s="254"/>
      <c r="D122" s="38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ht="12.75">
      <c r="B123" s="254"/>
      <c r="C123" s="254"/>
      <c r="D123" s="38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ht="12.75">
      <c r="B124" s="254"/>
      <c r="C124" s="254"/>
      <c r="D124" s="38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ht="12.75">
      <c r="B125" s="254"/>
      <c r="C125" s="254"/>
      <c r="D125" s="38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ht="12.75">
      <c r="B126" s="254"/>
      <c r="C126" s="254"/>
      <c r="D126" s="38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ht="12.75">
      <c r="B127" s="254"/>
      <c r="C127" s="254"/>
      <c r="D127" s="38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ht="12.75">
      <c r="B128" s="254"/>
      <c r="C128" s="254"/>
      <c r="D128" s="3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12.75">
      <c r="B129" s="254"/>
      <c r="C129" s="254"/>
      <c r="D129" s="38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12.75">
      <c r="B130" s="254"/>
      <c r="C130" s="254"/>
      <c r="D130" s="3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12.75">
      <c r="B131" s="254"/>
      <c r="C131" s="254"/>
      <c r="D131" s="38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12.75">
      <c r="B132" s="254"/>
      <c r="C132" s="254"/>
      <c r="D132" s="38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12.75">
      <c r="B133" s="254"/>
      <c r="C133" s="254"/>
      <c r="D133" s="38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12.75">
      <c r="B134" s="254"/>
      <c r="C134" s="254"/>
      <c r="D134" s="38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12.75">
      <c r="B135" s="254"/>
      <c r="C135" s="254"/>
      <c r="D135" s="38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12.75">
      <c r="B136" s="254"/>
      <c r="C136" s="254"/>
      <c r="D136" s="38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12.75">
      <c r="B137" s="254"/>
      <c r="C137" s="254"/>
      <c r="D137" s="38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12.75">
      <c r="B138" s="254"/>
      <c r="C138" s="254"/>
      <c r="D138" s="38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12.75">
      <c r="B139" s="254"/>
      <c r="C139" s="254"/>
      <c r="D139" s="38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ht="12.75">
      <c r="B140" s="254"/>
      <c r="C140" s="254"/>
      <c r="D140" s="38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ht="12.75">
      <c r="B141" s="254"/>
      <c r="C141" s="254"/>
      <c r="D141" s="38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ht="12.75">
      <c r="B142" s="254"/>
      <c r="C142" s="254"/>
      <c r="D142" s="3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ht="12.75">
      <c r="B143" s="254"/>
      <c r="C143" s="254"/>
      <c r="D143" s="38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ht="12.75">
      <c r="B144" s="254"/>
      <c r="C144" s="254"/>
      <c r="D144" s="38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ht="12.75">
      <c r="B145" s="254"/>
      <c r="C145" s="254"/>
      <c r="D145" s="38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ht="12.75">
      <c r="B146" s="254"/>
      <c r="C146" s="254"/>
      <c r="D146" s="38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ht="12.75">
      <c r="B147" s="254"/>
      <c r="C147" s="254"/>
      <c r="D147" s="38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ht="12.75">
      <c r="B148" s="254"/>
      <c r="C148" s="254"/>
      <c r="D148" s="38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ht="12.75">
      <c r="B149" s="254"/>
      <c r="C149" s="254"/>
      <c r="D149" s="38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ht="12.75">
      <c r="B150" s="254"/>
      <c r="C150" s="254"/>
      <c r="D150" s="38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ht="12.75">
      <c r="B151" s="254"/>
      <c r="C151" s="254"/>
      <c r="D151" s="38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ht="12.75">
      <c r="B152" s="254"/>
      <c r="C152" s="254"/>
      <c r="D152" s="3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ht="12.75">
      <c r="B153" s="254"/>
      <c r="C153" s="254"/>
      <c r="D153" s="38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ht="12.75">
      <c r="B154" s="254"/>
      <c r="C154" s="254"/>
      <c r="D154" s="38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ht="12.75">
      <c r="B155" s="254"/>
      <c r="C155" s="254"/>
      <c r="D155" s="38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ht="12.75">
      <c r="B156" s="254"/>
      <c r="C156" s="254"/>
      <c r="D156" s="38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ht="12.75">
      <c r="B157" s="254"/>
      <c r="C157" s="254"/>
      <c r="D157" s="38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ht="12.75">
      <c r="B158" s="254"/>
      <c r="C158" s="254"/>
      <c r="D158" s="38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ht="12.75">
      <c r="B159" s="254"/>
      <c r="C159" s="254"/>
      <c r="D159" s="38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ht="12.75">
      <c r="B160" s="254"/>
      <c r="C160" s="254"/>
      <c r="D160" s="38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ht="12.75">
      <c r="B161" s="254"/>
      <c r="C161" s="254"/>
      <c r="D161" s="38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ht="12.75">
      <c r="B162" s="254"/>
      <c r="C162" s="254"/>
      <c r="D162" s="38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ht="12.75">
      <c r="B163" s="254"/>
      <c r="C163" s="254"/>
      <c r="D163" s="38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ht="12.75">
      <c r="B164" s="254"/>
      <c r="C164" s="254"/>
      <c r="D164" s="38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ht="12.75">
      <c r="B165" s="254"/>
      <c r="C165" s="254"/>
      <c r="D165" s="38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ht="12.75">
      <c r="B166" s="254"/>
      <c r="C166" s="254"/>
      <c r="D166" s="38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ht="12.75">
      <c r="B167" s="254"/>
      <c r="C167" s="254"/>
      <c r="D167" s="38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ht="12.75">
      <c r="B168" s="254"/>
      <c r="C168" s="254"/>
      <c r="D168" s="38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ht="12.75">
      <c r="B169" s="254"/>
      <c r="C169" s="254"/>
      <c r="D169" s="38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ht="12.75">
      <c r="B170" s="254"/>
      <c r="C170" s="254"/>
      <c r="D170" s="38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ht="12.75">
      <c r="B171" s="254"/>
      <c r="C171" s="254"/>
      <c r="D171" s="38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ht="12.75">
      <c r="B172" s="254"/>
      <c r="C172" s="254"/>
      <c r="D172" s="38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ht="12.75">
      <c r="B173" s="254"/>
      <c r="C173" s="254"/>
      <c r="D173" s="38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ht="12.75">
      <c r="B174" s="254"/>
      <c r="C174" s="254"/>
      <c r="D174" s="38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ht="12.75">
      <c r="B175" s="254"/>
      <c r="C175" s="254"/>
      <c r="D175" s="38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ht="12.75">
      <c r="B176" s="254"/>
      <c r="C176" s="254"/>
      <c r="D176" s="38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ht="12.75">
      <c r="B177" s="254"/>
      <c r="C177" s="254"/>
      <c r="D177" s="38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ht="12.75">
      <c r="B178" s="254"/>
      <c r="C178" s="254"/>
      <c r="D178" s="38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ht="12.75">
      <c r="B179" s="254"/>
      <c r="C179" s="254"/>
      <c r="D179" s="38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ht="12.75">
      <c r="B180" s="254"/>
      <c r="C180" s="254"/>
      <c r="D180" s="38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ht="12.75">
      <c r="B181" s="254"/>
      <c r="C181" s="254"/>
      <c r="D181" s="38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ht="12.75">
      <c r="B182" s="254"/>
      <c r="C182" s="254"/>
      <c r="D182" s="38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ht="12.75">
      <c r="B183" s="254"/>
      <c r="C183" s="254"/>
      <c r="D183" s="38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0"/>
  </sheetPr>
  <dimension ref="A1:S174"/>
  <sheetViews>
    <sheetView workbookViewId="0" topLeftCell="A1">
      <selection activeCell="A3" sqref="A3:D3"/>
    </sheetView>
  </sheetViews>
  <sheetFormatPr defaultColWidth="9.00390625" defaultRowHeight="12.75" outlineLevelRow="1"/>
  <cols>
    <col min="1" max="1" width="81.375" style="27" customWidth="1"/>
    <col min="2" max="2" width="14.25390625" style="12" customWidth="1"/>
    <col min="3" max="3" width="15.375" style="12" customWidth="1"/>
    <col min="4" max="4" width="10.25390625" style="48" customWidth="1"/>
    <col min="5" max="16384" width="9.125" style="27" customWidth="1"/>
  </cols>
  <sheetData>
    <row r="1" spans="1:4" ht="12.75">
      <c r="A1" s="266" t="str">
        <f>"Державний борг України за станом на "&amp;TEXT(DREPORTDATE,"dd.MM.yyyy")</f>
        <v>Державний борг України за станом на 30.11.2023</v>
      </c>
      <c r="B1" s="267"/>
      <c r="C1" s="267"/>
      <c r="D1" s="267"/>
    </row>
    <row r="2" spans="1:4" ht="12.75">
      <c r="A2" s="266" t="str">
        <f>"Гарантований державою борг України за станом на "&amp;TEXT(DREPORTDATE,"dd.MM.yyyy")</f>
        <v>Гарантований державою борг України за станом на 30.11.2023</v>
      </c>
      <c r="B2" s="267"/>
      <c r="C2" s="267"/>
      <c r="D2" s="267"/>
    </row>
    <row r="3" spans="1:19" ht="18.75">
      <c r="A3" s="4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30.11.2023</v>
      </c>
      <c r="B3" s="3"/>
      <c r="C3" s="3"/>
      <c r="D3" s="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4" ht="18.75">
      <c r="A4" s="1" t="s">
        <v>168</v>
      </c>
      <c r="B4" s="1"/>
      <c r="C4" s="1"/>
      <c r="D4" s="1"/>
    </row>
    <row r="5" spans="2:17" ht="12.75">
      <c r="B5" s="254"/>
      <c r="C5" s="254"/>
      <c r="D5" s="3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2:4" s="186" customFormat="1" ht="12.75">
      <c r="B6" s="194"/>
      <c r="C6" s="194"/>
      <c r="D6" s="186" t="str">
        <f>VALVAL</f>
        <v>млрд. одиниць</v>
      </c>
    </row>
    <row r="7" spans="1:4" s="224" customFormat="1" ht="12.75">
      <c r="A7" s="123"/>
      <c r="B7" s="166" t="s">
        <v>169</v>
      </c>
      <c r="C7" s="166" t="s">
        <v>172</v>
      </c>
      <c r="D7" s="190" t="s">
        <v>192</v>
      </c>
    </row>
    <row r="8" spans="1:4" s="10" customFormat="1" ht="15">
      <c r="A8" s="102" t="s">
        <v>153</v>
      </c>
      <c r="B8" s="214">
        <f>B$9+B$17</f>
        <v>140.82376648444</v>
      </c>
      <c r="C8" s="214">
        <f>C$9+C$17</f>
        <v>5122.492670622871</v>
      </c>
      <c r="D8" s="46">
        <f>D$9+D$17</f>
        <v>0.9999979999999999</v>
      </c>
    </row>
    <row r="9" spans="1:4" s="165" customFormat="1" ht="15">
      <c r="A9" s="132" t="s">
        <v>66</v>
      </c>
      <c r="B9" s="108">
        <f>SUM(B$10:B$16)</f>
        <v>131.94343932231</v>
      </c>
      <c r="C9" s="108">
        <f>SUM(C$10:C$16)</f>
        <v>4799.468994035541</v>
      </c>
      <c r="D9" s="139">
        <f>SUM(D$10:D$16)</f>
        <v>0.936939</v>
      </c>
    </row>
    <row r="10" spans="1:4" s="72" customFormat="1" ht="12.75" outlineLevel="1">
      <c r="A10" s="121" t="s">
        <v>82</v>
      </c>
      <c r="B10" s="47">
        <v>42.31857576097</v>
      </c>
      <c r="C10" s="47">
        <v>1539.346657021</v>
      </c>
      <c r="D10" s="57">
        <v>0.300507</v>
      </c>
    </row>
    <row r="11" spans="1:4" s="200" customFormat="1" ht="12.75" outlineLevel="1">
      <c r="A11" s="135" t="s">
        <v>178</v>
      </c>
      <c r="B11" s="176">
        <v>0.04453840531</v>
      </c>
      <c r="C11" s="176">
        <v>1.62009340088</v>
      </c>
      <c r="D11" s="184">
        <v>0.000316</v>
      </c>
    </row>
    <row r="12" spans="1:17" ht="12.75" outlineLevel="1">
      <c r="A12" s="237" t="s">
        <v>158</v>
      </c>
      <c r="B12" s="206">
        <v>22.73225764741</v>
      </c>
      <c r="C12" s="206">
        <v>826.890418376</v>
      </c>
      <c r="D12" s="231">
        <v>0.161423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2.75" outlineLevel="1">
      <c r="A13" s="237" t="s">
        <v>12</v>
      </c>
      <c r="B13" s="206">
        <v>1.57164602427</v>
      </c>
      <c r="C13" s="206">
        <v>57.16893846128</v>
      </c>
      <c r="D13" s="231">
        <v>0.01116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2.75" outlineLevel="1">
      <c r="A14" s="237" t="s">
        <v>171</v>
      </c>
      <c r="B14" s="206">
        <v>54.30711144554</v>
      </c>
      <c r="C14" s="206">
        <v>1975.43204025361</v>
      </c>
      <c r="D14" s="231">
        <v>0.385639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2.75" outlineLevel="1">
      <c r="A15" s="237" t="s">
        <v>126</v>
      </c>
      <c r="B15" s="206">
        <v>6.76116841427</v>
      </c>
      <c r="C15" s="206">
        <v>245.93885330188</v>
      </c>
      <c r="D15" s="231">
        <v>0.048012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2.75" outlineLevel="1">
      <c r="A16" s="237" t="s">
        <v>187</v>
      </c>
      <c r="B16" s="206">
        <v>4.20814162454</v>
      </c>
      <c r="C16" s="206">
        <v>153.07199322089</v>
      </c>
      <c r="D16" s="231">
        <v>0.029882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5">
      <c r="A17" s="86" t="s">
        <v>14</v>
      </c>
      <c r="B17" s="221">
        <f>SUM(B$18:B$25)</f>
        <v>8.88032716213</v>
      </c>
      <c r="C17" s="221">
        <f>SUM(C$18:C$25)</f>
        <v>323.02367658733</v>
      </c>
      <c r="D17" s="238">
        <f>SUM(D$18:D$25)</f>
        <v>0.063059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2.75" outlineLevel="1">
      <c r="A18" s="237" t="s">
        <v>82</v>
      </c>
      <c r="B18" s="206">
        <v>0.24673435747</v>
      </c>
      <c r="C18" s="206">
        <v>8.9750116</v>
      </c>
      <c r="D18" s="231">
        <v>0.001752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2.75" outlineLevel="1">
      <c r="A19" s="237" t="s">
        <v>178</v>
      </c>
      <c r="B19" s="206">
        <v>1.64345052721</v>
      </c>
      <c r="C19" s="206">
        <v>59.78084161705</v>
      </c>
      <c r="D19" s="231">
        <v>0.01167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.75" outlineLevel="1">
      <c r="A20" s="237" t="s">
        <v>114</v>
      </c>
      <c r="B20" s="206">
        <v>2.624453E-05</v>
      </c>
      <c r="C20" s="206">
        <v>0.00095465</v>
      </c>
      <c r="D20" s="231">
        <v>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.75" outlineLevel="1">
      <c r="A21" s="237" t="s">
        <v>158</v>
      </c>
      <c r="B21" s="206">
        <v>1.525</v>
      </c>
      <c r="C21" s="206">
        <v>55.47218</v>
      </c>
      <c r="D21" s="231">
        <v>0.010829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2.75" outlineLevel="1">
      <c r="A22" s="237" t="s">
        <v>12</v>
      </c>
      <c r="B22" s="206">
        <v>1.0177171495</v>
      </c>
      <c r="C22" s="206">
        <v>37.01966485649</v>
      </c>
      <c r="D22" s="231">
        <v>0.007227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2.75" outlineLevel="1">
      <c r="A23" s="237" t="s">
        <v>171</v>
      </c>
      <c r="B23" s="206">
        <v>4.3123169206</v>
      </c>
      <c r="C23" s="206">
        <v>156.86139044995</v>
      </c>
      <c r="D23" s="231">
        <v>0.030622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2.75" outlineLevel="1">
      <c r="A24" s="237" t="s">
        <v>126</v>
      </c>
      <c r="B24" s="206">
        <v>0.026494662</v>
      </c>
      <c r="C24" s="206">
        <v>0.96374862914</v>
      </c>
      <c r="D24" s="231">
        <v>0.000188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.75" outlineLevel="1">
      <c r="A25" s="237" t="s">
        <v>187</v>
      </c>
      <c r="B25" s="206">
        <v>0.10858730082</v>
      </c>
      <c r="C25" s="206">
        <v>3.9498847847</v>
      </c>
      <c r="D25" s="231">
        <v>0.000771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7" ht="12.75">
      <c r="B26" s="254"/>
      <c r="C26" s="254"/>
      <c r="D26" s="3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7" ht="12.75">
      <c r="B27" s="254"/>
      <c r="C27" s="254"/>
      <c r="D27" s="38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2:17" ht="12.75">
      <c r="B28" s="254"/>
      <c r="C28" s="254"/>
      <c r="D28" s="38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2:17" ht="12.75">
      <c r="B29" s="254"/>
      <c r="C29" s="254"/>
      <c r="D29" s="3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7" ht="12.75">
      <c r="B30" s="254"/>
      <c r="C30" s="254"/>
      <c r="D30" s="3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2:17" ht="12.75">
      <c r="B31" s="254"/>
      <c r="C31" s="254"/>
      <c r="D31" s="3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2:17" ht="12.75">
      <c r="B32" s="254"/>
      <c r="C32" s="254"/>
      <c r="D32" s="38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ht="12.75">
      <c r="B33" s="254"/>
      <c r="C33" s="254"/>
      <c r="D33" s="3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ht="12.75">
      <c r="B34" s="254"/>
      <c r="C34" s="254"/>
      <c r="D34" s="38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ht="12.75">
      <c r="B35" s="254"/>
      <c r="C35" s="254"/>
      <c r="D35" s="3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17" ht="12.75">
      <c r="B36" s="254"/>
      <c r="C36" s="254"/>
      <c r="D36" s="38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7" ht="12.75">
      <c r="B37" s="254"/>
      <c r="C37" s="254"/>
      <c r="D37" s="3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ht="12.75">
      <c r="B38" s="254"/>
      <c r="C38" s="254"/>
      <c r="D38" s="3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17" ht="12.75">
      <c r="B39" s="254"/>
      <c r="C39" s="254"/>
      <c r="D39" s="38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ht="12.75">
      <c r="B40" s="254"/>
      <c r="C40" s="254"/>
      <c r="D40" s="38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ht="12.75">
      <c r="B41" s="254"/>
      <c r="C41" s="254"/>
      <c r="D41" s="38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ht="12.75">
      <c r="B42" s="254"/>
      <c r="C42" s="254"/>
      <c r="D42" s="3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ht="12.75">
      <c r="B43" s="254"/>
      <c r="C43" s="254"/>
      <c r="D43" s="38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ht="12.75">
      <c r="B44" s="254"/>
      <c r="C44" s="254"/>
      <c r="D44" s="38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ht="12.75">
      <c r="B45" s="254"/>
      <c r="C45" s="254"/>
      <c r="D45" s="38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ht="12.75">
      <c r="B46" s="254"/>
      <c r="C46" s="254"/>
      <c r="D46" s="38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ht="12.75">
      <c r="B47" s="254"/>
      <c r="C47" s="254"/>
      <c r="D47" s="38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ht="12.75">
      <c r="B48" s="254"/>
      <c r="C48" s="254"/>
      <c r="D48" s="38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ht="12.75">
      <c r="B49" s="254"/>
      <c r="C49" s="254"/>
      <c r="D49" s="38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ht="12.75">
      <c r="B50" s="254"/>
      <c r="C50" s="254"/>
      <c r="D50" s="38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ht="12.75">
      <c r="B51" s="254"/>
      <c r="C51" s="254"/>
      <c r="D51" s="38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ht="12.75">
      <c r="B52" s="254"/>
      <c r="C52" s="254"/>
      <c r="D52" s="38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ht="12.75">
      <c r="B53" s="254"/>
      <c r="C53" s="254"/>
      <c r="D53" s="38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ht="12.75">
      <c r="B54" s="254"/>
      <c r="C54" s="254"/>
      <c r="D54" s="38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ht="12.75">
      <c r="B55" s="254"/>
      <c r="C55" s="254"/>
      <c r="D55" s="38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2.75">
      <c r="B56" s="254"/>
      <c r="C56" s="254"/>
      <c r="D56" s="38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ht="12.75">
      <c r="B57" s="254"/>
      <c r="C57" s="254"/>
      <c r="D57" s="3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ht="12.75">
      <c r="B58" s="254"/>
      <c r="C58" s="254"/>
      <c r="D58" s="38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ht="12.75">
      <c r="B59" s="254"/>
      <c r="C59" s="254"/>
      <c r="D59" s="3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ht="12.75">
      <c r="B60" s="254"/>
      <c r="C60" s="254"/>
      <c r="D60" s="38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ht="12.75">
      <c r="B61" s="254"/>
      <c r="C61" s="254"/>
      <c r="D61" s="38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ht="12.75">
      <c r="B62" s="254"/>
      <c r="C62" s="254"/>
      <c r="D62" s="38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ht="12.75">
      <c r="B63" s="254"/>
      <c r="C63" s="254"/>
      <c r="D63" s="38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ht="12.75">
      <c r="B64" s="254"/>
      <c r="C64" s="254"/>
      <c r="D64" s="38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ht="12.75">
      <c r="B65" s="254"/>
      <c r="C65" s="254"/>
      <c r="D65" s="38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ht="12.75">
      <c r="B66" s="254"/>
      <c r="C66" s="254"/>
      <c r="D66" s="3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ht="12.75">
      <c r="B67" s="254"/>
      <c r="C67" s="254"/>
      <c r="D67" s="38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ht="12.75">
      <c r="B68" s="254"/>
      <c r="C68" s="254"/>
      <c r="D68" s="38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ht="12.75">
      <c r="B69" s="254"/>
      <c r="C69" s="254"/>
      <c r="D69" s="38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ht="12.75">
      <c r="B70" s="254"/>
      <c r="C70" s="254"/>
      <c r="D70" s="38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ht="12.75">
      <c r="B71" s="254"/>
      <c r="C71" s="254"/>
      <c r="D71" s="38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ht="12.75">
      <c r="B72" s="254"/>
      <c r="C72" s="254"/>
      <c r="D72" s="38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ht="12.75">
      <c r="B73" s="254"/>
      <c r="C73" s="254"/>
      <c r="D73" s="38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ht="12.75">
      <c r="B74" s="254"/>
      <c r="C74" s="254"/>
      <c r="D74" s="38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ht="12.75">
      <c r="B75" s="254"/>
      <c r="C75" s="254"/>
      <c r="D75" s="38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ht="12.75">
      <c r="B76" s="254"/>
      <c r="C76" s="254"/>
      <c r="D76" s="38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12.75">
      <c r="B77" s="254"/>
      <c r="C77" s="254"/>
      <c r="D77" s="38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ht="12.75">
      <c r="B78" s="254"/>
      <c r="C78" s="254"/>
      <c r="D78" s="38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ht="12.75">
      <c r="B79" s="254"/>
      <c r="C79" s="254"/>
      <c r="D79" s="3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ht="12.75">
      <c r="B80" s="254"/>
      <c r="C80" s="254"/>
      <c r="D80" s="38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ht="12.75">
      <c r="B81" s="254"/>
      <c r="C81" s="254"/>
      <c r="D81" s="3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ht="12.75">
      <c r="B82" s="254"/>
      <c r="C82" s="254"/>
      <c r="D82" s="38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ht="12.75">
      <c r="B83" s="254"/>
      <c r="C83" s="254"/>
      <c r="D83" s="3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ht="12.75">
      <c r="B84" s="254"/>
      <c r="C84" s="254"/>
      <c r="D84" s="38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ht="12.75">
      <c r="B85" s="254"/>
      <c r="C85" s="254"/>
      <c r="D85" s="38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ht="12.75">
      <c r="B86" s="254"/>
      <c r="C86" s="254"/>
      <c r="D86" s="38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ht="12.75">
      <c r="B87" s="254"/>
      <c r="C87" s="254"/>
      <c r="D87" s="38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ht="12.75">
      <c r="B88" s="254"/>
      <c r="C88" s="254"/>
      <c r="D88" s="38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ht="12.75">
      <c r="B89" s="254"/>
      <c r="C89" s="254"/>
      <c r="D89" s="38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ht="12.75">
      <c r="B90" s="254"/>
      <c r="C90" s="254"/>
      <c r="D90" s="38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ht="12.75">
      <c r="B91" s="254"/>
      <c r="C91" s="254"/>
      <c r="D91" s="38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ht="12.75">
      <c r="B92" s="254"/>
      <c r="C92" s="254"/>
      <c r="D92" s="38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ht="12.75">
      <c r="B93" s="254"/>
      <c r="C93" s="254"/>
      <c r="D93" s="38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ht="12.75">
      <c r="B94" s="254"/>
      <c r="C94" s="254"/>
      <c r="D94" s="38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ht="12.75">
      <c r="B95" s="254"/>
      <c r="C95" s="254"/>
      <c r="D95" s="38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ht="12.75">
      <c r="B96" s="254"/>
      <c r="C96" s="254"/>
      <c r="D96" s="38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ht="12.75">
      <c r="B97" s="254"/>
      <c r="C97" s="254"/>
      <c r="D97" s="38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ht="12.75">
      <c r="B98" s="254"/>
      <c r="C98" s="254"/>
      <c r="D98" s="38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ht="12.75">
      <c r="B99" s="254"/>
      <c r="C99" s="254"/>
      <c r="D99" s="38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ht="12.75">
      <c r="B100" s="254"/>
      <c r="C100" s="254"/>
      <c r="D100" s="3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ht="12.75">
      <c r="B101" s="254"/>
      <c r="C101" s="254"/>
      <c r="D101" s="38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ht="12.75">
      <c r="B102" s="254"/>
      <c r="C102" s="254"/>
      <c r="D102" s="3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ht="12.75">
      <c r="B103" s="254"/>
      <c r="C103" s="254"/>
      <c r="D103" s="38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ht="12.75">
      <c r="B104" s="254"/>
      <c r="C104" s="254"/>
      <c r="D104" s="38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ht="12.75">
      <c r="B105" s="254"/>
      <c r="C105" s="254"/>
      <c r="D105" s="38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ht="12.75">
      <c r="B106" s="254"/>
      <c r="C106" s="254"/>
      <c r="D106" s="38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ht="12.75">
      <c r="B107" s="254"/>
      <c r="C107" s="254"/>
      <c r="D107" s="38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ht="12.75">
      <c r="B108" s="254"/>
      <c r="C108" s="254"/>
      <c r="D108" s="38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ht="12.75">
      <c r="B109" s="254"/>
      <c r="C109" s="254"/>
      <c r="D109" s="38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ht="12.75">
      <c r="B110" s="254"/>
      <c r="C110" s="254"/>
      <c r="D110" s="38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ht="12.75">
      <c r="B111" s="254"/>
      <c r="C111" s="254"/>
      <c r="D111" s="38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ht="12.75">
      <c r="B112" s="254"/>
      <c r="C112" s="254"/>
      <c r="D112" s="38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ht="12.75">
      <c r="B113" s="254"/>
      <c r="C113" s="254"/>
      <c r="D113" s="38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ht="12.75">
      <c r="B114" s="254"/>
      <c r="C114" s="254"/>
      <c r="D114" s="3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ht="12.75">
      <c r="B115" s="254"/>
      <c r="C115" s="254"/>
      <c r="D115" s="38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ht="12.75">
      <c r="B116" s="254"/>
      <c r="C116" s="254"/>
      <c r="D116" s="3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ht="12.75">
      <c r="B117" s="254"/>
      <c r="C117" s="254"/>
      <c r="D117" s="38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ht="12.75">
      <c r="B118" s="254"/>
      <c r="C118" s="254"/>
      <c r="D118" s="38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ht="12.75">
      <c r="B119" s="254"/>
      <c r="C119" s="254"/>
      <c r="D119" s="38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ht="12.75">
      <c r="B120" s="254"/>
      <c r="C120" s="254"/>
      <c r="D120" s="38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ht="12.75">
      <c r="B121" s="254"/>
      <c r="C121" s="254"/>
      <c r="D121" s="38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ht="12.75">
      <c r="B122" s="254"/>
      <c r="C122" s="254"/>
      <c r="D122" s="38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ht="12.75">
      <c r="B123" s="254"/>
      <c r="C123" s="254"/>
      <c r="D123" s="38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ht="12.75">
      <c r="B124" s="254"/>
      <c r="C124" s="254"/>
      <c r="D124" s="38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ht="12.75">
      <c r="B125" s="254"/>
      <c r="C125" s="254"/>
      <c r="D125" s="38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ht="12.75">
      <c r="B126" s="254"/>
      <c r="C126" s="254"/>
      <c r="D126" s="38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ht="12.75">
      <c r="B127" s="254"/>
      <c r="C127" s="254"/>
      <c r="D127" s="38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ht="12.75">
      <c r="B128" s="254"/>
      <c r="C128" s="254"/>
      <c r="D128" s="3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12.75">
      <c r="B129" s="254"/>
      <c r="C129" s="254"/>
      <c r="D129" s="38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12.75">
      <c r="B130" s="254"/>
      <c r="C130" s="254"/>
      <c r="D130" s="3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12.75">
      <c r="B131" s="254"/>
      <c r="C131" s="254"/>
      <c r="D131" s="38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12.75">
      <c r="B132" s="254"/>
      <c r="C132" s="254"/>
      <c r="D132" s="38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12.75">
      <c r="B133" s="254"/>
      <c r="C133" s="254"/>
      <c r="D133" s="38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12.75">
      <c r="B134" s="254"/>
      <c r="C134" s="254"/>
      <c r="D134" s="38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12.75">
      <c r="B135" s="254"/>
      <c r="C135" s="254"/>
      <c r="D135" s="38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12.75">
      <c r="B136" s="254"/>
      <c r="C136" s="254"/>
      <c r="D136" s="38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12.75">
      <c r="B137" s="254"/>
      <c r="C137" s="254"/>
      <c r="D137" s="38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12.75">
      <c r="B138" s="254"/>
      <c r="C138" s="254"/>
      <c r="D138" s="38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12.75">
      <c r="B139" s="254"/>
      <c r="C139" s="254"/>
      <c r="D139" s="38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ht="12.75">
      <c r="B140" s="254"/>
      <c r="C140" s="254"/>
      <c r="D140" s="38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ht="12.75">
      <c r="B141" s="254"/>
      <c r="C141" s="254"/>
      <c r="D141" s="38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ht="12.75">
      <c r="B142" s="254"/>
      <c r="C142" s="254"/>
      <c r="D142" s="3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ht="12.75">
      <c r="B143" s="254"/>
      <c r="C143" s="254"/>
      <c r="D143" s="38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ht="12.75">
      <c r="B144" s="254"/>
      <c r="C144" s="254"/>
      <c r="D144" s="38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ht="12.75">
      <c r="B145" s="254"/>
      <c r="C145" s="254"/>
      <c r="D145" s="38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ht="12.75">
      <c r="B146" s="254"/>
      <c r="C146" s="254"/>
      <c r="D146" s="38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ht="12.75">
      <c r="B147" s="254"/>
      <c r="C147" s="254"/>
      <c r="D147" s="38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ht="12.75">
      <c r="B148" s="254"/>
      <c r="C148" s="254"/>
      <c r="D148" s="38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ht="12.75">
      <c r="B149" s="254"/>
      <c r="C149" s="254"/>
      <c r="D149" s="38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ht="12.75">
      <c r="B150" s="254"/>
      <c r="C150" s="254"/>
      <c r="D150" s="38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ht="12.75">
      <c r="B151" s="254"/>
      <c r="C151" s="254"/>
      <c r="D151" s="38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ht="12.75">
      <c r="B152" s="254"/>
      <c r="C152" s="254"/>
      <c r="D152" s="3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ht="12.75">
      <c r="B153" s="254"/>
      <c r="C153" s="254"/>
      <c r="D153" s="38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ht="12.75">
      <c r="B154" s="254"/>
      <c r="C154" s="254"/>
      <c r="D154" s="38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ht="12.75">
      <c r="B155" s="254"/>
      <c r="C155" s="254"/>
      <c r="D155" s="38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ht="12.75">
      <c r="B156" s="254"/>
      <c r="C156" s="254"/>
      <c r="D156" s="38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ht="12.75">
      <c r="B157" s="254"/>
      <c r="C157" s="254"/>
      <c r="D157" s="38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ht="12.75">
      <c r="B158" s="254"/>
      <c r="C158" s="254"/>
      <c r="D158" s="38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ht="12.75">
      <c r="B159" s="254"/>
      <c r="C159" s="254"/>
      <c r="D159" s="38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ht="12.75">
      <c r="B160" s="254"/>
      <c r="C160" s="254"/>
      <c r="D160" s="38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ht="12.75">
      <c r="B161" s="254"/>
      <c r="C161" s="254"/>
      <c r="D161" s="38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ht="12.75">
      <c r="B162" s="254"/>
      <c r="C162" s="254"/>
      <c r="D162" s="38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ht="12.75">
      <c r="B163" s="254"/>
      <c r="C163" s="254"/>
      <c r="D163" s="38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ht="12.75">
      <c r="B164" s="254"/>
      <c r="C164" s="254"/>
      <c r="D164" s="38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ht="12.75">
      <c r="B165" s="254"/>
      <c r="C165" s="254"/>
      <c r="D165" s="38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ht="12.75">
      <c r="B166" s="254"/>
      <c r="C166" s="254"/>
      <c r="D166" s="38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ht="12.75">
      <c r="B167" s="254"/>
      <c r="C167" s="254"/>
      <c r="D167" s="38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ht="12.75">
      <c r="B168" s="254"/>
      <c r="C168" s="254"/>
      <c r="D168" s="38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ht="12.75">
      <c r="B169" s="254"/>
      <c r="C169" s="254"/>
      <c r="D169" s="38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ht="12.75">
      <c r="B170" s="254"/>
      <c r="C170" s="254"/>
      <c r="D170" s="38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ht="12.75">
      <c r="B171" s="254"/>
      <c r="C171" s="254"/>
      <c r="D171" s="38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ht="12.75">
      <c r="B172" s="254"/>
      <c r="C172" s="254"/>
      <c r="D172" s="38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ht="12.75">
      <c r="B173" s="254"/>
      <c r="C173" s="254"/>
      <c r="D173" s="38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ht="12.75">
      <c r="B174" s="254"/>
      <c r="C174" s="254"/>
      <c r="D174" s="38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</sheetData>
  <sheetProtection/>
  <mergeCells count="4">
    <mergeCell ref="A3:D3"/>
    <mergeCell ref="A4:D4"/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5"/>
    <outlinePr summaryBelow="0"/>
    <pageSetUpPr fitToPage="1"/>
  </sheetPr>
  <dimension ref="A2:S247"/>
  <sheetViews>
    <sheetView workbookViewId="0" topLeftCell="A1">
      <selection activeCell="A10" sqref="A10"/>
    </sheetView>
  </sheetViews>
  <sheetFormatPr defaultColWidth="9.00390625" defaultRowHeight="12.75"/>
  <cols>
    <col min="1" max="1" width="52.75390625" style="27" bestFit="1" customWidth="1"/>
    <col min="2" max="3" width="13.625" style="27" bestFit="1" customWidth="1"/>
    <col min="4" max="4" width="14.00390625" style="27" bestFit="1" customWidth="1"/>
    <col min="5" max="7" width="14.625" style="27" bestFit="1" customWidth="1"/>
    <col min="8" max="16384" width="9.125" style="27" customWidth="1"/>
  </cols>
  <sheetData>
    <row r="2" spans="1:19" ht="18.75">
      <c r="A2" s="5" t="s">
        <v>203</v>
      </c>
      <c r="B2" s="3"/>
      <c r="C2" s="3"/>
      <c r="D2" s="3"/>
      <c r="E2" s="3"/>
      <c r="F2" s="3"/>
      <c r="G2" s="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ht="12.75">
      <c r="A3" s="119"/>
    </row>
    <row r="4" spans="1:7" s="186" customFormat="1" ht="12.75">
      <c r="A4" s="219" t="str">
        <f>$A$2&amp;" ("&amp;G4&amp;")"</f>
        <v>Державний та гарантований державою борг України за останні 5 років (млрд. грн)</v>
      </c>
      <c r="G4" s="186" t="str">
        <f>VALUAH</f>
        <v>млрд. грн</v>
      </c>
    </row>
    <row r="5" spans="1:7" s="224" customFormat="1" ht="12.75">
      <c r="A5" s="123"/>
      <c r="B5" s="89">
        <v>43465</v>
      </c>
      <c r="C5" s="89">
        <v>43830</v>
      </c>
      <c r="D5" s="89">
        <v>44196</v>
      </c>
      <c r="E5" s="89">
        <v>44561</v>
      </c>
      <c r="F5" s="89">
        <v>44926</v>
      </c>
      <c r="G5" s="89">
        <v>45260</v>
      </c>
    </row>
    <row r="6" spans="1:7" s="10" customFormat="1" ht="12.75">
      <c r="A6" s="161" t="s">
        <v>153</v>
      </c>
      <c r="B6" s="16">
        <f aca="true" t="shared" si="0" ref="B6:G6">SUM(B$7+B$8)</f>
        <v>2168.42156767216</v>
      </c>
      <c r="C6" s="16">
        <f t="shared" si="0"/>
        <v>1998.2958999647599</v>
      </c>
      <c r="D6" s="16">
        <f t="shared" si="0"/>
        <v>2551.88172520421</v>
      </c>
      <c r="E6" s="16">
        <f t="shared" si="0"/>
        <v>2672.0602101004497</v>
      </c>
      <c r="F6" s="16">
        <f t="shared" si="0"/>
        <v>4075.4500576792198</v>
      </c>
      <c r="G6" s="16">
        <f t="shared" si="0"/>
        <v>5122.49267062287</v>
      </c>
    </row>
    <row r="7" spans="1:7" s="23" customFormat="1" ht="12.75">
      <c r="A7" s="151" t="s">
        <v>48</v>
      </c>
      <c r="B7" s="124">
        <v>771.41054368463</v>
      </c>
      <c r="C7" s="124">
        <v>838.84791942063</v>
      </c>
      <c r="D7" s="124">
        <v>1032.9472373433</v>
      </c>
      <c r="E7" s="124">
        <v>1111.59786125906</v>
      </c>
      <c r="F7" s="124">
        <v>1461.888183668</v>
      </c>
      <c r="G7" s="124">
        <v>1609.72355828893</v>
      </c>
    </row>
    <row r="8" spans="1:7" s="23" customFormat="1" ht="12.75">
      <c r="A8" s="151" t="s">
        <v>59</v>
      </c>
      <c r="B8" s="124">
        <v>1397.01102398753</v>
      </c>
      <c r="C8" s="124">
        <v>1159.44798054413</v>
      </c>
      <c r="D8" s="124">
        <v>1518.93448786091</v>
      </c>
      <c r="E8" s="124">
        <v>1560.46234884139</v>
      </c>
      <c r="F8" s="124">
        <v>2613.56187401122</v>
      </c>
      <c r="G8" s="124">
        <v>3512.76911233394</v>
      </c>
    </row>
    <row r="9" spans="2:17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2.75">
      <c r="A10" s="219" t="str">
        <f>$A$2&amp;" ("&amp;G10&amp;")"</f>
        <v>Державний та гарантований державою борг України за останні 5 років (млрд. дол. США)</v>
      </c>
      <c r="B10" s="14"/>
      <c r="C10" s="14"/>
      <c r="D10" s="14"/>
      <c r="E10" s="14"/>
      <c r="F10" s="14"/>
      <c r="G10" s="186" t="str">
        <f>VALUSD</f>
        <v>млрд. дол. США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9" s="79" customFormat="1" ht="12.75">
      <c r="A11" s="123"/>
      <c r="B11" s="89">
        <v>43465</v>
      </c>
      <c r="C11" s="89">
        <v>43830</v>
      </c>
      <c r="D11" s="89">
        <v>44196</v>
      </c>
      <c r="E11" s="89">
        <v>44561</v>
      </c>
      <c r="F11" s="89">
        <v>44926</v>
      </c>
      <c r="G11" s="89">
        <v>45260</v>
      </c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</row>
    <row r="12" spans="1:17" s="140" customFormat="1" ht="12.75">
      <c r="A12" s="161" t="s">
        <v>153</v>
      </c>
      <c r="B12" s="16">
        <f aca="true" t="shared" si="1" ref="B12:G12">SUM(B$13+B$14)</f>
        <v>78.31554797622</v>
      </c>
      <c r="C12" s="16">
        <f t="shared" si="1"/>
        <v>84.36540685986</v>
      </c>
      <c r="D12" s="16">
        <f t="shared" si="1"/>
        <v>90.25350403526</v>
      </c>
      <c r="E12" s="16">
        <f t="shared" si="1"/>
        <v>97.95588455634001</v>
      </c>
      <c r="F12" s="16">
        <f t="shared" si="1"/>
        <v>111.44670722128998</v>
      </c>
      <c r="G12" s="16">
        <f t="shared" si="1"/>
        <v>140.82376648444</v>
      </c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s="152" customFormat="1" ht="12.75">
      <c r="A13" s="34" t="s">
        <v>48</v>
      </c>
      <c r="B13" s="26">
        <v>27.86056011613</v>
      </c>
      <c r="C13" s="26">
        <v>35.41504840032</v>
      </c>
      <c r="D13" s="26">
        <v>36.53269143805</v>
      </c>
      <c r="E13" s="26">
        <v>40.75041099716</v>
      </c>
      <c r="F13" s="26">
        <v>39.97659696242</v>
      </c>
      <c r="G13" s="26">
        <v>44.25332529549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 s="152" customFormat="1" ht="12.75">
      <c r="A14" s="34" t="s">
        <v>59</v>
      </c>
      <c r="B14" s="26">
        <v>50.45498786009</v>
      </c>
      <c r="C14" s="26">
        <v>48.95035845954</v>
      </c>
      <c r="D14" s="26">
        <v>53.72081259721</v>
      </c>
      <c r="E14" s="26">
        <v>57.20547355918</v>
      </c>
      <c r="F14" s="26">
        <v>71.47011025887</v>
      </c>
      <c r="G14" s="26">
        <v>96.57044118895</v>
      </c>
      <c r="H14" s="142"/>
      <c r="I14" s="142"/>
      <c r="J14" s="142"/>
      <c r="K14" s="142"/>
      <c r="L14" s="142"/>
      <c r="M14" s="142"/>
      <c r="N14" s="142"/>
      <c r="O14" s="142"/>
      <c r="P14" s="142"/>
      <c r="Q14" s="142"/>
    </row>
    <row r="15" spans="2:17" ht="12.7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="204" customFormat="1" ht="12.75">
      <c r="G16" s="44" t="s">
        <v>192</v>
      </c>
    </row>
    <row r="17" spans="1:19" s="79" customFormat="1" ht="12.75">
      <c r="A17" s="123"/>
      <c r="B17" s="89">
        <v>43465</v>
      </c>
      <c r="C17" s="89">
        <v>43830</v>
      </c>
      <c r="D17" s="89">
        <v>44196</v>
      </c>
      <c r="E17" s="89">
        <v>44561</v>
      </c>
      <c r="F17" s="89">
        <v>44926</v>
      </c>
      <c r="G17" s="89">
        <v>45260</v>
      </c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</row>
    <row r="18" spans="1:17" s="140" customFormat="1" ht="12.75">
      <c r="A18" s="161" t="s">
        <v>153</v>
      </c>
      <c r="B18" s="16">
        <f aca="true" t="shared" si="2" ref="B18:G18">SUM(B$19+B$20)</f>
        <v>1</v>
      </c>
      <c r="C18" s="16">
        <f t="shared" si="2"/>
        <v>1</v>
      </c>
      <c r="D18" s="16">
        <f t="shared" si="2"/>
        <v>1</v>
      </c>
      <c r="E18" s="16">
        <f t="shared" si="2"/>
        <v>1</v>
      </c>
      <c r="F18" s="16">
        <f t="shared" si="2"/>
        <v>1</v>
      </c>
      <c r="G18" s="16">
        <f t="shared" si="2"/>
        <v>1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</row>
    <row r="19" spans="1:17" s="152" customFormat="1" ht="12.75">
      <c r="A19" s="34" t="s">
        <v>48</v>
      </c>
      <c r="B19" s="41">
        <v>0.355747</v>
      </c>
      <c r="C19" s="41">
        <v>0.419782</v>
      </c>
      <c r="D19" s="41">
        <v>0.404779</v>
      </c>
      <c r="E19" s="41">
        <v>0.416008</v>
      </c>
      <c r="F19" s="41">
        <v>0.358706</v>
      </c>
      <c r="G19" s="41">
        <v>0.314246</v>
      </c>
      <c r="H19" s="142"/>
      <c r="I19" s="142"/>
      <c r="J19" s="142"/>
      <c r="K19" s="142"/>
      <c r="L19" s="142"/>
      <c r="M19" s="142"/>
      <c r="N19" s="142"/>
      <c r="O19" s="142"/>
      <c r="P19" s="142"/>
      <c r="Q19" s="142"/>
    </row>
    <row r="20" spans="1:17" s="152" customFormat="1" ht="12.75">
      <c r="A20" s="34" t="s">
        <v>59</v>
      </c>
      <c r="B20" s="41">
        <v>0.644253</v>
      </c>
      <c r="C20" s="41">
        <v>0.580218</v>
      </c>
      <c r="D20" s="41">
        <v>0.595221</v>
      </c>
      <c r="E20" s="41">
        <v>0.583992</v>
      </c>
      <c r="F20" s="41">
        <v>0.641294</v>
      </c>
      <c r="G20" s="41">
        <v>0.685754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/>
    </row>
    <row r="21" spans="2:17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2:17" ht="12.7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2:17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="204" customFormat="1" ht="12.75"/>
    <row r="26" spans="2:17" ht="12.7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7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2:17" ht="12.7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2:17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7" ht="12.7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2:17" ht="12.7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2:17" ht="12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ht="12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17" ht="12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7" ht="12.7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17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ht="12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ht="12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ht="12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ht="12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2:17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2:17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2:17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2:17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2:17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2:17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2:17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2:17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2:17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2:17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2:17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2:17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2:17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2:17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2:17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2:17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2:17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2:17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2:17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2:17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2:17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2:17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2:17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2:17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2:17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2:17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2:17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2:17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2:17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2:17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2:17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2:17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2:17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2:17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2:17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2:17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2:17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2:17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2:17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2:17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17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2:17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2:17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2:17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2:17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2:17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2:17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2:17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2:17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2:17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2:17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2:17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2:17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2:17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2:17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2:17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2:17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2:17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2:17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2:17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2:17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2:17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2:17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2:17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247"/>
  <sheetViews>
    <sheetView workbookViewId="0" topLeftCell="A1">
      <selection activeCell="E7" sqref="E7"/>
    </sheetView>
  </sheetViews>
  <sheetFormatPr defaultColWidth="9.00390625" defaultRowHeight="12.75"/>
  <cols>
    <col min="1" max="1" width="52.75390625" style="27" bestFit="1" customWidth="1"/>
    <col min="2" max="7" width="11.75390625" style="27" customWidth="1"/>
    <col min="8" max="16384" width="9.125" style="27" customWidth="1"/>
  </cols>
  <sheetData>
    <row r="2" spans="1:19" ht="18.75">
      <c r="A2" s="5" t="s">
        <v>203</v>
      </c>
      <c r="B2" s="3"/>
      <c r="C2" s="3"/>
      <c r="D2" s="3"/>
      <c r="E2" s="3"/>
      <c r="F2" s="3"/>
      <c r="G2" s="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4" s="186" customFormat="1" ht="12.75">
      <c r="G4" s="44" t="s">
        <v>102</v>
      </c>
    </row>
    <row r="5" spans="1:7" s="224" customFormat="1" ht="12.75">
      <c r="A5" s="6"/>
      <c r="B5" s="89">
        <f>YT_ALL!B5</f>
        <v>43465</v>
      </c>
      <c r="C5" s="89">
        <f>YT_ALL!C5</f>
        <v>43830</v>
      </c>
      <c r="D5" s="89">
        <f>YT_ALL!D5</f>
        <v>44196</v>
      </c>
      <c r="E5" s="89">
        <f>YT_ALL!E5</f>
        <v>44561</v>
      </c>
      <c r="F5" s="89">
        <f>YT_ALL!F5</f>
        <v>44926</v>
      </c>
      <c r="G5" s="89">
        <f>YT_ALL!G5</f>
        <v>45260</v>
      </c>
    </row>
    <row r="6" spans="1:7" s="10" customFormat="1" ht="12.75">
      <c r="A6" s="161" t="s">
        <v>153</v>
      </c>
      <c r="B6" s="16">
        <f aca="true" t="shared" si="0" ref="B6:G6">SUM(B$7+B$8)</f>
        <v>2168.42156767216</v>
      </c>
      <c r="C6" s="16">
        <f t="shared" si="0"/>
        <v>1998.2958999647599</v>
      </c>
      <c r="D6" s="16">
        <f t="shared" si="0"/>
        <v>2551.88172520421</v>
      </c>
      <c r="E6" s="16">
        <f t="shared" si="0"/>
        <v>2672.0602101004497</v>
      </c>
      <c r="F6" s="16">
        <f t="shared" si="0"/>
        <v>4075.4500576792198</v>
      </c>
      <c r="G6" s="16">
        <f t="shared" si="0"/>
        <v>5122.49267062287</v>
      </c>
    </row>
    <row r="7" spans="1:7" s="23" customFormat="1" ht="12.75">
      <c r="A7" s="116" t="str">
        <f>YT_ALL!A7</f>
        <v>Внутрішній борг</v>
      </c>
      <c r="B7" s="124">
        <f>YT_ALL!B7/DMLMLR</f>
        <v>771.41054368463</v>
      </c>
      <c r="C7" s="124">
        <f>YT_ALL!C7/DMLMLR</f>
        <v>838.84791942063</v>
      </c>
      <c r="D7" s="124">
        <f>YT_ALL!D7/DMLMLR</f>
        <v>1032.9472373433</v>
      </c>
      <c r="E7" s="124">
        <f>YT_ALL!E7/DMLMLR</f>
        <v>1111.59786125906</v>
      </c>
      <c r="F7" s="124">
        <f>YT_ALL!F7/DMLMLR</f>
        <v>1461.888183668</v>
      </c>
      <c r="G7" s="124">
        <f>YT_ALL!G7/DMLMLR</f>
        <v>1609.72355828893</v>
      </c>
    </row>
    <row r="8" spans="1:7" s="23" customFormat="1" ht="12.75">
      <c r="A8" s="116" t="str">
        <f>YT_ALL!A8</f>
        <v>Зовнішній борг</v>
      </c>
      <c r="B8" s="124">
        <f>YT_ALL!B8/DMLMLR</f>
        <v>1397.01102398753</v>
      </c>
      <c r="C8" s="124">
        <f>YT_ALL!C8/DMLMLR</f>
        <v>1159.44798054413</v>
      </c>
      <c r="D8" s="124">
        <f>YT_ALL!D8/DMLMLR</f>
        <v>1518.93448786091</v>
      </c>
      <c r="E8" s="124">
        <f>YT_ALL!E8/DMLMLR</f>
        <v>1560.46234884139</v>
      </c>
      <c r="F8" s="124">
        <f>YT_ALL!F8/DMLMLR</f>
        <v>2613.56187401122</v>
      </c>
      <c r="G8" s="124">
        <f>YT_ALL!G8/DMLMLR</f>
        <v>3512.76911233394</v>
      </c>
    </row>
    <row r="9" spans="2:17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2:17" ht="12.75">
      <c r="B10" s="14"/>
      <c r="C10" s="14"/>
      <c r="D10" s="14"/>
      <c r="E10" s="14"/>
      <c r="F10" s="14"/>
      <c r="G10" s="44" t="s">
        <v>98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9" s="79" customFormat="1" ht="12.75">
      <c r="A11" s="138"/>
      <c r="B11" s="89">
        <f>YT_ALL!B11</f>
        <v>43465</v>
      </c>
      <c r="C11" s="89">
        <f>YT_ALL!C11</f>
        <v>43830</v>
      </c>
      <c r="D11" s="89">
        <f>YT_ALL!D11</f>
        <v>44196</v>
      </c>
      <c r="E11" s="89">
        <f>YT_ALL!E11</f>
        <v>44561</v>
      </c>
      <c r="F11" s="89">
        <f>YT_ALL!F11</f>
        <v>44926</v>
      </c>
      <c r="G11" s="89">
        <f>YT_ALL!G11</f>
        <v>45260</v>
      </c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</row>
    <row r="12" spans="1:17" s="140" customFormat="1" ht="12.75">
      <c r="A12" s="161" t="s">
        <v>153</v>
      </c>
      <c r="B12" s="16">
        <f aca="true" t="shared" si="1" ref="B12:G12">SUM(B$13+B$14)</f>
        <v>78.31554797622</v>
      </c>
      <c r="C12" s="16">
        <f t="shared" si="1"/>
        <v>84.36540685986</v>
      </c>
      <c r="D12" s="16">
        <f t="shared" si="1"/>
        <v>90.25350403526</v>
      </c>
      <c r="E12" s="16">
        <f t="shared" si="1"/>
        <v>97.95588455634001</v>
      </c>
      <c r="F12" s="16">
        <f t="shared" si="1"/>
        <v>111.44670722128998</v>
      </c>
      <c r="G12" s="16">
        <f t="shared" si="1"/>
        <v>140.82376648444</v>
      </c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s="152" customFormat="1" ht="12.75">
      <c r="A13" s="116" t="str">
        <f>YT_ALL!A13</f>
        <v>Внутрішній борг</v>
      </c>
      <c r="B13" s="124">
        <f>YT_ALL!B13/DMLMLR</f>
        <v>27.86056011613</v>
      </c>
      <c r="C13" s="124">
        <f>YT_ALL!C13/DMLMLR</f>
        <v>35.41504840032</v>
      </c>
      <c r="D13" s="124">
        <f>YT_ALL!D13/DMLMLR</f>
        <v>36.53269143805</v>
      </c>
      <c r="E13" s="124">
        <f>YT_ALL!E13/DMLMLR</f>
        <v>40.75041099716</v>
      </c>
      <c r="F13" s="124">
        <f>YT_ALL!F13/DMLMLR</f>
        <v>39.97659696242</v>
      </c>
      <c r="G13" s="124">
        <f>YT_ALL!G13/DMLMLR</f>
        <v>44.25332529549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 s="152" customFormat="1" ht="12.75">
      <c r="A14" s="116" t="str">
        <f>YT_ALL!A14</f>
        <v>Зовнішній борг</v>
      </c>
      <c r="B14" s="124">
        <f>YT_ALL!B14/DMLMLR</f>
        <v>50.45498786009</v>
      </c>
      <c r="C14" s="124">
        <f>YT_ALL!C14/DMLMLR</f>
        <v>48.95035845954</v>
      </c>
      <c r="D14" s="124">
        <f>YT_ALL!D14/DMLMLR</f>
        <v>53.72081259721</v>
      </c>
      <c r="E14" s="124">
        <f>YT_ALL!E14/DMLMLR</f>
        <v>57.20547355918</v>
      </c>
      <c r="F14" s="124">
        <f>YT_ALL!F14/DMLMLR</f>
        <v>71.47011025887</v>
      </c>
      <c r="G14" s="124">
        <f>YT_ALL!G14/DMLMLR</f>
        <v>96.57044118895</v>
      </c>
      <c r="H14" s="142"/>
      <c r="I14" s="142"/>
      <c r="J14" s="142"/>
      <c r="K14" s="142"/>
      <c r="L14" s="142"/>
      <c r="M14" s="142"/>
      <c r="N14" s="142"/>
      <c r="O14" s="142"/>
      <c r="P14" s="142"/>
      <c r="Q14" s="142"/>
    </row>
    <row r="15" spans="2:17" ht="12.7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="204" customFormat="1" ht="12.75">
      <c r="G16" s="44" t="s">
        <v>192</v>
      </c>
    </row>
    <row r="17" spans="1:19" s="79" customFormat="1" ht="12.75">
      <c r="A17" s="138"/>
      <c r="B17" s="89">
        <f>YT_ALL!B17</f>
        <v>43465</v>
      </c>
      <c r="C17" s="89">
        <f>YT_ALL!C17</f>
        <v>43830</v>
      </c>
      <c r="D17" s="89">
        <f>YT_ALL!D17</f>
        <v>44196</v>
      </c>
      <c r="E17" s="89">
        <f>YT_ALL!E17</f>
        <v>44561</v>
      </c>
      <c r="F17" s="89">
        <f>YT_ALL!F17</f>
        <v>44926</v>
      </c>
      <c r="G17" s="89">
        <f>YT_ALL!G17</f>
        <v>45260</v>
      </c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</row>
    <row r="18" spans="1:17" s="140" customFormat="1" ht="12.75">
      <c r="A18" s="161" t="s">
        <v>153</v>
      </c>
      <c r="B18" s="16">
        <f aca="true" t="shared" si="2" ref="B18:G18">SUM(B$19+B$20)</f>
        <v>1</v>
      </c>
      <c r="C18" s="16">
        <f t="shared" si="2"/>
        <v>1</v>
      </c>
      <c r="D18" s="16">
        <f t="shared" si="2"/>
        <v>1</v>
      </c>
      <c r="E18" s="16">
        <f t="shared" si="2"/>
        <v>1</v>
      </c>
      <c r="F18" s="16">
        <f t="shared" si="2"/>
        <v>1</v>
      </c>
      <c r="G18" s="16">
        <f t="shared" si="2"/>
        <v>1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</row>
    <row r="19" spans="1:17" s="152" customFormat="1" ht="12.75">
      <c r="A19" s="116" t="str">
        <f>YT_ALL!A19</f>
        <v>Внутрішній борг</v>
      </c>
      <c r="B19" s="154">
        <f>YT_ALL!B19</f>
        <v>0.355747</v>
      </c>
      <c r="C19" s="154">
        <f>YT_ALL!C19</f>
        <v>0.419782</v>
      </c>
      <c r="D19" s="154">
        <f>YT_ALL!D19</f>
        <v>0.404779</v>
      </c>
      <c r="E19" s="154">
        <f>YT_ALL!E19</f>
        <v>0.416008</v>
      </c>
      <c r="F19" s="154">
        <f>YT_ALL!F19</f>
        <v>0.358706</v>
      </c>
      <c r="G19" s="154">
        <f>YT_ALL!G19</f>
        <v>0.314246</v>
      </c>
      <c r="H19" s="142"/>
      <c r="I19" s="142"/>
      <c r="J19" s="142"/>
      <c r="K19" s="142"/>
      <c r="L19" s="142"/>
      <c r="M19" s="142"/>
      <c r="N19" s="142"/>
      <c r="O19" s="142"/>
      <c r="P19" s="142"/>
      <c r="Q19" s="142"/>
    </row>
    <row r="20" spans="1:17" s="152" customFormat="1" ht="12.75">
      <c r="A20" s="116" t="str">
        <f>YT_ALL!A20</f>
        <v>Зовнішній борг</v>
      </c>
      <c r="B20" s="154">
        <f>YT_ALL!B20</f>
        <v>0.644253</v>
      </c>
      <c r="C20" s="154">
        <f>YT_ALL!C20</f>
        <v>0.580218</v>
      </c>
      <c r="D20" s="154">
        <f>YT_ALL!D20</f>
        <v>0.595221</v>
      </c>
      <c r="E20" s="154">
        <f>YT_ALL!E20</f>
        <v>0.583992</v>
      </c>
      <c r="F20" s="154">
        <f>YT_ALL!F20</f>
        <v>0.641294</v>
      </c>
      <c r="G20" s="154">
        <f>YT_ALL!G20</f>
        <v>0.685754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/>
    </row>
    <row r="21" spans="1:17" ht="12.75">
      <c r="A21" s="16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2:17" ht="12.7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2:17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="204" customFormat="1" ht="12.75"/>
    <row r="26" spans="2:17" ht="12.7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7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2:17" ht="12.7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2:17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7" ht="12.7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2:17" ht="12.7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2:17" ht="12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ht="12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17" ht="12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7" ht="12.7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17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ht="12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ht="12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ht="12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ht="12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2:17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2:17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2:17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2:17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2:17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2:17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2:17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2:17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2:17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2:17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2:17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2:17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2:17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2:17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2:17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2:17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2:17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2:17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2:17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2:17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2:17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2:17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2:17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2:17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2:17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2:17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2:17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2:17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2:17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2:17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2:17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2:17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2:17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2:17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2:17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2:17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2:17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2:17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2:17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2:17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17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2:17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2:17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2:17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2:17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2:17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2:17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2:17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2:17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2:17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2:17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2:17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2:17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2:17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2:17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2:17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2:17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2:17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2:17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2:17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2:17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2:17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2:17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2:17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247"/>
  <sheetViews>
    <sheetView workbookViewId="0" topLeftCell="A1">
      <selection activeCell="G4" sqref="G4"/>
    </sheetView>
  </sheetViews>
  <sheetFormatPr defaultColWidth="9.00390625" defaultRowHeight="12.75"/>
  <cols>
    <col min="1" max="1" width="52.75390625" style="27" bestFit="1" customWidth="1"/>
    <col min="2" max="7" width="11.75390625" style="27" customWidth="1"/>
    <col min="8" max="16384" width="9.125" style="27" customWidth="1"/>
  </cols>
  <sheetData>
    <row r="2" spans="1:19" ht="18.75">
      <c r="A2" s="5" t="s">
        <v>203</v>
      </c>
      <c r="B2" s="3"/>
      <c r="C2" s="3"/>
      <c r="D2" s="3"/>
      <c r="E2" s="3"/>
      <c r="F2" s="3"/>
      <c r="G2" s="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4" s="186" customFormat="1" ht="12.75">
      <c r="G4" s="44" t="s">
        <v>102</v>
      </c>
    </row>
    <row r="5" spans="1:7" s="224" customFormat="1" ht="12.75">
      <c r="A5" s="6"/>
      <c r="B5" s="89">
        <f>YT_ALL!B5</f>
        <v>43465</v>
      </c>
      <c r="C5" s="89">
        <f>YT_ALL!C5</f>
        <v>43830</v>
      </c>
      <c r="D5" s="89">
        <f>YT_ALL!D5</f>
        <v>44196</v>
      </c>
      <c r="E5" s="89">
        <f>YT_ALL!E5</f>
        <v>44561</v>
      </c>
      <c r="F5" s="89">
        <f>YT_ALL!F5</f>
        <v>44926</v>
      </c>
      <c r="G5" s="89">
        <f>YT_ALL!G5</f>
        <v>45260</v>
      </c>
    </row>
    <row r="6" spans="1:7" s="10" customFormat="1" ht="12.75">
      <c r="A6" s="161" t="s">
        <v>153</v>
      </c>
      <c r="B6" s="16">
        <f aca="true" t="shared" si="0" ref="B6:G6">SUM(B$7+B$8)</f>
        <v>2168.42156767216</v>
      </c>
      <c r="C6" s="16">
        <f t="shared" si="0"/>
        <v>1998.2958999647599</v>
      </c>
      <c r="D6" s="16">
        <f t="shared" si="0"/>
        <v>2551.88172520421</v>
      </c>
      <c r="E6" s="16">
        <f t="shared" si="0"/>
        <v>2672.0602101004497</v>
      </c>
      <c r="F6" s="16">
        <f t="shared" si="0"/>
        <v>4075.4500576792198</v>
      </c>
      <c r="G6" s="16">
        <f t="shared" si="0"/>
        <v>5122.49267062287</v>
      </c>
    </row>
    <row r="7" spans="1:7" s="23" customFormat="1" ht="12.75">
      <c r="A7" s="116" t="str">
        <f>YK_ALL!A7</f>
        <v>Державний борг</v>
      </c>
      <c r="B7" s="124">
        <f>YK_ALL!B7/DMLMLR</f>
        <v>1860.2910955854</v>
      </c>
      <c r="C7" s="124">
        <f>YK_ALL!C7/DMLMLR</f>
        <v>1761.36913148087</v>
      </c>
      <c r="D7" s="124">
        <f>YK_ALL!D7/DMLMLR</f>
        <v>2259.23150159262</v>
      </c>
      <c r="E7" s="124">
        <f>YK_ALL!E7/DMLMLR</f>
        <v>2362.72015075719</v>
      </c>
      <c r="F7" s="124">
        <f>YK_ALL!F7/DMLMLR</f>
        <v>3715.13363176609</v>
      </c>
      <c r="G7" s="124">
        <f>YK_ALL!G7/DMLMLR</f>
        <v>4799.46899403554</v>
      </c>
    </row>
    <row r="8" spans="1:7" s="23" customFormat="1" ht="12.75">
      <c r="A8" s="116" t="str">
        <f>YK_ALL!A8</f>
        <v>Гарантований державою борг</v>
      </c>
      <c r="B8" s="124">
        <f>YK_ALL!B8/DMLMLR</f>
        <v>308.13047208676</v>
      </c>
      <c r="C8" s="124">
        <f>YK_ALL!C8/DMLMLR</f>
        <v>236.92676848389</v>
      </c>
      <c r="D8" s="124">
        <f>YK_ALL!D8/DMLMLR</f>
        <v>292.65022361159</v>
      </c>
      <c r="E8" s="124">
        <f>YK_ALL!E8/DMLMLR</f>
        <v>309.34005934326</v>
      </c>
      <c r="F8" s="124">
        <f>YK_ALL!F8/DMLMLR</f>
        <v>360.31642591313</v>
      </c>
      <c r="G8" s="124">
        <f>YK_ALL!G8/DMLMLR</f>
        <v>323.02367658733</v>
      </c>
    </row>
    <row r="9" spans="2:17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2:17" ht="12.75">
      <c r="B10" s="14"/>
      <c r="C10" s="14"/>
      <c r="D10" s="14"/>
      <c r="E10" s="14"/>
      <c r="F10" s="14"/>
      <c r="G10" s="44" t="s">
        <v>98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9" s="79" customFormat="1" ht="12.75">
      <c r="A11" s="138"/>
      <c r="B11" s="89">
        <f>YT_ALL!B11</f>
        <v>43465</v>
      </c>
      <c r="C11" s="89">
        <f>YT_ALL!C11</f>
        <v>43830</v>
      </c>
      <c r="D11" s="89">
        <f>YT_ALL!D11</f>
        <v>44196</v>
      </c>
      <c r="E11" s="89">
        <f>YT_ALL!E11</f>
        <v>44561</v>
      </c>
      <c r="F11" s="89">
        <f>YT_ALL!F11</f>
        <v>44926</v>
      </c>
      <c r="G11" s="89">
        <f>YT_ALL!G11</f>
        <v>45260</v>
      </c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</row>
    <row r="12" spans="1:17" s="140" customFormat="1" ht="12.75">
      <c r="A12" s="161" t="s">
        <v>153</v>
      </c>
      <c r="B12" s="16">
        <f aca="true" t="shared" si="1" ref="B12:G12">SUM(B$13+B$14)</f>
        <v>78.31554797622</v>
      </c>
      <c r="C12" s="16">
        <f t="shared" si="1"/>
        <v>84.36540685986</v>
      </c>
      <c r="D12" s="16">
        <f t="shared" si="1"/>
        <v>90.25350403526001</v>
      </c>
      <c r="E12" s="16">
        <f t="shared" si="1"/>
        <v>97.95588455634</v>
      </c>
      <c r="F12" s="16">
        <f t="shared" si="1"/>
        <v>111.44670722129001</v>
      </c>
      <c r="G12" s="16">
        <f t="shared" si="1"/>
        <v>140.82376648444</v>
      </c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s="152" customFormat="1" ht="12.75">
      <c r="A13" s="116" t="str">
        <f>YK_ALL!A13</f>
        <v>Державний борг</v>
      </c>
      <c r="B13" s="124">
        <f>YK_ALL!B13/DMLMLR</f>
        <v>67.18698924508</v>
      </c>
      <c r="C13" s="124">
        <f>YK_ALL!C13/DMLMLR</f>
        <v>74.36267242024</v>
      </c>
      <c r="D13" s="124">
        <f>YK_ALL!D13/DMLMLR</f>
        <v>79.90321707766</v>
      </c>
      <c r="E13" s="124">
        <f>YK_ALL!E13/DMLMLR</f>
        <v>86.61569131252</v>
      </c>
      <c r="F13" s="124">
        <f>YK_ALL!F13/DMLMLR</f>
        <v>101.59354286955</v>
      </c>
      <c r="G13" s="124">
        <f>YK_ALL!G13/DMLMLR</f>
        <v>131.94343932231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 s="152" customFormat="1" ht="12.75">
      <c r="A14" s="116" t="str">
        <f>YK_ALL!A14</f>
        <v>Гарантований державою борг</v>
      </c>
      <c r="B14" s="124">
        <f>YK_ALL!B14/DMLMLR</f>
        <v>11.12855873114</v>
      </c>
      <c r="C14" s="124">
        <f>YK_ALL!C14/DMLMLR</f>
        <v>10.00273443962</v>
      </c>
      <c r="D14" s="124">
        <f>YK_ALL!D14/DMLMLR</f>
        <v>10.3502869576</v>
      </c>
      <c r="E14" s="124">
        <f>YK_ALL!E14/DMLMLR</f>
        <v>11.34019324382</v>
      </c>
      <c r="F14" s="124">
        <f>YK_ALL!F14/DMLMLR</f>
        <v>9.85316435174</v>
      </c>
      <c r="G14" s="124">
        <f>YK_ALL!G14/DMLMLR</f>
        <v>8.88032716213</v>
      </c>
      <c r="H14" s="142"/>
      <c r="I14" s="142"/>
      <c r="J14" s="142"/>
      <c r="K14" s="142"/>
      <c r="L14" s="142"/>
      <c r="M14" s="142"/>
      <c r="N14" s="142"/>
      <c r="O14" s="142"/>
      <c r="P14" s="142"/>
      <c r="Q14" s="142"/>
    </row>
    <row r="15" spans="2:17" ht="12.7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="204" customFormat="1" ht="12.75">
      <c r="G16" s="44" t="s">
        <v>192</v>
      </c>
    </row>
    <row r="17" spans="1:19" s="79" customFormat="1" ht="12.75">
      <c r="A17" s="138"/>
      <c r="B17" s="89">
        <f>YT_ALL!B17</f>
        <v>43465</v>
      </c>
      <c r="C17" s="89">
        <f>YT_ALL!C17</f>
        <v>43830</v>
      </c>
      <c r="D17" s="89">
        <f>YT_ALL!D17</f>
        <v>44196</v>
      </c>
      <c r="E17" s="89">
        <f>YT_ALL!E17</f>
        <v>44561</v>
      </c>
      <c r="F17" s="89">
        <f>YT_ALL!F17</f>
        <v>44926</v>
      </c>
      <c r="G17" s="89">
        <f>YT_ALL!G17</f>
        <v>45260</v>
      </c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</row>
    <row r="18" spans="1:17" s="140" customFormat="1" ht="12.75">
      <c r="A18" s="161" t="s">
        <v>153</v>
      </c>
      <c r="B18" s="16">
        <f aca="true" t="shared" si="2" ref="B18:G18">SUM(B$19+B$20)</f>
        <v>1</v>
      </c>
      <c r="C18" s="16">
        <f t="shared" si="2"/>
        <v>1</v>
      </c>
      <c r="D18" s="16">
        <f t="shared" si="2"/>
        <v>1</v>
      </c>
      <c r="E18" s="16">
        <f t="shared" si="2"/>
        <v>1</v>
      </c>
      <c r="F18" s="16">
        <f t="shared" si="2"/>
        <v>1</v>
      </c>
      <c r="G18" s="16">
        <f t="shared" si="2"/>
        <v>1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</row>
    <row r="19" spans="1:17" s="152" customFormat="1" ht="12.75">
      <c r="A19" s="116" t="str">
        <f>YK_ALL!A19</f>
        <v>Державний борг</v>
      </c>
      <c r="B19" s="124">
        <f>YK_ALL!B19</f>
        <v>0.857901</v>
      </c>
      <c r="C19" s="124">
        <f>YK_ALL!C19</f>
        <v>0.881436</v>
      </c>
      <c r="D19" s="124">
        <f>YK_ALL!D19</f>
        <v>0.88532</v>
      </c>
      <c r="E19" s="124">
        <f>YK_ALL!E19</f>
        <v>0.884232</v>
      </c>
      <c r="F19" s="124">
        <f>YK_ALL!F19</f>
        <v>0.911589</v>
      </c>
      <c r="G19" s="124">
        <f>YK_ALL!G19</f>
        <v>0.93694</v>
      </c>
      <c r="H19" s="142"/>
      <c r="I19" s="142"/>
      <c r="J19" s="142"/>
      <c r="K19" s="142"/>
      <c r="L19" s="142"/>
      <c r="M19" s="142"/>
      <c r="N19" s="142"/>
      <c r="O19" s="142"/>
      <c r="P19" s="142"/>
      <c r="Q19" s="142"/>
    </row>
    <row r="20" spans="1:17" s="152" customFormat="1" ht="12.75">
      <c r="A20" s="116" t="str">
        <f>YK_ALL!A20</f>
        <v>Гарантований державою борг</v>
      </c>
      <c r="B20" s="124">
        <f>YK_ALL!B20</f>
        <v>0.142099</v>
      </c>
      <c r="C20" s="124">
        <f>YK_ALL!C20</f>
        <v>0.118564</v>
      </c>
      <c r="D20" s="124">
        <f>YK_ALL!D20</f>
        <v>0.11468</v>
      </c>
      <c r="E20" s="124">
        <f>YK_ALL!E20</f>
        <v>0.115768</v>
      </c>
      <c r="F20" s="124">
        <f>YK_ALL!F20</f>
        <v>0.088411</v>
      </c>
      <c r="G20" s="124">
        <f>YK_ALL!G20</f>
        <v>0.06306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/>
    </row>
    <row r="21" spans="1:17" ht="12.75">
      <c r="A21" s="16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2:17" ht="12.7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2:17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="204" customFormat="1" ht="12.75"/>
    <row r="26" spans="2:17" ht="12.7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7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2:17" ht="12.7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2:17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7" ht="12.7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2:17" ht="12.7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2:17" ht="12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ht="12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17" ht="12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7" ht="12.7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17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ht="12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ht="12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ht="12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ht="12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2:17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2:17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2:17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2:17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2:17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2:17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2:17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2:17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2:17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2:17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2:17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2:17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2:17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2:17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2:17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2:17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2:17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2:17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2:17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2:17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2:17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2:17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2:17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2:17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2:17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2:17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2:17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2:17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2:17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2:17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2:17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2:17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2:17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2:17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2:17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2:17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2:17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2:17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2:17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2:17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17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2:17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2:17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2:17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2:17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2:17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2:17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2:17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2:17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2:17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2:17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2:17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2:17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2:17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2:17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2:17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2:17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2:17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2:17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2:17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2:17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2:17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2:17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2:17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247"/>
  <sheetViews>
    <sheetView workbookViewId="0" topLeftCell="A1">
      <selection activeCell="D8" sqref="D8"/>
    </sheetView>
  </sheetViews>
  <sheetFormatPr defaultColWidth="9.00390625" defaultRowHeight="12.75"/>
  <cols>
    <col min="1" max="1" width="52.75390625" style="27" bestFit="1" customWidth="1"/>
    <col min="2" max="3" width="13.625" style="27" bestFit="1" customWidth="1"/>
    <col min="4" max="4" width="14.00390625" style="27" bestFit="1" customWidth="1"/>
    <col min="5" max="7" width="14.625" style="27" bestFit="1" customWidth="1"/>
    <col min="8" max="16384" width="9.125" style="27" customWidth="1"/>
  </cols>
  <sheetData>
    <row r="2" spans="1:19" ht="18.75">
      <c r="A2" s="5" t="s">
        <v>203</v>
      </c>
      <c r="B2" s="3"/>
      <c r="C2" s="3"/>
      <c r="D2" s="3"/>
      <c r="E2" s="3"/>
      <c r="F2" s="3"/>
      <c r="G2" s="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ht="12.75">
      <c r="A3" s="119"/>
    </row>
    <row r="4" s="186" customFormat="1" ht="12.75">
      <c r="G4" s="186" t="str">
        <f>VALUAH</f>
        <v>млрд. грн</v>
      </c>
    </row>
    <row r="5" spans="1:7" s="224" customFormat="1" ht="12.75">
      <c r="A5" s="123"/>
      <c r="B5" s="89">
        <v>43465</v>
      </c>
      <c r="C5" s="89">
        <v>43830</v>
      </c>
      <c r="D5" s="89">
        <v>44196</v>
      </c>
      <c r="E5" s="89">
        <v>44561</v>
      </c>
      <c r="F5" s="89">
        <v>44926</v>
      </c>
      <c r="G5" s="89">
        <v>45260</v>
      </c>
    </row>
    <row r="6" spans="1:7" s="10" customFormat="1" ht="12.75">
      <c r="A6" s="161" t="s">
        <v>153</v>
      </c>
      <c r="B6" s="16">
        <f aca="true" t="shared" si="0" ref="B6:G6">SUM(B$7+B$8)</f>
        <v>2168.42156767216</v>
      </c>
      <c r="C6" s="16">
        <f t="shared" si="0"/>
        <v>1998.2958999647599</v>
      </c>
      <c r="D6" s="16">
        <f t="shared" si="0"/>
        <v>2551.88172520421</v>
      </c>
      <c r="E6" s="16">
        <f t="shared" si="0"/>
        <v>2672.0602101004497</v>
      </c>
      <c r="F6" s="16">
        <f t="shared" si="0"/>
        <v>4075.4500576792198</v>
      </c>
      <c r="G6" s="16">
        <f t="shared" si="0"/>
        <v>5122.49267062287</v>
      </c>
    </row>
    <row r="7" spans="1:7" s="23" customFormat="1" ht="12.75">
      <c r="A7" s="151" t="s">
        <v>66</v>
      </c>
      <c r="B7" s="124">
        <v>1860.2910955854</v>
      </c>
      <c r="C7" s="124">
        <v>1761.36913148087</v>
      </c>
      <c r="D7" s="124">
        <v>2259.23150159262</v>
      </c>
      <c r="E7" s="124">
        <v>2362.72015075719</v>
      </c>
      <c r="F7" s="124">
        <v>3715.13363176609</v>
      </c>
      <c r="G7" s="124">
        <v>4799.46899403554</v>
      </c>
    </row>
    <row r="8" spans="1:7" s="23" customFormat="1" ht="12.75">
      <c r="A8" s="151" t="s">
        <v>14</v>
      </c>
      <c r="B8" s="124">
        <v>308.13047208676</v>
      </c>
      <c r="C8" s="124">
        <v>236.92676848389</v>
      </c>
      <c r="D8" s="124">
        <v>292.65022361159</v>
      </c>
      <c r="E8" s="124">
        <v>309.34005934326</v>
      </c>
      <c r="F8" s="124">
        <v>360.31642591313</v>
      </c>
      <c r="G8" s="124">
        <v>323.02367658733</v>
      </c>
    </row>
    <row r="9" spans="2:17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2:17" ht="12.75">
      <c r="B10" s="14"/>
      <c r="C10" s="14"/>
      <c r="D10" s="14"/>
      <c r="E10" s="14"/>
      <c r="F10" s="14"/>
      <c r="G10" s="186" t="str">
        <f>VALUSD</f>
        <v>млрд. дол. США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9" s="79" customFormat="1" ht="12.75">
      <c r="A11" s="123"/>
      <c r="B11" s="89">
        <v>43465</v>
      </c>
      <c r="C11" s="89">
        <v>43830</v>
      </c>
      <c r="D11" s="89">
        <v>44196</v>
      </c>
      <c r="E11" s="89">
        <v>44561</v>
      </c>
      <c r="F11" s="89">
        <v>44926</v>
      </c>
      <c r="G11" s="89">
        <v>45260</v>
      </c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</row>
    <row r="12" spans="1:17" s="140" customFormat="1" ht="12.75">
      <c r="A12" s="161" t="s">
        <v>153</v>
      </c>
      <c r="B12" s="16">
        <f aca="true" t="shared" si="1" ref="B12:G12">SUM(B$13+B$14)</f>
        <v>78.31554797622</v>
      </c>
      <c r="C12" s="16">
        <f t="shared" si="1"/>
        <v>84.36540685986</v>
      </c>
      <c r="D12" s="16">
        <f t="shared" si="1"/>
        <v>90.25350403526001</v>
      </c>
      <c r="E12" s="16">
        <f t="shared" si="1"/>
        <v>97.95588455634</v>
      </c>
      <c r="F12" s="16">
        <f t="shared" si="1"/>
        <v>111.44670722129001</v>
      </c>
      <c r="G12" s="16">
        <f t="shared" si="1"/>
        <v>140.82376648444</v>
      </c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s="152" customFormat="1" ht="12.75">
      <c r="A13" s="151" t="s">
        <v>66</v>
      </c>
      <c r="B13" s="26">
        <v>67.18698924508</v>
      </c>
      <c r="C13" s="26">
        <v>74.36267242024</v>
      </c>
      <c r="D13" s="26">
        <v>79.90321707766</v>
      </c>
      <c r="E13" s="26">
        <v>86.61569131252</v>
      </c>
      <c r="F13" s="26">
        <v>101.59354286955</v>
      </c>
      <c r="G13" s="26">
        <v>131.94343932231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 s="152" customFormat="1" ht="12.75">
      <c r="A14" s="151" t="s">
        <v>14</v>
      </c>
      <c r="B14" s="26">
        <v>11.12855873114</v>
      </c>
      <c r="C14" s="26">
        <v>10.00273443962</v>
      </c>
      <c r="D14" s="26">
        <v>10.3502869576</v>
      </c>
      <c r="E14" s="26">
        <v>11.34019324382</v>
      </c>
      <c r="F14" s="26">
        <v>9.85316435174</v>
      </c>
      <c r="G14" s="26">
        <v>8.88032716213</v>
      </c>
      <c r="H14" s="142"/>
      <c r="I14" s="142"/>
      <c r="J14" s="142"/>
      <c r="K14" s="142"/>
      <c r="L14" s="142"/>
      <c r="M14" s="142"/>
      <c r="N14" s="142"/>
      <c r="O14" s="142"/>
      <c r="P14" s="142"/>
      <c r="Q14" s="142"/>
    </row>
    <row r="15" spans="2:17" ht="12.7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="204" customFormat="1" ht="12.75">
      <c r="G16" s="44" t="s">
        <v>192</v>
      </c>
    </row>
    <row r="17" spans="1:19" s="79" customFormat="1" ht="12.75">
      <c r="A17" s="123"/>
      <c r="B17" s="89">
        <v>43465</v>
      </c>
      <c r="C17" s="89">
        <v>43830</v>
      </c>
      <c r="D17" s="89">
        <v>44196</v>
      </c>
      <c r="E17" s="89">
        <v>44561</v>
      </c>
      <c r="F17" s="89">
        <v>44926</v>
      </c>
      <c r="G17" s="89">
        <v>45260</v>
      </c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</row>
    <row r="18" spans="1:17" s="140" customFormat="1" ht="12.75">
      <c r="A18" s="161" t="s">
        <v>153</v>
      </c>
      <c r="B18" s="16">
        <f aca="true" t="shared" si="2" ref="B18:G18">SUM(B$19+B$20)</f>
        <v>1</v>
      </c>
      <c r="C18" s="16">
        <f t="shared" si="2"/>
        <v>1</v>
      </c>
      <c r="D18" s="16">
        <f t="shared" si="2"/>
        <v>1</v>
      </c>
      <c r="E18" s="16">
        <f t="shared" si="2"/>
        <v>1</v>
      </c>
      <c r="F18" s="16">
        <f t="shared" si="2"/>
        <v>1</v>
      </c>
      <c r="G18" s="16">
        <f t="shared" si="2"/>
        <v>1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</row>
    <row r="19" spans="1:17" s="152" customFormat="1" ht="12.75">
      <c r="A19" s="151" t="s">
        <v>66</v>
      </c>
      <c r="B19" s="41">
        <v>0.857901</v>
      </c>
      <c r="C19" s="41">
        <v>0.881436</v>
      </c>
      <c r="D19" s="41">
        <v>0.88532</v>
      </c>
      <c r="E19" s="41">
        <v>0.884232</v>
      </c>
      <c r="F19" s="41">
        <v>0.911589</v>
      </c>
      <c r="G19" s="41">
        <v>0.93694</v>
      </c>
      <c r="H19" s="142"/>
      <c r="I19" s="142"/>
      <c r="J19" s="142"/>
      <c r="K19" s="142"/>
      <c r="L19" s="142"/>
      <c r="M19" s="142"/>
      <c r="N19" s="142"/>
      <c r="O19" s="142"/>
      <c r="P19" s="142"/>
      <c r="Q19" s="142"/>
    </row>
    <row r="20" spans="1:17" s="152" customFormat="1" ht="12.75">
      <c r="A20" s="151" t="s">
        <v>14</v>
      </c>
      <c r="B20" s="41">
        <v>0.142099</v>
      </c>
      <c r="C20" s="41">
        <v>0.118564</v>
      </c>
      <c r="D20" s="41">
        <v>0.11468</v>
      </c>
      <c r="E20" s="41">
        <v>0.115768</v>
      </c>
      <c r="F20" s="41">
        <v>0.088411</v>
      </c>
      <c r="G20" s="41">
        <v>0.06306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/>
    </row>
    <row r="21" spans="2:17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2:17" ht="12.7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2:17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="204" customFormat="1" ht="12.75"/>
    <row r="26" spans="2:17" ht="12.7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7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2:17" ht="12.7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2:17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7" ht="12.7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2:17" ht="12.7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2:17" ht="12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ht="12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17" ht="12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7" ht="12.7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17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ht="12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ht="12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ht="12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ht="12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2:17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2:17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2:17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2:17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2:17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2:17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2:17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2:17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2:17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2:17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2:17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2:17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2:17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2:17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2:17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2:17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2:17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2:17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2:17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2:17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2:17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2:17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2:17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2:17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2:17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2:17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2:17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2:17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2:17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2:17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2:17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2:17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2:17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2:17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2:17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2:17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2:17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2:17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2:17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2:17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17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2:17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2:17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2:17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2:17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2:17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2:17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2:17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2:17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2:17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2:17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2:17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2:17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2:17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2:17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2:17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2:17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2:17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2:17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2:17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2:17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2:17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2:17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2:17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168"/>
  <sheetViews>
    <sheetView workbookViewId="0" topLeftCell="A1">
      <selection activeCell="A2" sqref="A2:G2"/>
    </sheetView>
  </sheetViews>
  <sheetFormatPr defaultColWidth="9.00390625" defaultRowHeight="12.75" outlineLevelRow="3"/>
  <cols>
    <col min="1" max="1" width="52.00390625" style="27" customWidth="1"/>
    <col min="2" max="7" width="16.25390625" style="12" customWidth="1"/>
    <col min="8" max="16384" width="9.125" style="27" customWidth="1"/>
  </cols>
  <sheetData>
    <row r="2" spans="1:19" ht="18.75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ht="12.75">
      <c r="A3" s="119"/>
    </row>
    <row r="4" spans="2:7" s="186" customFormat="1" ht="12.75">
      <c r="B4" s="194"/>
      <c r="C4" s="194"/>
      <c r="D4" s="194"/>
      <c r="E4" s="194"/>
      <c r="F4" s="194"/>
      <c r="G4" s="186" t="str">
        <f>VALUAH</f>
        <v>млрд. грн</v>
      </c>
    </row>
    <row r="5" spans="1:7" s="224" customFormat="1" ht="12.75">
      <c r="A5" s="123"/>
      <c r="B5" s="89">
        <v>43465</v>
      </c>
      <c r="C5" s="89">
        <v>43830</v>
      </c>
      <c r="D5" s="89">
        <v>44196</v>
      </c>
      <c r="E5" s="89">
        <v>44561</v>
      </c>
      <c r="F5" s="89">
        <v>44926</v>
      </c>
      <c r="G5" s="89">
        <v>45260</v>
      </c>
    </row>
    <row r="6" spans="1:7" s="10" customFormat="1" ht="31.5">
      <c r="A6" s="7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65">
        <f aca="true" t="shared" si="0" ref="B6:G6">B$7+B$85</f>
        <v>2168.42156767216</v>
      </c>
      <c r="C6" s="65">
        <f t="shared" si="0"/>
        <v>1998.29589996476</v>
      </c>
      <c r="D6" s="65">
        <f t="shared" si="0"/>
        <v>2551.88172520421</v>
      </c>
      <c r="E6" s="65">
        <f t="shared" si="0"/>
        <v>2672.0602101004497</v>
      </c>
      <c r="F6" s="65">
        <f t="shared" si="0"/>
        <v>4075.4500576792207</v>
      </c>
      <c r="G6" s="65">
        <f t="shared" si="0"/>
        <v>5122.49267062287</v>
      </c>
    </row>
    <row r="7" spans="1:7" s="165" customFormat="1" ht="15">
      <c r="A7" s="220" t="s">
        <v>66</v>
      </c>
      <c r="B7" s="245">
        <f aca="true" t="shared" si="1" ref="B7:G7">B$8+B$47</f>
        <v>1860.2910955854</v>
      </c>
      <c r="C7" s="245">
        <f t="shared" si="1"/>
        <v>1761.36913148087</v>
      </c>
      <c r="D7" s="245">
        <f t="shared" si="1"/>
        <v>2259.23150159262</v>
      </c>
      <c r="E7" s="245">
        <f t="shared" si="1"/>
        <v>2362.72015075719</v>
      </c>
      <c r="F7" s="245">
        <f t="shared" si="1"/>
        <v>3715.1336317660907</v>
      </c>
      <c r="G7" s="245">
        <f t="shared" si="1"/>
        <v>4799.46899403554</v>
      </c>
    </row>
    <row r="8" spans="1:7" s="72" customFormat="1" ht="15" outlineLevel="1">
      <c r="A8" s="188" t="s">
        <v>48</v>
      </c>
      <c r="B8" s="17">
        <f aca="true" t="shared" si="2" ref="B8:G8">B$9+B$45</f>
        <v>761.0901918240498</v>
      </c>
      <c r="C8" s="17">
        <f t="shared" si="2"/>
        <v>829.49510481238</v>
      </c>
      <c r="D8" s="17">
        <f t="shared" si="2"/>
        <v>1000.7098766559003</v>
      </c>
      <c r="E8" s="17">
        <f t="shared" si="2"/>
        <v>1062.5590347498203</v>
      </c>
      <c r="F8" s="17">
        <f t="shared" si="2"/>
        <v>1389.6902523549404</v>
      </c>
      <c r="G8" s="17">
        <f t="shared" si="2"/>
        <v>1540.9667504218803</v>
      </c>
    </row>
    <row r="9" spans="1:7" s="200" customFormat="1" ht="12.75" outlineLevel="2">
      <c r="A9" s="121" t="s">
        <v>197</v>
      </c>
      <c r="B9" s="176">
        <f aca="true" t="shared" si="3" ref="B9:G9">SUM(B$10:B$44)</f>
        <v>758.8418989413898</v>
      </c>
      <c r="C9" s="176">
        <f t="shared" si="3"/>
        <v>827.3790644521999</v>
      </c>
      <c r="D9" s="176">
        <f t="shared" si="3"/>
        <v>998.7260888182003</v>
      </c>
      <c r="E9" s="176">
        <f t="shared" si="3"/>
        <v>1060.7074994346003</v>
      </c>
      <c r="F9" s="176">
        <f t="shared" si="3"/>
        <v>1387.9709695622005</v>
      </c>
      <c r="G9" s="176">
        <f t="shared" si="3"/>
        <v>1539.3466570210003</v>
      </c>
    </row>
    <row r="10" spans="1:7" s="23" customFormat="1" ht="12.75" outlineLevel="3">
      <c r="A10" s="36" t="s">
        <v>50</v>
      </c>
      <c r="B10" s="124">
        <v>11.73171127465</v>
      </c>
      <c r="C10" s="124">
        <v>0</v>
      </c>
      <c r="D10" s="124">
        <v>0</v>
      </c>
      <c r="E10" s="124">
        <v>0</v>
      </c>
      <c r="F10" s="124">
        <v>0</v>
      </c>
      <c r="G10" s="124">
        <v>0</v>
      </c>
    </row>
    <row r="11" spans="1:17" ht="12.75" outlineLevel="3">
      <c r="A11" s="85" t="s">
        <v>143</v>
      </c>
      <c r="B11" s="76">
        <v>62.650439</v>
      </c>
      <c r="C11" s="76">
        <v>72.721915</v>
      </c>
      <c r="D11" s="76">
        <v>71.771915</v>
      </c>
      <c r="E11" s="76">
        <v>81.33345</v>
      </c>
      <c r="F11" s="76">
        <v>81.33345</v>
      </c>
      <c r="G11" s="76">
        <v>75.401431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2.75" outlineLevel="3">
      <c r="A12" s="85" t="s">
        <v>206</v>
      </c>
      <c r="B12" s="76">
        <v>19.033</v>
      </c>
      <c r="C12" s="76">
        <v>19.033</v>
      </c>
      <c r="D12" s="76">
        <v>19.033</v>
      </c>
      <c r="E12" s="76">
        <v>17.533</v>
      </c>
      <c r="F12" s="76">
        <v>17.533</v>
      </c>
      <c r="G12" s="76">
        <v>17.533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2.75" outlineLevel="3">
      <c r="A13" s="85" t="s">
        <v>32</v>
      </c>
      <c r="B13" s="76">
        <v>19.159217458</v>
      </c>
      <c r="C13" s="76">
        <v>37.7718557418</v>
      </c>
      <c r="D13" s="76">
        <v>55.6281609764</v>
      </c>
      <c r="E13" s="76">
        <v>95.9146186302</v>
      </c>
      <c r="F13" s="76">
        <v>53.8058163974</v>
      </c>
      <c r="G13" s="76">
        <v>107.8506387598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2.75" outlineLevel="3">
      <c r="A14" s="85" t="s">
        <v>35</v>
      </c>
      <c r="B14" s="76">
        <v>36.5</v>
      </c>
      <c r="C14" s="76">
        <v>36.5</v>
      </c>
      <c r="D14" s="76">
        <v>36.5</v>
      </c>
      <c r="E14" s="76">
        <v>36.5</v>
      </c>
      <c r="F14" s="76">
        <v>50</v>
      </c>
      <c r="G14" s="76">
        <v>50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2.75" outlineLevel="3">
      <c r="A15" s="85" t="s">
        <v>85</v>
      </c>
      <c r="B15" s="76">
        <v>28.700001</v>
      </c>
      <c r="C15" s="76">
        <v>28.700001</v>
      </c>
      <c r="D15" s="76">
        <v>28.700001</v>
      </c>
      <c r="E15" s="76">
        <v>28.700001</v>
      </c>
      <c r="F15" s="76">
        <v>28.700001</v>
      </c>
      <c r="G15" s="76">
        <v>28.700001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2.75" outlineLevel="3">
      <c r="A16" s="85" t="s">
        <v>134</v>
      </c>
      <c r="B16" s="76">
        <v>46.9</v>
      </c>
      <c r="C16" s="76">
        <v>46.9</v>
      </c>
      <c r="D16" s="76">
        <v>46.9</v>
      </c>
      <c r="E16" s="76">
        <v>46.9</v>
      </c>
      <c r="F16" s="76">
        <v>46.9</v>
      </c>
      <c r="G16" s="76">
        <v>46.9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2.75" outlineLevel="3">
      <c r="A17" s="85" t="s">
        <v>198</v>
      </c>
      <c r="B17" s="76">
        <v>93.438657</v>
      </c>
      <c r="C17" s="76">
        <v>93.438657</v>
      </c>
      <c r="D17" s="76">
        <v>100.278657</v>
      </c>
      <c r="E17" s="76">
        <v>117.101957</v>
      </c>
      <c r="F17" s="76">
        <v>237.101957</v>
      </c>
      <c r="G17" s="76">
        <v>237.101957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2.75" outlineLevel="3">
      <c r="A18" s="85" t="s">
        <v>28</v>
      </c>
      <c r="B18" s="76">
        <v>12.097744</v>
      </c>
      <c r="C18" s="76">
        <v>12.097744</v>
      </c>
      <c r="D18" s="76">
        <v>12.097744</v>
      </c>
      <c r="E18" s="76">
        <v>12.097744</v>
      </c>
      <c r="F18" s="76">
        <v>12.097744</v>
      </c>
      <c r="G18" s="76">
        <v>12.097744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2.75" outlineLevel="3">
      <c r="A19" s="85" t="s">
        <v>77</v>
      </c>
      <c r="B19" s="76">
        <v>12.097744</v>
      </c>
      <c r="C19" s="76">
        <v>12.097744</v>
      </c>
      <c r="D19" s="76">
        <v>12.097744</v>
      </c>
      <c r="E19" s="76">
        <v>12.097744</v>
      </c>
      <c r="F19" s="76">
        <v>27.097744</v>
      </c>
      <c r="G19" s="76">
        <v>27.097744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.75" outlineLevel="3">
      <c r="A20" s="85" t="s">
        <v>170</v>
      </c>
      <c r="B20" s="76">
        <v>37.42156187355</v>
      </c>
      <c r="C20" s="76">
        <v>31.4018906434</v>
      </c>
      <c r="D20" s="76">
        <v>42.2339330712</v>
      </c>
      <c r="E20" s="76">
        <v>80.7919616882</v>
      </c>
      <c r="F20" s="76">
        <v>69.6149928014</v>
      </c>
      <c r="G20" s="76">
        <v>48.8952400038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.75" outlineLevel="3">
      <c r="A21" s="85" t="s">
        <v>127</v>
      </c>
      <c r="B21" s="76">
        <v>12.097744</v>
      </c>
      <c r="C21" s="76">
        <v>12.097744</v>
      </c>
      <c r="D21" s="76">
        <v>12.097744</v>
      </c>
      <c r="E21" s="76">
        <v>12.097744</v>
      </c>
      <c r="F21" s="76">
        <v>12.097744</v>
      </c>
      <c r="G21" s="76">
        <v>12.097744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2.75" outlineLevel="3">
      <c r="A22" s="85" t="s">
        <v>193</v>
      </c>
      <c r="B22" s="76">
        <v>12.097744</v>
      </c>
      <c r="C22" s="76">
        <v>12.097744</v>
      </c>
      <c r="D22" s="76">
        <v>12.097744</v>
      </c>
      <c r="E22" s="76">
        <v>12.097744</v>
      </c>
      <c r="F22" s="76">
        <v>12.097744</v>
      </c>
      <c r="G22" s="76">
        <v>12.097744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2.75" outlineLevel="3">
      <c r="A23" s="85" t="s">
        <v>220</v>
      </c>
      <c r="B23" s="76">
        <v>19.184152654</v>
      </c>
      <c r="C23" s="76">
        <v>47.2365928736</v>
      </c>
      <c r="D23" s="76">
        <v>102.290142528</v>
      </c>
      <c r="E23" s="76">
        <v>61.1348275814</v>
      </c>
      <c r="F23" s="76">
        <v>60.0714269714</v>
      </c>
      <c r="G23" s="76">
        <v>181.840479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2.75" outlineLevel="3">
      <c r="A24" s="85" t="s">
        <v>152</v>
      </c>
      <c r="B24" s="76">
        <v>12.097744</v>
      </c>
      <c r="C24" s="76">
        <v>12.097744</v>
      </c>
      <c r="D24" s="76">
        <v>12.097744</v>
      </c>
      <c r="E24" s="76">
        <v>12.097744</v>
      </c>
      <c r="F24" s="76">
        <v>12.097744</v>
      </c>
      <c r="G24" s="76">
        <v>12.097744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.75" outlineLevel="3">
      <c r="A25" s="85" t="s">
        <v>211</v>
      </c>
      <c r="B25" s="76">
        <v>12.097744</v>
      </c>
      <c r="C25" s="76">
        <v>12.097744</v>
      </c>
      <c r="D25" s="76">
        <v>12.097744</v>
      </c>
      <c r="E25" s="76">
        <v>12.097744</v>
      </c>
      <c r="F25" s="76">
        <v>12.097744</v>
      </c>
      <c r="G25" s="76">
        <v>12.097744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2.75" outlineLevel="3">
      <c r="A26" s="85" t="s">
        <v>39</v>
      </c>
      <c r="B26" s="76">
        <v>12.097744</v>
      </c>
      <c r="C26" s="76">
        <v>12.097744</v>
      </c>
      <c r="D26" s="76">
        <v>12.097744</v>
      </c>
      <c r="E26" s="76">
        <v>12.097744</v>
      </c>
      <c r="F26" s="76">
        <v>12.097744</v>
      </c>
      <c r="G26" s="76">
        <v>12.097744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2.75" outlineLevel="3">
      <c r="A27" s="85" t="s">
        <v>90</v>
      </c>
      <c r="B27" s="76">
        <v>12.097744</v>
      </c>
      <c r="C27" s="76">
        <v>12.097744</v>
      </c>
      <c r="D27" s="76">
        <v>12.097744</v>
      </c>
      <c r="E27" s="76">
        <v>12.097744</v>
      </c>
      <c r="F27" s="76">
        <v>12.097744</v>
      </c>
      <c r="G27" s="76">
        <v>12.097744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.75" outlineLevel="3">
      <c r="A28" s="85" t="s">
        <v>78</v>
      </c>
      <c r="B28" s="76">
        <v>12.097744</v>
      </c>
      <c r="C28" s="76">
        <v>12.097744</v>
      </c>
      <c r="D28" s="76">
        <v>12.097744</v>
      </c>
      <c r="E28" s="76">
        <v>12.097744</v>
      </c>
      <c r="F28" s="76">
        <v>12.097744</v>
      </c>
      <c r="G28" s="76">
        <v>12.097744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2.75" outlineLevel="3">
      <c r="A29" s="85" t="s">
        <v>128</v>
      </c>
      <c r="B29" s="76">
        <v>12.097744</v>
      </c>
      <c r="C29" s="76">
        <v>12.097744</v>
      </c>
      <c r="D29" s="76">
        <v>12.097744</v>
      </c>
      <c r="E29" s="76">
        <v>12.097744</v>
      </c>
      <c r="F29" s="76">
        <v>12.097744</v>
      </c>
      <c r="G29" s="76">
        <v>12.097744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2.75" outlineLevel="3">
      <c r="A30" s="85" t="s">
        <v>194</v>
      </c>
      <c r="B30" s="76">
        <v>12.097744</v>
      </c>
      <c r="C30" s="76">
        <v>12.097744</v>
      </c>
      <c r="D30" s="76">
        <v>12.097744</v>
      </c>
      <c r="E30" s="76">
        <v>12.097744</v>
      </c>
      <c r="F30" s="76">
        <v>12.097744</v>
      </c>
      <c r="G30" s="76">
        <v>12.097744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2.75" outlineLevel="3">
      <c r="A31" s="85" t="s">
        <v>21</v>
      </c>
      <c r="B31" s="76">
        <v>12.097744</v>
      </c>
      <c r="C31" s="76">
        <v>12.097744</v>
      </c>
      <c r="D31" s="76">
        <v>12.097744</v>
      </c>
      <c r="E31" s="76">
        <v>12.097744</v>
      </c>
      <c r="F31" s="76">
        <v>12.097744</v>
      </c>
      <c r="G31" s="76">
        <v>12.097744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2.75" outlineLevel="3">
      <c r="A32" s="85" t="s">
        <v>73</v>
      </c>
      <c r="B32" s="76">
        <v>12.097744</v>
      </c>
      <c r="C32" s="76">
        <v>12.097744</v>
      </c>
      <c r="D32" s="76">
        <v>12.097744</v>
      </c>
      <c r="E32" s="76">
        <v>12.097744</v>
      </c>
      <c r="F32" s="76">
        <v>12.097744</v>
      </c>
      <c r="G32" s="76">
        <v>12.097744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 outlineLevel="3">
      <c r="A33" s="85" t="s">
        <v>123</v>
      </c>
      <c r="B33" s="76">
        <v>12.097744</v>
      </c>
      <c r="C33" s="76">
        <v>12.097744</v>
      </c>
      <c r="D33" s="76">
        <v>12.097744</v>
      </c>
      <c r="E33" s="76">
        <v>12.097744</v>
      </c>
      <c r="F33" s="76">
        <v>12.097744</v>
      </c>
      <c r="G33" s="76">
        <v>12.097744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.75" outlineLevel="3">
      <c r="A34" s="85" t="s">
        <v>56</v>
      </c>
      <c r="B34" s="76">
        <v>6.640713</v>
      </c>
      <c r="C34" s="76">
        <v>0</v>
      </c>
      <c r="D34" s="76">
        <v>33.438972801</v>
      </c>
      <c r="E34" s="76">
        <v>1.1224285348</v>
      </c>
      <c r="F34" s="76">
        <v>0</v>
      </c>
      <c r="G34" s="76">
        <v>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 outlineLevel="3">
      <c r="A35" s="85" t="s">
        <v>45</v>
      </c>
      <c r="B35" s="76">
        <v>62.88869382435</v>
      </c>
      <c r="C35" s="76">
        <v>79.8538231934</v>
      </c>
      <c r="D35" s="76">
        <v>61.0001118776</v>
      </c>
      <c r="E35" s="76">
        <v>91.468603</v>
      </c>
      <c r="F35" s="76">
        <v>41.488599</v>
      </c>
      <c r="G35" s="76">
        <v>116.498123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 outlineLevel="3">
      <c r="A36" s="85" t="s">
        <v>91</v>
      </c>
      <c r="B36" s="76">
        <v>12.097751</v>
      </c>
      <c r="C36" s="76">
        <v>12.097751</v>
      </c>
      <c r="D36" s="76">
        <v>12.097751</v>
      </c>
      <c r="E36" s="76">
        <v>12.097751</v>
      </c>
      <c r="F36" s="76">
        <v>262.097751</v>
      </c>
      <c r="G36" s="76">
        <v>262.097751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.75" outlineLevel="3">
      <c r="A37" s="85" t="s">
        <v>95</v>
      </c>
      <c r="B37" s="76">
        <v>0.03</v>
      </c>
      <c r="C37" s="76">
        <v>7.03</v>
      </c>
      <c r="D37" s="76">
        <v>18.918332</v>
      </c>
      <c r="E37" s="76">
        <v>42.151357</v>
      </c>
      <c r="F37" s="76">
        <v>49.921957</v>
      </c>
      <c r="G37" s="76">
        <v>22.5396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.75" outlineLevel="3">
      <c r="A38" s="85" t="s">
        <v>156</v>
      </c>
      <c r="B38" s="76">
        <v>39.3703202</v>
      </c>
      <c r="C38" s="76">
        <v>46.557594</v>
      </c>
      <c r="D38" s="76">
        <v>57.979411</v>
      </c>
      <c r="E38" s="76">
        <v>51.468836</v>
      </c>
      <c r="F38" s="76">
        <v>67.473926</v>
      </c>
      <c r="G38" s="76">
        <v>41.069236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 outlineLevel="3">
      <c r="A39" s="85" t="s">
        <v>160</v>
      </c>
      <c r="B39" s="76">
        <v>8.97352198956</v>
      </c>
      <c r="C39" s="76">
        <v>0</v>
      </c>
      <c r="D39" s="76">
        <v>11.184692</v>
      </c>
      <c r="E39" s="76">
        <v>26.571146</v>
      </c>
      <c r="F39" s="76">
        <v>46.997578392</v>
      </c>
      <c r="G39" s="76">
        <v>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.75" outlineLevel="3">
      <c r="A40" s="85" t="s">
        <v>213</v>
      </c>
      <c r="B40" s="76">
        <v>5.8001</v>
      </c>
      <c r="C40" s="76">
        <v>39.665256</v>
      </c>
      <c r="D40" s="76">
        <v>46.880407</v>
      </c>
      <c r="E40" s="76">
        <v>41.080407</v>
      </c>
      <c r="F40" s="76">
        <v>41.080407</v>
      </c>
      <c r="G40" s="76">
        <v>41.080407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 outlineLevel="3">
      <c r="A41" s="85" t="s">
        <v>40</v>
      </c>
      <c r="B41" s="76">
        <v>17.873329</v>
      </c>
      <c r="C41" s="76">
        <v>23.602312</v>
      </c>
      <c r="D41" s="76">
        <v>17.245816</v>
      </c>
      <c r="E41" s="76">
        <v>23.968739</v>
      </c>
      <c r="F41" s="76">
        <v>21.481691</v>
      </c>
      <c r="G41" s="76">
        <v>17.781691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 outlineLevel="3">
      <c r="A42" s="85" t="s">
        <v>92</v>
      </c>
      <c r="B42" s="76">
        <v>17.5</v>
      </c>
      <c r="C42" s="76">
        <v>17.5</v>
      </c>
      <c r="D42" s="76">
        <v>17.5</v>
      </c>
      <c r="E42" s="76">
        <v>17.5</v>
      </c>
      <c r="F42" s="76">
        <v>10</v>
      </c>
      <c r="G42" s="76">
        <v>2.5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2.75" outlineLevel="3">
      <c r="A43" s="85" t="s">
        <v>196</v>
      </c>
      <c r="B43" s="76">
        <v>24.18031366728</v>
      </c>
      <c r="C43" s="76">
        <v>0</v>
      </c>
      <c r="D43" s="76">
        <v>31.776369564</v>
      </c>
      <c r="E43" s="76">
        <v>0</v>
      </c>
      <c r="F43" s="76">
        <v>0</v>
      </c>
      <c r="G43" s="76">
        <v>44.1886862574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2.75" outlineLevel="3">
      <c r="A44" s="85" t="s">
        <v>145</v>
      </c>
      <c r="B44" s="76">
        <v>19.4</v>
      </c>
      <c r="C44" s="76">
        <v>18</v>
      </c>
      <c r="D44" s="76">
        <v>18</v>
      </c>
      <c r="E44" s="76">
        <v>18</v>
      </c>
      <c r="F44" s="76">
        <v>18</v>
      </c>
      <c r="G44" s="76">
        <v>13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2.75" outlineLevel="2">
      <c r="A45" s="237" t="s">
        <v>115</v>
      </c>
      <c r="B45" s="206">
        <f aca="true" t="shared" si="4" ref="B45:G45">SUM(B$46:B$46)</f>
        <v>2.24829288266</v>
      </c>
      <c r="C45" s="206">
        <f t="shared" si="4"/>
        <v>2.11604036018</v>
      </c>
      <c r="D45" s="206">
        <f t="shared" si="4"/>
        <v>1.9837878377</v>
      </c>
      <c r="E45" s="206">
        <f t="shared" si="4"/>
        <v>1.85153531522</v>
      </c>
      <c r="F45" s="206">
        <f t="shared" si="4"/>
        <v>1.71928279274</v>
      </c>
      <c r="G45" s="206">
        <f t="shared" si="4"/>
        <v>1.62009340088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2.75" outlineLevel="3">
      <c r="A46" s="85" t="s">
        <v>31</v>
      </c>
      <c r="B46" s="76">
        <v>2.24829288266</v>
      </c>
      <c r="C46" s="76">
        <v>2.11604036018</v>
      </c>
      <c r="D46" s="76">
        <v>1.9837878377</v>
      </c>
      <c r="E46" s="76">
        <v>1.85153531522</v>
      </c>
      <c r="F46" s="76">
        <v>1.71928279274</v>
      </c>
      <c r="G46" s="76">
        <v>1.62009340088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5" outlineLevel="1">
      <c r="A47" s="193" t="s">
        <v>59</v>
      </c>
      <c r="B47" s="126">
        <f aca="true" t="shared" si="5" ref="B47:G47">B$48+B$56+B$67+B$73+B$83</f>
        <v>1099.2009037613502</v>
      </c>
      <c r="C47" s="126">
        <f t="shared" si="5"/>
        <v>931.87402666849</v>
      </c>
      <c r="D47" s="126">
        <f t="shared" si="5"/>
        <v>1258.52162493672</v>
      </c>
      <c r="E47" s="126">
        <f t="shared" si="5"/>
        <v>1300.1611160073699</v>
      </c>
      <c r="F47" s="126">
        <f t="shared" si="5"/>
        <v>2325.44337941115</v>
      </c>
      <c r="G47" s="126">
        <f t="shared" si="5"/>
        <v>3258.5022436136596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2.75" outlineLevel="2">
      <c r="A48" s="237" t="s">
        <v>176</v>
      </c>
      <c r="B48" s="206">
        <f aca="true" t="shared" si="6" ref="B48:G48">SUM(B$49:B$55)</f>
        <v>370.8215024057</v>
      </c>
      <c r="C48" s="206">
        <f t="shared" si="6"/>
        <v>292.19705520395</v>
      </c>
      <c r="D48" s="206">
        <f t="shared" si="6"/>
        <v>443.31220499021</v>
      </c>
      <c r="E48" s="206">
        <f t="shared" si="6"/>
        <v>463.16791086649</v>
      </c>
      <c r="F48" s="206">
        <f t="shared" si="6"/>
        <v>1100.25640815945</v>
      </c>
      <c r="G48" s="206">
        <f t="shared" si="6"/>
        <v>1975.4320402536096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2.75" outlineLevel="3">
      <c r="A49" s="85" t="s">
        <v>106</v>
      </c>
      <c r="B49" s="76">
        <v>0</v>
      </c>
      <c r="C49" s="76">
        <v>0</v>
      </c>
      <c r="D49" s="76">
        <v>0</v>
      </c>
      <c r="E49" s="76">
        <v>0.0618452</v>
      </c>
      <c r="F49" s="76">
        <v>0.077902</v>
      </c>
      <c r="G49" s="76">
        <v>0.18795576156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2.75" outlineLevel="3">
      <c r="A50" s="85" t="s">
        <v>51</v>
      </c>
      <c r="B50" s="76">
        <v>15.99855313998</v>
      </c>
      <c r="C50" s="76">
        <v>11.9812827548</v>
      </c>
      <c r="D50" s="76">
        <v>13.69347224048</v>
      </c>
      <c r="E50" s="76">
        <v>10.53797694886</v>
      </c>
      <c r="F50" s="76">
        <v>9.45499380576</v>
      </c>
      <c r="G50" s="76">
        <v>7.10567221924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2.75" outlineLevel="3">
      <c r="A51" s="85" t="s">
        <v>96</v>
      </c>
      <c r="B51" s="76">
        <v>18.8494023131</v>
      </c>
      <c r="C51" s="76">
        <v>18.59071518545</v>
      </c>
      <c r="D51" s="76">
        <v>26.98506562806</v>
      </c>
      <c r="E51" s="76">
        <v>27.70496004015</v>
      </c>
      <c r="F51" s="76">
        <v>98.12669247287</v>
      </c>
      <c r="G51" s="76">
        <v>99.55434372565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2.75" outlineLevel="3">
      <c r="A52" s="85" t="s">
        <v>167</v>
      </c>
      <c r="B52" s="76">
        <v>104.97379678</v>
      </c>
      <c r="C52" s="76">
        <v>87.45682</v>
      </c>
      <c r="D52" s="76">
        <v>132.357876</v>
      </c>
      <c r="E52" s="76">
        <v>136.368666</v>
      </c>
      <c r="F52" s="76">
        <v>452.22111</v>
      </c>
      <c r="G52" s="76">
        <v>1123.225002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2.75" outlineLevel="3">
      <c r="A53" s="85" t="s">
        <v>132</v>
      </c>
      <c r="B53" s="76">
        <v>135.05662434154</v>
      </c>
      <c r="C53" s="76">
        <v>116.13319515038</v>
      </c>
      <c r="D53" s="76">
        <v>149.66078664104</v>
      </c>
      <c r="E53" s="76">
        <v>167.90406736776</v>
      </c>
      <c r="F53" s="76">
        <v>303.46587855234</v>
      </c>
      <c r="G53" s="76">
        <v>402.9670584027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2.75" outlineLevel="3">
      <c r="A54" s="85" t="s">
        <v>148</v>
      </c>
      <c r="B54" s="76">
        <v>95.54523772856</v>
      </c>
      <c r="C54" s="76">
        <v>57.4934392625</v>
      </c>
      <c r="D54" s="76">
        <v>119.56959310429</v>
      </c>
      <c r="E54" s="76">
        <v>119.00280760606</v>
      </c>
      <c r="F54" s="76">
        <v>234.07269763166</v>
      </c>
      <c r="G54" s="76">
        <v>338.45917457806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2.75" outlineLevel="3">
      <c r="A55" s="85" t="s">
        <v>142</v>
      </c>
      <c r="B55" s="76">
        <v>0.39788810252</v>
      </c>
      <c r="C55" s="76">
        <v>0.54160285082</v>
      </c>
      <c r="D55" s="76">
        <v>1.04541137634</v>
      </c>
      <c r="E55" s="76">
        <v>1.58758770366</v>
      </c>
      <c r="F55" s="76">
        <v>2.83713369682</v>
      </c>
      <c r="G55" s="76">
        <v>3.9328335664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2.75" outlineLevel="2">
      <c r="A56" s="237" t="s">
        <v>44</v>
      </c>
      <c r="B56" s="206">
        <f aca="true" t="shared" si="7" ref="B56:G56">SUM(B$57:B$66)</f>
        <v>47.931220623</v>
      </c>
      <c r="C56" s="206">
        <f t="shared" si="7"/>
        <v>38.58726166961</v>
      </c>
      <c r="D56" s="206">
        <f t="shared" si="7"/>
        <v>43.89659274655</v>
      </c>
      <c r="E56" s="206">
        <f t="shared" si="7"/>
        <v>40.750160885679996</v>
      </c>
      <c r="F56" s="206">
        <f t="shared" si="7"/>
        <v>182.66076849184003</v>
      </c>
      <c r="G56" s="206">
        <f t="shared" si="7"/>
        <v>245.93885330188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2.75" outlineLevel="3">
      <c r="A57" s="85" t="s">
        <v>25</v>
      </c>
      <c r="B57" s="76">
        <v>0</v>
      </c>
      <c r="C57" s="76">
        <v>0</v>
      </c>
      <c r="D57" s="76">
        <v>0</v>
      </c>
      <c r="E57" s="76">
        <v>0.55899540264</v>
      </c>
      <c r="F57" s="76">
        <v>0.80847284054</v>
      </c>
      <c r="G57" s="76">
        <v>0.84840520516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2.75" outlineLevel="3">
      <c r="A58" s="85" t="s">
        <v>13</v>
      </c>
      <c r="B58" s="76">
        <v>0</v>
      </c>
      <c r="C58" s="76">
        <v>0</v>
      </c>
      <c r="D58" s="76">
        <v>0</v>
      </c>
      <c r="E58" s="76">
        <v>0</v>
      </c>
      <c r="F58" s="76">
        <v>7.7902</v>
      </c>
      <c r="G58" s="76">
        <v>7.99164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12.75" outlineLevel="3">
      <c r="A59" s="85" t="s">
        <v>29</v>
      </c>
      <c r="B59" s="76">
        <v>8.1307876</v>
      </c>
      <c r="C59" s="76">
        <v>3.62022</v>
      </c>
      <c r="D59" s="76">
        <v>0</v>
      </c>
      <c r="E59" s="76">
        <v>0</v>
      </c>
      <c r="F59" s="76">
        <v>66.83579285136</v>
      </c>
      <c r="G59" s="76">
        <v>130.82387995179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2.75" outlineLevel="3">
      <c r="A60" s="85" t="s">
        <v>109</v>
      </c>
      <c r="B60" s="76">
        <v>0</v>
      </c>
      <c r="C60" s="76">
        <v>0</v>
      </c>
      <c r="D60" s="76">
        <v>0</v>
      </c>
      <c r="E60" s="76">
        <v>0</v>
      </c>
      <c r="F60" s="76">
        <v>7.7902</v>
      </c>
      <c r="G60" s="76">
        <v>7.99164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2.75" outlineLevel="3">
      <c r="A61" s="85" t="s">
        <v>49</v>
      </c>
      <c r="B61" s="76">
        <v>7.18630106014</v>
      </c>
      <c r="C61" s="76">
        <v>6.43204331004</v>
      </c>
      <c r="D61" s="76">
        <v>8.99064585147</v>
      </c>
      <c r="E61" s="76">
        <v>7.82068074946</v>
      </c>
      <c r="F61" s="76">
        <v>21.46011392065</v>
      </c>
      <c r="G61" s="76">
        <v>22.32786729898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2.75" outlineLevel="3">
      <c r="A62" s="85" t="s">
        <v>111</v>
      </c>
      <c r="B62" s="76">
        <v>0</v>
      </c>
      <c r="C62" s="76">
        <v>0.15374539101</v>
      </c>
      <c r="D62" s="76">
        <v>0.40721180358</v>
      </c>
      <c r="E62" s="76">
        <v>1.14146992603</v>
      </c>
      <c r="F62" s="76">
        <v>1.94019993968</v>
      </c>
      <c r="G62" s="76">
        <v>3.24465154019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2.75" outlineLevel="3">
      <c r="A63" s="85" t="s">
        <v>120</v>
      </c>
      <c r="B63" s="76">
        <v>16.77509699763</v>
      </c>
      <c r="C63" s="76">
        <v>14.35042307113</v>
      </c>
      <c r="D63" s="76">
        <v>17.13033209916</v>
      </c>
      <c r="E63" s="76">
        <v>16.52665732025</v>
      </c>
      <c r="F63" s="76">
        <v>22.155300602</v>
      </c>
      <c r="G63" s="76">
        <v>22.03812807867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2.75" outlineLevel="3">
      <c r="A64" s="85" t="s">
        <v>137</v>
      </c>
      <c r="B64" s="76">
        <v>0.13144382979</v>
      </c>
      <c r="C64" s="76">
        <v>0.07869429163</v>
      </c>
      <c r="D64" s="76">
        <v>0.05364996859</v>
      </c>
      <c r="E64" s="76">
        <v>0.01289043616</v>
      </c>
      <c r="F64" s="76">
        <v>0.01728065649</v>
      </c>
      <c r="G64" s="76">
        <v>0.01718926444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2.75" outlineLevel="3">
      <c r="A65" s="85" t="s">
        <v>219</v>
      </c>
      <c r="B65" s="76">
        <v>0</v>
      </c>
      <c r="C65" s="76">
        <v>0.5878051475</v>
      </c>
      <c r="D65" s="76">
        <v>0.7861744247</v>
      </c>
      <c r="E65" s="76">
        <v>1.08277249519</v>
      </c>
      <c r="F65" s="76">
        <v>17.37075255018</v>
      </c>
      <c r="G65" s="76">
        <v>17.7919562757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2.75" outlineLevel="3">
      <c r="A66" s="85" t="s">
        <v>26</v>
      </c>
      <c r="B66" s="76">
        <v>15.70759113544</v>
      </c>
      <c r="C66" s="76">
        <v>13.3643304583</v>
      </c>
      <c r="D66" s="76">
        <v>16.52857859905</v>
      </c>
      <c r="E66" s="76">
        <v>13.60669455595</v>
      </c>
      <c r="F66" s="76">
        <v>36.49245513094</v>
      </c>
      <c r="G66" s="76">
        <v>32.86349568695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2.75" outlineLevel="2">
      <c r="A67" s="237" t="s">
        <v>221</v>
      </c>
      <c r="B67" s="206">
        <f aca="true" t="shared" si="8" ref="B67:G67">SUM(B$68:B$72)</f>
        <v>11.07982883658</v>
      </c>
      <c r="C67" s="206">
        <f t="shared" si="8"/>
        <v>33.342212997930005</v>
      </c>
      <c r="D67" s="206">
        <f t="shared" si="8"/>
        <v>61.08628269036001</v>
      </c>
      <c r="E67" s="206">
        <f t="shared" si="8"/>
        <v>50.73915285709</v>
      </c>
      <c r="F67" s="206">
        <f t="shared" si="8"/>
        <v>60.37953503348</v>
      </c>
      <c r="G67" s="206">
        <f t="shared" si="8"/>
        <v>57.16893846128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2.75" outlineLevel="3">
      <c r="A68" s="85" t="s">
        <v>61</v>
      </c>
      <c r="B68" s="76">
        <v>0</v>
      </c>
      <c r="C68" s="76">
        <v>6.6055</v>
      </c>
      <c r="D68" s="76">
        <v>17.3698</v>
      </c>
      <c r="E68" s="76">
        <v>20.09969</v>
      </c>
      <c r="F68" s="76">
        <v>25.31815</v>
      </c>
      <c r="G68" s="76">
        <v>25.97283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2.75" outlineLevel="3">
      <c r="A69" s="85" t="s">
        <v>79</v>
      </c>
      <c r="B69" s="76">
        <v>0.0016215185</v>
      </c>
      <c r="C69" s="76">
        <v>0.00135093572</v>
      </c>
      <c r="D69" s="76">
        <v>0.00177620796</v>
      </c>
      <c r="E69" s="76">
        <v>0.0015810478</v>
      </c>
      <c r="F69" s="76">
        <v>0.00199153347</v>
      </c>
      <c r="G69" s="76">
        <v>0.0020430308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2.75" outlineLevel="3">
      <c r="A70" s="85" t="s">
        <v>175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v>0.15528733138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2.75" outlineLevel="3">
      <c r="A71" s="85" t="s">
        <v>174</v>
      </c>
      <c r="B71" s="76">
        <v>0</v>
      </c>
      <c r="C71" s="76">
        <v>4.31710681157</v>
      </c>
      <c r="D71" s="76">
        <v>6.58587284432</v>
      </c>
      <c r="E71" s="76">
        <v>8.11366189644</v>
      </c>
      <c r="F71" s="76">
        <v>11.09801312923</v>
      </c>
      <c r="G71" s="76">
        <v>9.60564221491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2.75" outlineLevel="3">
      <c r="A72" s="85" t="s">
        <v>47</v>
      </c>
      <c r="B72" s="76">
        <v>11.07820731808</v>
      </c>
      <c r="C72" s="76">
        <v>22.41825525064</v>
      </c>
      <c r="D72" s="76">
        <v>37.12883363808</v>
      </c>
      <c r="E72" s="76">
        <v>22.52421991285</v>
      </c>
      <c r="F72" s="76">
        <v>23.96138037078</v>
      </c>
      <c r="G72" s="76">
        <v>21.43313588419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2.75" outlineLevel="2">
      <c r="A73" s="237" t="s">
        <v>52</v>
      </c>
      <c r="B73" s="206">
        <f aca="true" t="shared" si="9" ref="B73:G73">SUM(B$74:B$82)</f>
        <v>622.07978618407</v>
      </c>
      <c r="C73" s="206">
        <f t="shared" si="9"/>
        <v>527.5257075970001</v>
      </c>
      <c r="D73" s="206">
        <f t="shared" si="9"/>
        <v>660.2186820896001</v>
      </c>
      <c r="E73" s="206">
        <f t="shared" si="9"/>
        <v>625.0044654659999</v>
      </c>
      <c r="F73" s="206">
        <f t="shared" si="9"/>
        <v>828.542624218</v>
      </c>
      <c r="G73" s="206">
        <f t="shared" si="9"/>
        <v>826.8904183760002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2.75" outlineLevel="3">
      <c r="A74" s="85" t="s">
        <v>117</v>
      </c>
      <c r="B74" s="76">
        <v>83.064792</v>
      </c>
      <c r="C74" s="76">
        <v>71.0586</v>
      </c>
      <c r="D74" s="76">
        <v>84.8238</v>
      </c>
      <c r="E74" s="76">
        <v>81.8346</v>
      </c>
      <c r="F74" s="76">
        <v>109.7058</v>
      </c>
      <c r="G74" s="76">
        <v>109.1256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2.75" outlineLevel="3">
      <c r="A75" s="85" t="s">
        <v>166</v>
      </c>
      <c r="B75" s="76">
        <v>27.688264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2.75" outlineLevel="3">
      <c r="A76" s="85" t="s">
        <v>205</v>
      </c>
      <c r="B76" s="76">
        <v>345.19714618407</v>
      </c>
      <c r="C76" s="76">
        <v>279.637737597</v>
      </c>
      <c r="D76" s="76">
        <v>244.1731120896</v>
      </c>
      <c r="E76" s="76">
        <v>208.995475466</v>
      </c>
      <c r="F76" s="76">
        <v>276.481654218</v>
      </c>
      <c r="G76" s="76">
        <v>275.019428376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2.75" outlineLevel="3">
      <c r="A77" s="85" t="s">
        <v>177</v>
      </c>
      <c r="B77" s="76">
        <v>27.688264</v>
      </c>
      <c r="C77" s="76">
        <v>23.6862</v>
      </c>
      <c r="D77" s="76">
        <v>28.2746</v>
      </c>
      <c r="E77" s="76">
        <v>0</v>
      </c>
      <c r="F77" s="76">
        <v>0</v>
      </c>
      <c r="G77" s="76">
        <v>0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12.75" outlineLevel="3">
      <c r="A78" s="85" t="s">
        <v>223</v>
      </c>
      <c r="B78" s="76">
        <v>83.064792</v>
      </c>
      <c r="C78" s="76">
        <v>71.0586</v>
      </c>
      <c r="D78" s="76">
        <v>84.8238</v>
      </c>
      <c r="E78" s="76">
        <v>81.8346</v>
      </c>
      <c r="F78" s="76">
        <v>109.7058</v>
      </c>
      <c r="G78" s="76">
        <v>109.1256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2.75" outlineLevel="3">
      <c r="A79" s="85" t="s">
        <v>23</v>
      </c>
      <c r="B79" s="76">
        <v>55.376528</v>
      </c>
      <c r="C79" s="76">
        <v>55.66257</v>
      </c>
      <c r="D79" s="76">
        <v>66.44531</v>
      </c>
      <c r="E79" s="76">
        <v>64.10377</v>
      </c>
      <c r="F79" s="76">
        <v>85.93621</v>
      </c>
      <c r="G79" s="76">
        <v>85.48172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12.75" outlineLevel="3">
      <c r="A80" s="85" t="s">
        <v>58</v>
      </c>
      <c r="B80" s="76">
        <v>0</v>
      </c>
      <c r="C80" s="76">
        <v>26.422</v>
      </c>
      <c r="D80" s="76">
        <v>34.7396</v>
      </c>
      <c r="E80" s="76">
        <v>30.9226</v>
      </c>
      <c r="F80" s="76">
        <v>38.951</v>
      </c>
      <c r="G80" s="76">
        <v>39.9582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12.75" outlineLevel="3">
      <c r="A81" s="85" t="s">
        <v>185</v>
      </c>
      <c r="B81" s="76">
        <v>0</v>
      </c>
      <c r="C81" s="76">
        <v>0</v>
      </c>
      <c r="D81" s="76">
        <v>116.93846</v>
      </c>
      <c r="E81" s="76">
        <v>109.57657</v>
      </c>
      <c r="F81" s="76">
        <v>143.76711</v>
      </c>
      <c r="G81" s="76">
        <v>144.52327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12.75" outlineLevel="3">
      <c r="A82" s="85" t="s">
        <v>4</v>
      </c>
      <c r="B82" s="76">
        <v>0</v>
      </c>
      <c r="C82" s="76">
        <v>0</v>
      </c>
      <c r="D82" s="76">
        <v>0</v>
      </c>
      <c r="E82" s="76">
        <v>47.73685</v>
      </c>
      <c r="F82" s="76">
        <v>63.99505</v>
      </c>
      <c r="G82" s="76">
        <v>63.6566</v>
      </c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12.75" outlineLevel="2">
      <c r="A83" s="237" t="s">
        <v>179</v>
      </c>
      <c r="B83" s="206">
        <f aca="true" t="shared" si="10" ref="B83:G83">SUM(B$84:B$84)</f>
        <v>47.288565712</v>
      </c>
      <c r="C83" s="206">
        <f t="shared" si="10"/>
        <v>40.2217892</v>
      </c>
      <c r="D83" s="206">
        <f t="shared" si="10"/>
        <v>50.00786242</v>
      </c>
      <c r="E83" s="206">
        <f t="shared" si="10"/>
        <v>120.49942593211</v>
      </c>
      <c r="F83" s="206">
        <f t="shared" si="10"/>
        <v>153.60404350838</v>
      </c>
      <c r="G83" s="206">
        <f t="shared" si="10"/>
        <v>153.07199322089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12.75" outlineLevel="3">
      <c r="A84" s="85" t="s">
        <v>148</v>
      </c>
      <c r="B84" s="76">
        <v>47.288565712</v>
      </c>
      <c r="C84" s="76">
        <v>40.2217892</v>
      </c>
      <c r="D84" s="76">
        <v>50.00786242</v>
      </c>
      <c r="E84" s="76">
        <v>120.49942593211</v>
      </c>
      <c r="F84" s="76">
        <v>153.60404350838</v>
      </c>
      <c r="G84" s="76">
        <v>153.07199322089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5">
      <c r="A85" s="63" t="s">
        <v>14</v>
      </c>
      <c r="B85" s="216">
        <f aca="true" t="shared" si="11" ref="B85:G85">B$86+B$105</f>
        <v>308.13047208676</v>
      </c>
      <c r="C85" s="216">
        <f t="shared" si="11"/>
        <v>236.92676848389004</v>
      </c>
      <c r="D85" s="216">
        <f t="shared" si="11"/>
        <v>292.65022361159004</v>
      </c>
      <c r="E85" s="216">
        <f t="shared" si="11"/>
        <v>309.34005934326</v>
      </c>
      <c r="F85" s="216">
        <f t="shared" si="11"/>
        <v>360.31642591313</v>
      </c>
      <c r="G85" s="216">
        <f t="shared" si="11"/>
        <v>323.02367658733004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15" outlineLevel="1">
      <c r="A86" s="193" t="s">
        <v>48</v>
      </c>
      <c r="B86" s="126">
        <f aca="true" t="shared" si="12" ref="B86:G86">B$87+B$95+B$103</f>
        <v>10.32035186058</v>
      </c>
      <c r="C86" s="126">
        <f t="shared" si="12"/>
        <v>9.35281460825</v>
      </c>
      <c r="D86" s="126">
        <f t="shared" si="12"/>
        <v>32.2373606874</v>
      </c>
      <c r="E86" s="126">
        <f t="shared" si="12"/>
        <v>49.038826509239996</v>
      </c>
      <c r="F86" s="126">
        <f t="shared" si="12"/>
        <v>72.19793131306</v>
      </c>
      <c r="G86" s="126">
        <f t="shared" si="12"/>
        <v>68.75680786705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12.75" outlineLevel="2">
      <c r="A87" s="237" t="s">
        <v>197</v>
      </c>
      <c r="B87" s="206">
        <f aca="true" t="shared" si="13" ref="B87:G87">SUM(B$88:B$94)</f>
        <v>6.0000116</v>
      </c>
      <c r="C87" s="206">
        <f t="shared" si="13"/>
        <v>4.1880116</v>
      </c>
      <c r="D87" s="206">
        <f t="shared" si="13"/>
        <v>24.3868166</v>
      </c>
      <c r="E87" s="206">
        <f t="shared" si="13"/>
        <v>16.928416600000002</v>
      </c>
      <c r="F87" s="206">
        <f t="shared" si="13"/>
        <v>11.8474166</v>
      </c>
      <c r="G87" s="206">
        <f t="shared" si="13"/>
        <v>8.9750116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2.75" outlineLevel="3">
      <c r="A88" s="85" t="s">
        <v>110</v>
      </c>
      <c r="B88" s="76">
        <v>1.16E-05</v>
      </c>
      <c r="C88" s="76">
        <v>1.16E-05</v>
      </c>
      <c r="D88" s="76">
        <v>1.16E-05</v>
      </c>
      <c r="E88" s="76">
        <v>1.16E-05</v>
      </c>
      <c r="F88" s="76">
        <v>1.16E-05</v>
      </c>
      <c r="G88" s="76">
        <v>1.16E-05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12.75" outlineLevel="3">
      <c r="A89" s="85" t="s">
        <v>74</v>
      </c>
      <c r="B89" s="76">
        <v>1</v>
      </c>
      <c r="C89" s="76">
        <v>2.188</v>
      </c>
      <c r="D89" s="76">
        <v>3.475</v>
      </c>
      <c r="E89" s="76">
        <v>3.475</v>
      </c>
      <c r="F89" s="76">
        <v>3.475</v>
      </c>
      <c r="G89" s="76">
        <v>3.475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2.75" outlineLevel="3">
      <c r="A90" s="85" t="s">
        <v>1</v>
      </c>
      <c r="B90" s="76">
        <v>3</v>
      </c>
      <c r="C90" s="76">
        <v>2</v>
      </c>
      <c r="D90" s="76">
        <v>1.6764</v>
      </c>
      <c r="E90" s="76">
        <v>0</v>
      </c>
      <c r="F90" s="76">
        <v>0</v>
      </c>
      <c r="G90" s="76">
        <v>0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2.75" outlineLevel="3">
      <c r="A91" s="85" t="s">
        <v>191</v>
      </c>
      <c r="B91" s="76">
        <v>0</v>
      </c>
      <c r="C91" s="76">
        <v>0</v>
      </c>
      <c r="D91" s="76">
        <v>10.863</v>
      </c>
      <c r="E91" s="76">
        <v>5.081</v>
      </c>
      <c r="F91" s="76">
        <v>0</v>
      </c>
      <c r="G91" s="76">
        <v>0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2.75" outlineLevel="3">
      <c r="A92" s="85" t="s">
        <v>104</v>
      </c>
      <c r="B92" s="76">
        <v>0</v>
      </c>
      <c r="C92" s="76">
        <v>0</v>
      </c>
      <c r="D92" s="76">
        <v>2.872405</v>
      </c>
      <c r="E92" s="76">
        <v>2.872405</v>
      </c>
      <c r="F92" s="76">
        <v>2.872405</v>
      </c>
      <c r="G92" s="76">
        <v>0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12.75" outlineLevel="3">
      <c r="A93" s="85" t="s">
        <v>163</v>
      </c>
      <c r="B93" s="76">
        <v>0</v>
      </c>
      <c r="C93" s="76">
        <v>0</v>
      </c>
      <c r="D93" s="76">
        <v>3.5</v>
      </c>
      <c r="E93" s="76">
        <v>3.5</v>
      </c>
      <c r="F93" s="76">
        <v>3.5</v>
      </c>
      <c r="G93" s="76">
        <v>3.5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2.75" outlineLevel="3">
      <c r="A94" s="85" t="s">
        <v>0</v>
      </c>
      <c r="B94" s="76">
        <v>2</v>
      </c>
      <c r="C94" s="76">
        <v>0</v>
      </c>
      <c r="D94" s="76">
        <v>2</v>
      </c>
      <c r="E94" s="76">
        <v>2</v>
      </c>
      <c r="F94" s="76">
        <v>2</v>
      </c>
      <c r="G94" s="76">
        <v>2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12.75" outlineLevel="2">
      <c r="A95" s="237" t="s">
        <v>115</v>
      </c>
      <c r="B95" s="206">
        <f aca="true" t="shared" si="14" ref="B95:G95">SUM(B$96:B$102)</f>
        <v>4.31938561058</v>
      </c>
      <c r="C95" s="206">
        <f t="shared" si="14"/>
        <v>5.16384835825</v>
      </c>
      <c r="D95" s="206">
        <f t="shared" si="14"/>
        <v>7.849589437400001</v>
      </c>
      <c r="E95" s="206">
        <f t="shared" si="14"/>
        <v>32.10945525924</v>
      </c>
      <c r="F95" s="206">
        <f t="shared" si="14"/>
        <v>60.34956006306</v>
      </c>
      <c r="G95" s="206">
        <f t="shared" si="14"/>
        <v>59.78084161705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12.75" outlineLevel="3">
      <c r="A96" s="85" t="s">
        <v>140</v>
      </c>
      <c r="B96" s="76">
        <v>0.074109369</v>
      </c>
      <c r="C96" s="76">
        <v>0.05877630789</v>
      </c>
      <c r="D96" s="76">
        <v>1.04344324679</v>
      </c>
      <c r="E96" s="76">
        <v>4.35043018566</v>
      </c>
      <c r="F96" s="76">
        <v>4.28358351575</v>
      </c>
      <c r="G96" s="76">
        <v>3.59861303295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12.75" outlineLevel="3">
      <c r="A97" s="85" t="s">
        <v>125</v>
      </c>
      <c r="B97" s="76">
        <v>0</v>
      </c>
      <c r="C97" s="76">
        <v>0</v>
      </c>
      <c r="D97" s="76">
        <v>0</v>
      </c>
      <c r="E97" s="76">
        <v>0.3546166</v>
      </c>
      <c r="F97" s="76">
        <v>0.4753918</v>
      </c>
      <c r="G97" s="76">
        <v>0.43347113345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2.75" outlineLevel="3">
      <c r="A98" s="85" t="s">
        <v>199</v>
      </c>
      <c r="B98" s="76">
        <v>0</v>
      </c>
      <c r="C98" s="76">
        <v>0</v>
      </c>
      <c r="D98" s="76">
        <v>0</v>
      </c>
      <c r="E98" s="76">
        <v>0.272782</v>
      </c>
      <c r="F98" s="76">
        <v>0.365686</v>
      </c>
      <c r="G98" s="76">
        <v>0.33343933309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12.75" outlineLevel="3">
      <c r="A99" s="85" t="s">
        <v>183</v>
      </c>
      <c r="B99" s="76">
        <v>0</v>
      </c>
      <c r="C99" s="76">
        <v>0</v>
      </c>
      <c r="D99" s="76">
        <v>0</v>
      </c>
      <c r="E99" s="76">
        <v>0.3818948</v>
      </c>
      <c r="F99" s="76">
        <v>0.5119604</v>
      </c>
      <c r="G99" s="76">
        <v>0.46681506655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12.75" outlineLevel="3">
      <c r="A100" s="85" t="s">
        <v>60</v>
      </c>
      <c r="B100" s="76">
        <v>0.96711474376</v>
      </c>
      <c r="C100" s="76">
        <v>1.75162567326</v>
      </c>
      <c r="D100" s="76">
        <v>1.97969683651</v>
      </c>
      <c r="E100" s="76">
        <v>10.60962944519</v>
      </c>
      <c r="F100" s="76">
        <v>12.3806687687</v>
      </c>
      <c r="G100" s="76">
        <v>11.47705956078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2.75" outlineLevel="3">
      <c r="A101" s="85" t="s">
        <v>180</v>
      </c>
      <c r="B101" s="76">
        <v>3.27816149782</v>
      </c>
      <c r="C101" s="76">
        <v>3.3534463771</v>
      </c>
      <c r="D101" s="76">
        <v>4.8264493541</v>
      </c>
      <c r="E101" s="76">
        <v>12.51434215967</v>
      </c>
      <c r="F101" s="76">
        <v>13.93794200916</v>
      </c>
      <c r="G101" s="76">
        <v>13.09531858699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12.75" outlineLevel="3">
      <c r="A102" s="85" t="s">
        <v>210</v>
      </c>
      <c r="B102" s="76">
        <v>0</v>
      </c>
      <c r="C102" s="76">
        <v>0</v>
      </c>
      <c r="D102" s="76">
        <v>0</v>
      </c>
      <c r="E102" s="76">
        <v>3.62576006872</v>
      </c>
      <c r="F102" s="76">
        <v>28.39432756945</v>
      </c>
      <c r="G102" s="76">
        <v>30.37612490324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2.75" outlineLevel="2">
      <c r="A103" s="237" t="s">
        <v>138</v>
      </c>
      <c r="B103" s="206">
        <f aca="true" t="shared" si="15" ref="B103:G103">SUM(B$104:B$104)</f>
        <v>0.00095465</v>
      </c>
      <c r="C103" s="206">
        <f t="shared" si="15"/>
        <v>0.00095465</v>
      </c>
      <c r="D103" s="206">
        <f t="shared" si="15"/>
        <v>0.00095465</v>
      </c>
      <c r="E103" s="206">
        <f t="shared" si="15"/>
        <v>0.00095465</v>
      </c>
      <c r="F103" s="206">
        <f t="shared" si="15"/>
        <v>0.00095465</v>
      </c>
      <c r="G103" s="206">
        <f t="shared" si="15"/>
        <v>0.00095465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2.75" outlineLevel="3">
      <c r="A104" s="85" t="s">
        <v>67</v>
      </c>
      <c r="B104" s="76">
        <v>0.00095465</v>
      </c>
      <c r="C104" s="76">
        <v>0.00095465</v>
      </c>
      <c r="D104" s="76">
        <v>0.00095465</v>
      </c>
      <c r="E104" s="76">
        <v>0.00095465</v>
      </c>
      <c r="F104" s="76">
        <v>0.00095465</v>
      </c>
      <c r="G104" s="76">
        <v>0.00095465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15" outlineLevel="1">
      <c r="A105" s="193" t="s">
        <v>59</v>
      </c>
      <c r="B105" s="126">
        <f aca="true" t="shared" si="16" ref="B105:G105">B$106+B$113+B$116+B$124+B$127</f>
        <v>297.81012022618</v>
      </c>
      <c r="C105" s="126">
        <f t="shared" si="16"/>
        <v>227.57395387564003</v>
      </c>
      <c r="D105" s="126">
        <f t="shared" si="16"/>
        <v>260.41286292419005</v>
      </c>
      <c r="E105" s="126">
        <f t="shared" si="16"/>
        <v>260.30123283402</v>
      </c>
      <c r="F105" s="126">
        <f t="shared" si="16"/>
        <v>288.11849460007</v>
      </c>
      <c r="G105" s="126">
        <f t="shared" si="16"/>
        <v>254.26686872028003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2.75" outlineLevel="2">
      <c r="A106" s="237" t="s">
        <v>176</v>
      </c>
      <c r="B106" s="206">
        <f aca="true" t="shared" si="17" ref="B106:G106">SUM(B$107:B$112)</f>
        <v>236.99304515757</v>
      </c>
      <c r="C106" s="206">
        <f t="shared" si="17"/>
        <v>190.85308737639002</v>
      </c>
      <c r="D106" s="206">
        <f t="shared" si="17"/>
        <v>221.66375750545</v>
      </c>
      <c r="E106" s="206">
        <f t="shared" si="17"/>
        <v>186.07907645544</v>
      </c>
      <c r="F106" s="206">
        <f t="shared" si="17"/>
        <v>191.11922107044998</v>
      </c>
      <c r="G106" s="206">
        <f t="shared" si="17"/>
        <v>156.86139044995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2.75" outlineLevel="3">
      <c r="A107" s="85" t="s">
        <v>62</v>
      </c>
      <c r="B107" s="76">
        <v>3.1714138</v>
      </c>
      <c r="C107" s="76">
        <v>2.6422</v>
      </c>
      <c r="D107" s="76">
        <v>6.94792</v>
      </c>
      <c r="E107" s="76">
        <v>9.27678</v>
      </c>
      <c r="F107" s="76">
        <v>11.6853</v>
      </c>
      <c r="G107" s="76">
        <v>11.98746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2.75" outlineLevel="3">
      <c r="A108" s="85" t="s">
        <v>51</v>
      </c>
      <c r="B108" s="76">
        <v>5.71154376523</v>
      </c>
      <c r="C108" s="76">
        <v>7.99466938199</v>
      </c>
      <c r="D108" s="76">
        <v>10.43249358148</v>
      </c>
      <c r="E108" s="76">
        <v>9.27979135531</v>
      </c>
      <c r="F108" s="76">
        <v>22.05534716001</v>
      </c>
      <c r="G108" s="76">
        <v>39.66161960073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2.75" outlineLevel="3">
      <c r="A109" s="85" t="s">
        <v>96</v>
      </c>
      <c r="B109" s="76">
        <v>1.553992762</v>
      </c>
      <c r="C109" s="76">
        <v>1.44700083</v>
      </c>
      <c r="D109" s="76">
        <v>1.902514194</v>
      </c>
      <c r="E109" s="76">
        <v>1.685745539</v>
      </c>
      <c r="F109" s="76">
        <v>4.002799515</v>
      </c>
      <c r="G109" s="76">
        <v>4.022392203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12.75" outlineLevel="3">
      <c r="A110" s="85" t="s">
        <v>132</v>
      </c>
      <c r="B110" s="76">
        <v>12.6553847441</v>
      </c>
      <c r="C110" s="76">
        <v>10.8254236629</v>
      </c>
      <c r="D110" s="76">
        <v>12.66957612263</v>
      </c>
      <c r="E110" s="76">
        <v>12.77248679523</v>
      </c>
      <c r="F110" s="76">
        <v>17.16922751996</v>
      </c>
      <c r="G110" s="76">
        <v>18.10330657485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2.75" outlineLevel="3">
      <c r="A111" s="85" t="s">
        <v>148</v>
      </c>
      <c r="B111" s="76">
        <v>213.90071008624</v>
      </c>
      <c r="C111" s="76">
        <v>167.9437935015</v>
      </c>
      <c r="D111" s="76">
        <v>189.71125360734</v>
      </c>
      <c r="E111" s="76">
        <v>153.0642727659</v>
      </c>
      <c r="F111" s="76">
        <v>136.20086235975</v>
      </c>
      <c r="G111" s="76">
        <v>83.08095761928</v>
      </c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2.75" outlineLevel="3">
      <c r="A112" s="85" t="s">
        <v>142</v>
      </c>
      <c r="B112" s="76">
        <v>0</v>
      </c>
      <c r="C112" s="76">
        <v>0</v>
      </c>
      <c r="D112" s="76">
        <v>0</v>
      </c>
      <c r="E112" s="76">
        <v>0</v>
      </c>
      <c r="F112" s="76">
        <v>0.00568451573</v>
      </c>
      <c r="G112" s="76">
        <v>0.00565445209</v>
      </c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ht="12.75" outlineLevel="2">
      <c r="A113" s="237" t="s">
        <v>44</v>
      </c>
      <c r="B113" s="206">
        <f aca="true" t="shared" si="18" ref="B113:G113">SUM(B$114:B$115)</f>
        <v>1.34949626678</v>
      </c>
      <c r="C113" s="206">
        <f t="shared" si="18"/>
        <v>0</v>
      </c>
      <c r="D113" s="206">
        <f t="shared" si="18"/>
        <v>0</v>
      </c>
      <c r="E113" s="206">
        <f t="shared" si="18"/>
        <v>0</v>
      </c>
      <c r="F113" s="206">
        <f t="shared" si="18"/>
        <v>0</v>
      </c>
      <c r="G113" s="206">
        <f t="shared" si="18"/>
        <v>0.96374862914</v>
      </c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ht="12.75" outlineLevel="3">
      <c r="A114" s="85" t="s">
        <v>29</v>
      </c>
      <c r="B114" s="76">
        <v>1.34949626678</v>
      </c>
      <c r="C114" s="76">
        <v>0</v>
      </c>
      <c r="D114" s="76">
        <v>0</v>
      </c>
      <c r="E114" s="76">
        <v>0</v>
      </c>
      <c r="F114" s="76">
        <v>0</v>
      </c>
      <c r="G114" s="76">
        <v>0</v>
      </c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2.75" outlineLevel="3">
      <c r="A115" s="85" t="s">
        <v>49</v>
      </c>
      <c r="B115" s="76">
        <v>0</v>
      </c>
      <c r="C115" s="76">
        <v>0</v>
      </c>
      <c r="D115" s="76">
        <v>0</v>
      </c>
      <c r="E115" s="76">
        <v>0</v>
      </c>
      <c r="F115" s="76">
        <v>0</v>
      </c>
      <c r="G115" s="76">
        <v>0.96374862914</v>
      </c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ht="12.75" outlineLevel="2">
      <c r="A116" s="237" t="s">
        <v>221</v>
      </c>
      <c r="B116" s="206">
        <f aca="true" t="shared" si="19" ref="B116:G116">SUM(B$117:B$123)</f>
        <v>56.33130689326</v>
      </c>
      <c r="C116" s="206">
        <f t="shared" si="19"/>
        <v>34.05327729071</v>
      </c>
      <c r="D116" s="206">
        <f t="shared" si="19"/>
        <v>35.432484333830004</v>
      </c>
      <c r="E116" s="206">
        <f t="shared" si="19"/>
        <v>29.51352232733</v>
      </c>
      <c r="F116" s="206">
        <f t="shared" si="19"/>
        <v>37.268544666909996</v>
      </c>
      <c r="G116" s="206">
        <f t="shared" si="19"/>
        <v>37.01966485649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ht="12.75" outlineLevel="3">
      <c r="A117" s="85" t="s">
        <v>154</v>
      </c>
      <c r="B117" s="76">
        <v>2.21274739397</v>
      </c>
      <c r="C117" s="76">
        <v>3.43046205458</v>
      </c>
      <c r="D117" s="76">
        <v>4.93658271083</v>
      </c>
      <c r="E117" s="76">
        <v>4.4761919675</v>
      </c>
      <c r="F117" s="76">
        <v>6.89465235242</v>
      </c>
      <c r="G117" s="76">
        <v>7.01012485649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2.75" outlineLevel="3">
      <c r="A118" s="85" t="s">
        <v>214</v>
      </c>
      <c r="B118" s="76">
        <v>12.53187946503</v>
      </c>
      <c r="C118" s="76">
        <v>0</v>
      </c>
      <c r="D118" s="76">
        <v>0</v>
      </c>
      <c r="E118" s="76">
        <v>0</v>
      </c>
      <c r="F118" s="76">
        <v>0</v>
      </c>
      <c r="G118" s="76">
        <v>0</v>
      </c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ht="12.75" outlineLevel="3">
      <c r="A119" s="85" t="s">
        <v>47</v>
      </c>
      <c r="B119" s="76">
        <v>0.9394972132</v>
      </c>
      <c r="C119" s="76">
        <v>0.71897552226</v>
      </c>
      <c r="D119" s="76">
        <v>0.807571623</v>
      </c>
      <c r="E119" s="76">
        <v>0.48695035983</v>
      </c>
      <c r="F119" s="76">
        <v>0.20479731449</v>
      </c>
      <c r="G119" s="76">
        <v>0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ht="12.75" outlineLevel="3">
      <c r="A120" s="85" t="s">
        <v>124</v>
      </c>
      <c r="B120" s="76">
        <v>0.53914034188</v>
      </c>
      <c r="C120" s="76">
        <v>0.22458699762</v>
      </c>
      <c r="D120" s="76">
        <v>0</v>
      </c>
      <c r="E120" s="76">
        <v>0</v>
      </c>
      <c r="F120" s="76">
        <v>0</v>
      </c>
      <c r="G120" s="76">
        <v>0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2.75" outlineLevel="3">
      <c r="A121" s="85" t="s">
        <v>151</v>
      </c>
      <c r="B121" s="76">
        <v>0.92257295648</v>
      </c>
      <c r="C121" s="76">
        <v>0.48319848</v>
      </c>
      <c r="D121" s="76">
        <v>0</v>
      </c>
      <c r="E121" s="76">
        <v>0</v>
      </c>
      <c r="F121" s="76">
        <v>0</v>
      </c>
      <c r="G121" s="76">
        <v>0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ht="12.75" outlineLevel="3">
      <c r="A122" s="85" t="s">
        <v>119</v>
      </c>
      <c r="B122" s="76">
        <v>37.3791564</v>
      </c>
      <c r="C122" s="76">
        <v>28.42344</v>
      </c>
      <c r="D122" s="76">
        <v>29.68833</v>
      </c>
      <c r="E122" s="76">
        <v>24.55038</v>
      </c>
      <c r="F122" s="76">
        <v>30.169095</v>
      </c>
      <c r="G122" s="76">
        <v>30.00954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ht="12.75" outlineLevel="3">
      <c r="A123" s="85" t="s">
        <v>105</v>
      </c>
      <c r="B123" s="76">
        <v>1.8063131227</v>
      </c>
      <c r="C123" s="76">
        <v>0.77261423625</v>
      </c>
      <c r="D123" s="76">
        <v>0</v>
      </c>
      <c r="E123" s="76">
        <v>0</v>
      </c>
      <c r="F123" s="76">
        <v>0</v>
      </c>
      <c r="G123" s="76">
        <v>0</v>
      </c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ht="12.75" outlineLevel="2">
      <c r="A124" s="237" t="s">
        <v>52</v>
      </c>
      <c r="B124" s="206">
        <f aca="true" t="shared" si="20" ref="B124:G124">SUM(B$125:B$126)</f>
        <v>0</v>
      </c>
      <c r="C124" s="206">
        <f t="shared" si="20"/>
        <v>0</v>
      </c>
      <c r="D124" s="206">
        <f t="shared" si="20"/>
        <v>0</v>
      </c>
      <c r="E124" s="206">
        <f t="shared" si="20"/>
        <v>41.599255</v>
      </c>
      <c r="F124" s="206">
        <f t="shared" si="20"/>
        <v>55.767115000000004</v>
      </c>
      <c r="G124" s="206">
        <f t="shared" si="20"/>
        <v>55.47218</v>
      </c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ht="12.75" outlineLevel="3">
      <c r="A125" s="85" t="s">
        <v>101</v>
      </c>
      <c r="B125" s="76">
        <v>0</v>
      </c>
      <c r="C125" s="76">
        <v>0</v>
      </c>
      <c r="D125" s="76">
        <v>0</v>
      </c>
      <c r="E125" s="76">
        <v>19.09474</v>
      </c>
      <c r="F125" s="76">
        <v>25.59802</v>
      </c>
      <c r="G125" s="76">
        <v>25.46264</v>
      </c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1:17" ht="12.75" outlineLevel="3">
      <c r="A126" s="85" t="s">
        <v>99</v>
      </c>
      <c r="B126" s="76">
        <v>0</v>
      </c>
      <c r="C126" s="76">
        <v>0</v>
      </c>
      <c r="D126" s="76">
        <v>0</v>
      </c>
      <c r="E126" s="76">
        <v>22.504515</v>
      </c>
      <c r="F126" s="76">
        <v>30.169095</v>
      </c>
      <c r="G126" s="76">
        <v>30.00954</v>
      </c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ht="12.75" outlineLevel="2">
      <c r="A127" s="237" t="s">
        <v>179</v>
      </c>
      <c r="B127" s="206">
        <f aca="true" t="shared" si="21" ref="B127:G127">SUM(B$128:B$128)</f>
        <v>3.13627190857</v>
      </c>
      <c r="C127" s="206">
        <f t="shared" si="21"/>
        <v>2.66758920854</v>
      </c>
      <c r="D127" s="206">
        <f t="shared" si="21"/>
        <v>3.31662108491</v>
      </c>
      <c r="E127" s="206">
        <f t="shared" si="21"/>
        <v>3.10937905125</v>
      </c>
      <c r="F127" s="206">
        <f t="shared" si="21"/>
        <v>3.96361386271</v>
      </c>
      <c r="G127" s="206">
        <f t="shared" si="21"/>
        <v>3.9498847847</v>
      </c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ht="12.75" outlineLevel="3">
      <c r="A128" s="85" t="s">
        <v>148</v>
      </c>
      <c r="B128" s="76">
        <v>3.13627190857</v>
      </c>
      <c r="C128" s="76">
        <v>2.66758920854</v>
      </c>
      <c r="D128" s="76">
        <v>3.31662108491</v>
      </c>
      <c r="E128" s="76">
        <v>3.10937905125</v>
      </c>
      <c r="F128" s="76">
        <v>3.96361386271</v>
      </c>
      <c r="G128" s="76">
        <v>3.9498847847</v>
      </c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12.75">
      <c r="B129" s="254"/>
      <c r="C129" s="254"/>
      <c r="D129" s="254"/>
      <c r="E129" s="254"/>
      <c r="F129" s="254"/>
      <c r="G129" s="25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12.75">
      <c r="B130" s="254"/>
      <c r="C130" s="254"/>
      <c r="D130" s="254"/>
      <c r="E130" s="254"/>
      <c r="F130" s="254"/>
      <c r="G130" s="25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12.75">
      <c r="B131" s="254"/>
      <c r="C131" s="254"/>
      <c r="D131" s="254"/>
      <c r="E131" s="254"/>
      <c r="F131" s="254"/>
      <c r="G131" s="25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12.75">
      <c r="B132" s="254"/>
      <c r="C132" s="254"/>
      <c r="D132" s="254"/>
      <c r="E132" s="254"/>
      <c r="F132" s="254"/>
      <c r="G132" s="25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12.75">
      <c r="B133" s="254"/>
      <c r="C133" s="254"/>
      <c r="D133" s="254"/>
      <c r="E133" s="254"/>
      <c r="F133" s="254"/>
      <c r="G133" s="25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12.75">
      <c r="B134" s="254"/>
      <c r="C134" s="254"/>
      <c r="D134" s="254"/>
      <c r="E134" s="254"/>
      <c r="F134" s="254"/>
      <c r="G134" s="25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12.75">
      <c r="B135" s="254"/>
      <c r="C135" s="254"/>
      <c r="D135" s="254"/>
      <c r="E135" s="254"/>
      <c r="F135" s="254"/>
      <c r="G135" s="25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12.75">
      <c r="B136" s="254"/>
      <c r="C136" s="254"/>
      <c r="D136" s="254"/>
      <c r="E136" s="254"/>
      <c r="F136" s="254"/>
      <c r="G136" s="25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12.75">
      <c r="B137" s="254"/>
      <c r="C137" s="254"/>
      <c r="D137" s="254"/>
      <c r="E137" s="254"/>
      <c r="F137" s="254"/>
      <c r="G137" s="25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12.75">
      <c r="B138" s="254"/>
      <c r="C138" s="254"/>
      <c r="D138" s="254"/>
      <c r="E138" s="254"/>
      <c r="F138" s="254"/>
      <c r="G138" s="25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12.75">
      <c r="B139" s="254"/>
      <c r="C139" s="254"/>
      <c r="D139" s="254"/>
      <c r="E139" s="254"/>
      <c r="F139" s="254"/>
      <c r="G139" s="25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ht="12.75">
      <c r="B140" s="254"/>
      <c r="C140" s="254"/>
      <c r="D140" s="254"/>
      <c r="E140" s="254"/>
      <c r="F140" s="254"/>
      <c r="G140" s="25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ht="12.75">
      <c r="B141" s="254"/>
      <c r="C141" s="254"/>
      <c r="D141" s="254"/>
      <c r="E141" s="254"/>
      <c r="F141" s="254"/>
      <c r="G141" s="25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ht="12.75">
      <c r="B142" s="254"/>
      <c r="C142" s="254"/>
      <c r="D142" s="254"/>
      <c r="E142" s="254"/>
      <c r="F142" s="254"/>
      <c r="G142" s="25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ht="12.75">
      <c r="B143" s="254"/>
      <c r="C143" s="254"/>
      <c r="D143" s="254"/>
      <c r="E143" s="254"/>
      <c r="F143" s="254"/>
      <c r="G143" s="25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ht="12.75">
      <c r="B144" s="254"/>
      <c r="C144" s="254"/>
      <c r="D144" s="254"/>
      <c r="E144" s="254"/>
      <c r="F144" s="254"/>
      <c r="G144" s="25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ht="12.75">
      <c r="B145" s="254"/>
      <c r="C145" s="254"/>
      <c r="D145" s="254"/>
      <c r="E145" s="254"/>
      <c r="F145" s="254"/>
      <c r="G145" s="25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ht="12.75">
      <c r="B146" s="254"/>
      <c r="C146" s="254"/>
      <c r="D146" s="254"/>
      <c r="E146" s="254"/>
      <c r="F146" s="254"/>
      <c r="G146" s="25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ht="12.75">
      <c r="B147" s="254"/>
      <c r="C147" s="254"/>
      <c r="D147" s="254"/>
      <c r="E147" s="254"/>
      <c r="F147" s="254"/>
      <c r="G147" s="25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ht="12.75">
      <c r="B148" s="254"/>
      <c r="C148" s="254"/>
      <c r="D148" s="254"/>
      <c r="E148" s="254"/>
      <c r="F148" s="254"/>
      <c r="G148" s="25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ht="12.75">
      <c r="B149" s="254"/>
      <c r="C149" s="254"/>
      <c r="D149" s="254"/>
      <c r="E149" s="254"/>
      <c r="F149" s="254"/>
      <c r="G149" s="25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ht="12.75">
      <c r="B150" s="254"/>
      <c r="C150" s="254"/>
      <c r="D150" s="254"/>
      <c r="E150" s="254"/>
      <c r="F150" s="254"/>
      <c r="G150" s="25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ht="12.75">
      <c r="B151" s="254"/>
      <c r="C151" s="254"/>
      <c r="D151" s="254"/>
      <c r="E151" s="254"/>
      <c r="F151" s="254"/>
      <c r="G151" s="25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ht="12.75">
      <c r="B152" s="254"/>
      <c r="C152" s="254"/>
      <c r="D152" s="254"/>
      <c r="E152" s="254"/>
      <c r="F152" s="254"/>
      <c r="G152" s="25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ht="12.75">
      <c r="B153" s="254"/>
      <c r="C153" s="254"/>
      <c r="D153" s="254"/>
      <c r="E153" s="254"/>
      <c r="F153" s="254"/>
      <c r="G153" s="25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ht="12.75">
      <c r="B154" s="254"/>
      <c r="C154" s="254"/>
      <c r="D154" s="254"/>
      <c r="E154" s="254"/>
      <c r="F154" s="254"/>
      <c r="G154" s="25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ht="12.75">
      <c r="B155" s="254"/>
      <c r="C155" s="254"/>
      <c r="D155" s="254"/>
      <c r="E155" s="254"/>
      <c r="F155" s="254"/>
      <c r="G155" s="25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ht="12.75">
      <c r="B156" s="254"/>
      <c r="C156" s="254"/>
      <c r="D156" s="254"/>
      <c r="E156" s="254"/>
      <c r="F156" s="254"/>
      <c r="G156" s="25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ht="12.75">
      <c r="B157" s="254"/>
      <c r="C157" s="254"/>
      <c r="D157" s="254"/>
      <c r="E157" s="254"/>
      <c r="F157" s="254"/>
      <c r="G157" s="25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ht="12.75">
      <c r="B158" s="254"/>
      <c r="C158" s="254"/>
      <c r="D158" s="254"/>
      <c r="E158" s="254"/>
      <c r="F158" s="254"/>
      <c r="G158" s="25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ht="12.75">
      <c r="B159" s="254"/>
      <c r="C159" s="254"/>
      <c r="D159" s="254"/>
      <c r="E159" s="254"/>
      <c r="F159" s="254"/>
      <c r="G159" s="25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ht="12.75">
      <c r="B160" s="254"/>
      <c r="C160" s="254"/>
      <c r="D160" s="254"/>
      <c r="E160" s="254"/>
      <c r="F160" s="254"/>
      <c r="G160" s="25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ht="12.75">
      <c r="B161" s="254"/>
      <c r="C161" s="254"/>
      <c r="D161" s="254"/>
      <c r="E161" s="254"/>
      <c r="F161" s="254"/>
      <c r="G161" s="25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ht="12.75">
      <c r="B162" s="254"/>
      <c r="C162" s="254"/>
      <c r="D162" s="254"/>
      <c r="E162" s="254"/>
      <c r="F162" s="254"/>
      <c r="G162" s="25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ht="12.75">
      <c r="B163" s="254"/>
      <c r="C163" s="254"/>
      <c r="D163" s="254"/>
      <c r="E163" s="254"/>
      <c r="F163" s="254"/>
      <c r="G163" s="25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ht="12.75">
      <c r="B164" s="254"/>
      <c r="C164" s="254"/>
      <c r="D164" s="254"/>
      <c r="E164" s="254"/>
      <c r="F164" s="254"/>
      <c r="G164" s="25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ht="12.75">
      <c r="B165" s="254"/>
      <c r="C165" s="254"/>
      <c r="D165" s="254"/>
      <c r="E165" s="254"/>
      <c r="F165" s="254"/>
      <c r="G165" s="25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ht="12.75">
      <c r="B166" s="254"/>
      <c r="C166" s="254"/>
      <c r="D166" s="254"/>
      <c r="E166" s="254"/>
      <c r="F166" s="254"/>
      <c r="G166" s="25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ht="12.75">
      <c r="B167" s="254"/>
      <c r="C167" s="254"/>
      <c r="D167" s="254"/>
      <c r="E167" s="254"/>
      <c r="F167" s="254"/>
      <c r="G167" s="25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ht="12.75">
      <c r="B168" s="254"/>
      <c r="C168" s="254"/>
      <c r="D168" s="254"/>
      <c r="E168" s="254"/>
      <c r="F168" s="254"/>
      <c r="G168" s="25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</sheetData>
  <sheetProtection/>
  <mergeCells count="1"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  <outlinePr summaryBelow="0"/>
    <pageSetUpPr fitToPage="1"/>
  </sheetPr>
  <dimension ref="A2:S168"/>
  <sheetViews>
    <sheetView tabSelected="1" workbookViewId="0" topLeftCell="A1">
      <selection activeCell="A3" sqref="A3"/>
    </sheetView>
  </sheetViews>
  <sheetFormatPr defaultColWidth="9.00390625" defaultRowHeight="12.75" outlineLevelRow="3"/>
  <cols>
    <col min="1" max="1" width="52.00390625" style="27" customWidth="1"/>
    <col min="2" max="7" width="15.125" style="12" customWidth="1"/>
    <col min="8" max="16384" width="9.125" style="27" customWidth="1"/>
  </cols>
  <sheetData>
    <row r="2" spans="1:19" ht="18.75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ht="12.75">
      <c r="A3" s="119"/>
    </row>
    <row r="4" spans="2:7" s="186" customFormat="1" ht="12.75">
      <c r="B4" s="194"/>
      <c r="C4" s="194"/>
      <c r="D4" s="194"/>
      <c r="E4" s="194"/>
      <c r="F4" s="194"/>
      <c r="G4" s="186" t="str">
        <f>VALUSD</f>
        <v>млрд. дол. США</v>
      </c>
    </row>
    <row r="5" spans="1:7" s="224" customFormat="1" ht="12.75">
      <c r="A5" s="123"/>
      <c r="B5" s="89">
        <v>43465</v>
      </c>
      <c r="C5" s="89">
        <v>43830</v>
      </c>
      <c r="D5" s="89">
        <v>44196</v>
      </c>
      <c r="E5" s="89">
        <v>44561</v>
      </c>
      <c r="F5" s="89">
        <v>44926</v>
      </c>
      <c r="G5" s="89">
        <v>45260</v>
      </c>
    </row>
    <row r="6" spans="1:7" s="10" customFormat="1" ht="31.5">
      <c r="A6" s="7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65">
        <f aca="true" t="shared" si="0" ref="B6:G6">B$7+B$85</f>
        <v>78.31554797622</v>
      </c>
      <c r="C6" s="65">
        <f t="shared" si="0"/>
        <v>84.36540685986002</v>
      </c>
      <c r="D6" s="65">
        <f t="shared" si="0"/>
        <v>90.25350403526</v>
      </c>
      <c r="E6" s="65">
        <f t="shared" si="0"/>
        <v>97.95588455634001</v>
      </c>
      <c r="F6" s="65">
        <f t="shared" si="0"/>
        <v>111.44670722128998</v>
      </c>
      <c r="G6" s="65">
        <f t="shared" si="0"/>
        <v>140.82376648444</v>
      </c>
    </row>
    <row r="7" spans="1:7" s="165" customFormat="1" ht="15">
      <c r="A7" s="220" t="s">
        <v>66</v>
      </c>
      <c r="B7" s="245">
        <f aca="true" t="shared" si="1" ref="B7:G7">B$8+B$47</f>
        <v>67.18698924508</v>
      </c>
      <c r="C7" s="245">
        <f t="shared" si="1"/>
        <v>74.36267242024002</v>
      </c>
      <c r="D7" s="245">
        <f t="shared" si="1"/>
        <v>79.90321707766</v>
      </c>
      <c r="E7" s="245">
        <f t="shared" si="1"/>
        <v>86.61569131252001</v>
      </c>
      <c r="F7" s="245">
        <f t="shared" si="1"/>
        <v>101.59354286954999</v>
      </c>
      <c r="G7" s="245">
        <f t="shared" si="1"/>
        <v>131.94343932231</v>
      </c>
    </row>
    <row r="8" spans="1:7" s="72" customFormat="1" ht="15" outlineLevel="1">
      <c r="A8" s="188" t="s">
        <v>48</v>
      </c>
      <c r="B8" s="17">
        <f aca="true" t="shared" si="2" ref="B8:G8">B$9+B$45</f>
        <v>27.487826315950002</v>
      </c>
      <c r="C8" s="17">
        <f t="shared" si="2"/>
        <v>35.020184952060006</v>
      </c>
      <c r="D8" s="17">
        <f t="shared" si="2"/>
        <v>35.392538767910004</v>
      </c>
      <c r="E8" s="17">
        <f t="shared" si="2"/>
        <v>38.95268143622001</v>
      </c>
      <c r="F8" s="17">
        <f t="shared" si="2"/>
        <v>38.00228207715999</v>
      </c>
      <c r="G8" s="17">
        <f t="shared" si="2"/>
        <v>42.36311416628</v>
      </c>
    </row>
    <row r="9" spans="1:7" s="200" customFormat="1" ht="12.75" outlineLevel="2">
      <c r="A9" s="121" t="s">
        <v>197</v>
      </c>
      <c r="B9" s="176">
        <f aca="true" t="shared" si="3" ref="B9:G9">SUM(B$10:B$44)</f>
        <v>27.406626104820003</v>
      </c>
      <c r="C9" s="176">
        <f t="shared" si="3"/>
        <v>34.930848530000006</v>
      </c>
      <c r="D9" s="176">
        <f t="shared" si="3"/>
        <v>35.322377285950004</v>
      </c>
      <c r="E9" s="176">
        <f t="shared" si="3"/>
        <v>38.88480542845001</v>
      </c>
      <c r="F9" s="176">
        <f t="shared" si="3"/>
        <v>37.955266801959986</v>
      </c>
      <c r="G9" s="176">
        <f t="shared" si="3"/>
        <v>42.31857576097</v>
      </c>
    </row>
    <row r="10" spans="1:7" s="23" customFormat="1" ht="12.75" outlineLevel="3">
      <c r="A10" s="36" t="s">
        <v>50</v>
      </c>
      <c r="B10" s="124">
        <v>0.423707</v>
      </c>
      <c r="C10" s="124">
        <v>0</v>
      </c>
      <c r="D10" s="124">
        <v>0</v>
      </c>
      <c r="E10" s="124">
        <v>0</v>
      </c>
      <c r="F10" s="124">
        <v>0</v>
      </c>
      <c r="G10" s="124">
        <v>0</v>
      </c>
    </row>
    <row r="11" spans="1:17" ht="12.75" outlineLevel="3">
      <c r="A11" s="85" t="s">
        <v>143</v>
      </c>
      <c r="B11" s="76">
        <v>2.26270736942</v>
      </c>
      <c r="C11" s="76">
        <v>3.07022295679</v>
      </c>
      <c r="D11" s="76">
        <v>2.53838834146</v>
      </c>
      <c r="E11" s="76">
        <v>2.9816281866</v>
      </c>
      <c r="F11" s="76">
        <v>2.22413354628</v>
      </c>
      <c r="G11" s="76">
        <v>2.07288017661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2.75" outlineLevel="3">
      <c r="A12" s="85" t="s">
        <v>206</v>
      </c>
      <c r="B12" s="76">
        <v>0.68740315391</v>
      </c>
      <c r="C12" s="76">
        <v>0.8035480575</v>
      </c>
      <c r="D12" s="76">
        <v>0.67314833806</v>
      </c>
      <c r="E12" s="76">
        <v>0.64274768863</v>
      </c>
      <c r="F12" s="76">
        <v>0.47945505163</v>
      </c>
      <c r="G12" s="76">
        <v>0.48200422266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2.75" outlineLevel="3">
      <c r="A13" s="85" t="s">
        <v>32</v>
      </c>
      <c r="B13" s="76">
        <v>0.6919616722</v>
      </c>
      <c r="C13" s="76">
        <v>1.59467773396</v>
      </c>
      <c r="D13" s="76">
        <v>1.96742521474</v>
      </c>
      <c r="E13" s="76">
        <v>3.51616377293</v>
      </c>
      <c r="F13" s="76">
        <v>1.47136659314</v>
      </c>
      <c r="G13" s="76">
        <v>2.96494971189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2.75" outlineLevel="3">
      <c r="A14" s="85" t="s">
        <v>35</v>
      </c>
      <c r="B14" s="76">
        <v>1.31824804903</v>
      </c>
      <c r="C14" s="76">
        <v>1.54098166862</v>
      </c>
      <c r="D14" s="76">
        <v>1.29091127722</v>
      </c>
      <c r="E14" s="76">
        <v>1.33806482832</v>
      </c>
      <c r="F14" s="76">
        <v>1.36729325161</v>
      </c>
      <c r="G14" s="76">
        <v>1.374562889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2.75" outlineLevel="3">
      <c r="A15" s="85" t="s">
        <v>85</v>
      </c>
      <c r="B15" s="76">
        <v>1.03654028289</v>
      </c>
      <c r="C15" s="76">
        <v>1.21167603919</v>
      </c>
      <c r="D15" s="76">
        <v>1.01504534102</v>
      </c>
      <c r="E15" s="76">
        <v>1.05212224414</v>
      </c>
      <c r="F15" s="76">
        <v>0.78482635378</v>
      </c>
      <c r="G15" s="76">
        <v>0.78899912578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2.75" outlineLevel="3">
      <c r="A16" s="85" t="s">
        <v>134</v>
      </c>
      <c r="B16" s="76">
        <v>1.69385845206</v>
      </c>
      <c r="C16" s="76">
        <v>1.98005589748</v>
      </c>
      <c r="D16" s="76">
        <v>1.65873257264</v>
      </c>
      <c r="E16" s="76">
        <v>1.71932165613</v>
      </c>
      <c r="F16" s="76">
        <v>1.28252107002</v>
      </c>
      <c r="G16" s="76">
        <v>1.28933998988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2.75" outlineLevel="3">
      <c r="A17" s="85" t="s">
        <v>198</v>
      </c>
      <c r="B17" s="76">
        <v>3.37466650132</v>
      </c>
      <c r="C17" s="76">
        <v>3.94485637206</v>
      </c>
      <c r="D17" s="76">
        <v>3.5465986079</v>
      </c>
      <c r="E17" s="76">
        <v>4.29287698605</v>
      </c>
      <c r="F17" s="76">
        <v>6.48375811488</v>
      </c>
      <c r="G17" s="76">
        <v>6.51823102004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2.75" outlineLevel="3">
      <c r="A18" s="85" t="s">
        <v>28</v>
      </c>
      <c r="B18" s="76">
        <v>0.4369267788</v>
      </c>
      <c r="C18" s="76">
        <v>0.5107507325</v>
      </c>
      <c r="D18" s="76">
        <v>0.42786614134</v>
      </c>
      <c r="E18" s="76">
        <v>0.44349495202</v>
      </c>
      <c r="F18" s="76">
        <v>0.33082327462</v>
      </c>
      <c r="G18" s="76">
        <v>0.33258219886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2.75" outlineLevel="3">
      <c r="A19" s="85" t="s">
        <v>77</v>
      </c>
      <c r="B19" s="76">
        <v>0.4369267788</v>
      </c>
      <c r="C19" s="76">
        <v>0.5107507325</v>
      </c>
      <c r="D19" s="76">
        <v>0.42786614134</v>
      </c>
      <c r="E19" s="76">
        <v>0.44349495202</v>
      </c>
      <c r="F19" s="76">
        <v>0.7410112501</v>
      </c>
      <c r="G19" s="76">
        <v>0.74495106556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.75" outlineLevel="3">
      <c r="A20" s="85" t="s">
        <v>170</v>
      </c>
      <c r="B20" s="76">
        <v>1.3515315324</v>
      </c>
      <c r="C20" s="76">
        <v>1.32574624226</v>
      </c>
      <c r="D20" s="76">
        <v>1.4937057667</v>
      </c>
      <c r="E20" s="76">
        <v>2.96177759851</v>
      </c>
      <c r="F20" s="76">
        <v>1.90368219733</v>
      </c>
      <c r="G20" s="76">
        <v>1.34419164717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.75" outlineLevel="3">
      <c r="A21" s="85" t="s">
        <v>127</v>
      </c>
      <c r="B21" s="76">
        <v>0.4369267788</v>
      </c>
      <c r="C21" s="76">
        <v>0.5107507325</v>
      </c>
      <c r="D21" s="76">
        <v>0.42786614134</v>
      </c>
      <c r="E21" s="76">
        <v>0.44349495202</v>
      </c>
      <c r="F21" s="76">
        <v>0.33082327462</v>
      </c>
      <c r="G21" s="76">
        <v>0.33258219886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2.75" outlineLevel="3">
      <c r="A22" s="85" t="s">
        <v>193</v>
      </c>
      <c r="B22" s="76">
        <v>0.4369267788</v>
      </c>
      <c r="C22" s="76">
        <v>0.5107507325</v>
      </c>
      <c r="D22" s="76">
        <v>0.42786614134</v>
      </c>
      <c r="E22" s="76">
        <v>0.44349495202</v>
      </c>
      <c r="F22" s="76">
        <v>0.33082327462</v>
      </c>
      <c r="G22" s="76">
        <v>0.33258219886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2.75" outlineLevel="3">
      <c r="A23" s="85" t="s">
        <v>220</v>
      </c>
      <c r="B23" s="76">
        <v>0.69286224136</v>
      </c>
      <c r="C23" s="76">
        <v>1.99426640294</v>
      </c>
      <c r="D23" s="76">
        <v>3.61773968607</v>
      </c>
      <c r="E23" s="76">
        <v>2.24116061843</v>
      </c>
      <c r="F23" s="76">
        <v>1.64270513422</v>
      </c>
      <c r="G23" s="76">
        <v>4.999023483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2.75" outlineLevel="3">
      <c r="A24" s="85" t="s">
        <v>152</v>
      </c>
      <c r="B24" s="76">
        <v>0.4369267788</v>
      </c>
      <c r="C24" s="76">
        <v>0.5107507325</v>
      </c>
      <c r="D24" s="76">
        <v>0.42786614134</v>
      </c>
      <c r="E24" s="76">
        <v>0.44349495202</v>
      </c>
      <c r="F24" s="76">
        <v>0.33082327462</v>
      </c>
      <c r="G24" s="76">
        <v>0.33258219886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.75" outlineLevel="3">
      <c r="A25" s="85" t="s">
        <v>211</v>
      </c>
      <c r="B25" s="76">
        <v>0.4369267788</v>
      </c>
      <c r="C25" s="76">
        <v>0.5107507325</v>
      </c>
      <c r="D25" s="76">
        <v>0.42786614134</v>
      </c>
      <c r="E25" s="76">
        <v>0.44349495202</v>
      </c>
      <c r="F25" s="76">
        <v>0.33082327462</v>
      </c>
      <c r="G25" s="76">
        <v>0.33258219886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2.75" outlineLevel="3">
      <c r="A26" s="85" t="s">
        <v>39</v>
      </c>
      <c r="B26" s="76">
        <v>0.4369267788</v>
      </c>
      <c r="C26" s="76">
        <v>0.5107507325</v>
      </c>
      <c r="D26" s="76">
        <v>0.42786614134</v>
      </c>
      <c r="E26" s="76">
        <v>0.44349495202</v>
      </c>
      <c r="F26" s="76">
        <v>0.33082327462</v>
      </c>
      <c r="G26" s="76">
        <v>0.33258219886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2.75" outlineLevel="3">
      <c r="A27" s="85" t="s">
        <v>90</v>
      </c>
      <c r="B27" s="76">
        <v>0.4369267788</v>
      </c>
      <c r="C27" s="76">
        <v>0.5107507325</v>
      </c>
      <c r="D27" s="76">
        <v>0.42786614134</v>
      </c>
      <c r="E27" s="76">
        <v>0.44349495202</v>
      </c>
      <c r="F27" s="76">
        <v>0.33082327462</v>
      </c>
      <c r="G27" s="76">
        <v>0.33258219886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.75" outlineLevel="3">
      <c r="A28" s="85" t="s">
        <v>78</v>
      </c>
      <c r="B28" s="76">
        <v>0.4369267788</v>
      </c>
      <c r="C28" s="76">
        <v>0.5107507325</v>
      </c>
      <c r="D28" s="76">
        <v>0.42786614134</v>
      </c>
      <c r="E28" s="76">
        <v>0.44349495202</v>
      </c>
      <c r="F28" s="76">
        <v>0.33082327462</v>
      </c>
      <c r="G28" s="76">
        <v>0.33258219886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2.75" outlineLevel="3">
      <c r="A29" s="85" t="s">
        <v>128</v>
      </c>
      <c r="B29" s="76">
        <v>0.4369267788</v>
      </c>
      <c r="C29" s="76">
        <v>0.5107507325</v>
      </c>
      <c r="D29" s="76">
        <v>0.42786614134</v>
      </c>
      <c r="E29" s="76">
        <v>0.44349495202</v>
      </c>
      <c r="F29" s="76">
        <v>0.33082327462</v>
      </c>
      <c r="G29" s="76">
        <v>0.33258219886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2.75" outlineLevel="3">
      <c r="A30" s="85" t="s">
        <v>194</v>
      </c>
      <c r="B30" s="76">
        <v>0.4369267788</v>
      </c>
      <c r="C30" s="76">
        <v>0.5107507325</v>
      </c>
      <c r="D30" s="76">
        <v>0.42786614134</v>
      </c>
      <c r="E30" s="76">
        <v>0.44349495202</v>
      </c>
      <c r="F30" s="76">
        <v>0.33082327462</v>
      </c>
      <c r="G30" s="76">
        <v>0.33258219886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2.75" outlineLevel="3">
      <c r="A31" s="85" t="s">
        <v>21</v>
      </c>
      <c r="B31" s="76">
        <v>0.4369267788</v>
      </c>
      <c r="C31" s="76">
        <v>0.5107507325</v>
      </c>
      <c r="D31" s="76">
        <v>0.42786614134</v>
      </c>
      <c r="E31" s="76">
        <v>0.44349495202</v>
      </c>
      <c r="F31" s="76">
        <v>0.33082327462</v>
      </c>
      <c r="G31" s="76">
        <v>0.33258219886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2.75" outlineLevel="3">
      <c r="A32" s="85" t="s">
        <v>73</v>
      </c>
      <c r="B32" s="76">
        <v>0.4369267788</v>
      </c>
      <c r="C32" s="76">
        <v>0.5107507325</v>
      </c>
      <c r="D32" s="76">
        <v>0.42786614134</v>
      </c>
      <c r="E32" s="76">
        <v>0.44349495202</v>
      </c>
      <c r="F32" s="76">
        <v>0.33082327462</v>
      </c>
      <c r="G32" s="76">
        <v>0.33258219886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 outlineLevel="3">
      <c r="A33" s="85" t="s">
        <v>123</v>
      </c>
      <c r="B33" s="76">
        <v>0.4369267788</v>
      </c>
      <c r="C33" s="76">
        <v>0.5107507325</v>
      </c>
      <c r="D33" s="76">
        <v>0.42786614134</v>
      </c>
      <c r="E33" s="76">
        <v>0.44349495202</v>
      </c>
      <c r="F33" s="76">
        <v>0.33082327462</v>
      </c>
      <c r="G33" s="76">
        <v>0.33258219886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.75" outlineLevel="3">
      <c r="A34" s="85" t="s">
        <v>56</v>
      </c>
      <c r="B34" s="76">
        <v>0.23983854675</v>
      </c>
      <c r="C34" s="76">
        <v>0</v>
      </c>
      <c r="D34" s="76">
        <v>1.18265060518</v>
      </c>
      <c r="E34" s="76">
        <v>0.04114745602</v>
      </c>
      <c r="F34" s="76">
        <v>0</v>
      </c>
      <c r="G34" s="76">
        <v>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 outlineLevel="3">
      <c r="A35" s="85" t="s">
        <v>45</v>
      </c>
      <c r="B35" s="76">
        <v>2.27131227242</v>
      </c>
      <c r="C35" s="76">
        <v>3.37132267711</v>
      </c>
      <c r="D35" s="76">
        <v>2.15741732429</v>
      </c>
      <c r="E35" s="76">
        <v>3.35317590604</v>
      </c>
      <c r="F35" s="76">
        <v>1.1345416286</v>
      </c>
      <c r="G35" s="76">
        <v>3.20267993026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 outlineLevel="3">
      <c r="A36" s="85" t="s">
        <v>91</v>
      </c>
      <c r="B36" s="76">
        <v>0.43692703161</v>
      </c>
      <c r="C36" s="76">
        <v>0.51075102803</v>
      </c>
      <c r="D36" s="76">
        <v>0.42786638891</v>
      </c>
      <c r="E36" s="76">
        <v>0.44349520863</v>
      </c>
      <c r="F36" s="76">
        <v>7.167289724</v>
      </c>
      <c r="G36" s="76">
        <v>7.2053968363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.75" outlineLevel="3">
      <c r="A37" s="85" t="s">
        <v>95</v>
      </c>
      <c r="B37" s="76">
        <v>0.00108349155</v>
      </c>
      <c r="C37" s="76">
        <v>0.29679729125</v>
      </c>
      <c r="D37" s="76">
        <v>0.66909282536</v>
      </c>
      <c r="E37" s="76">
        <v>1.54523967858</v>
      </c>
      <c r="F37" s="76">
        <v>1.3651590983</v>
      </c>
      <c r="G37" s="76">
        <v>0.61964195387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.75" outlineLevel="3">
      <c r="A38" s="85" t="s">
        <v>156</v>
      </c>
      <c r="B38" s="76">
        <v>1.42191363823</v>
      </c>
      <c r="C38" s="76">
        <v>1.96559996962</v>
      </c>
      <c r="D38" s="76">
        <v>2.05058289065</v>
      </c>
      <c r="E38" s="76">
        <v>1.88681203308</v>
      </c>
      <c r="F38" s="76">
        <v>1.84513287357</v>
      </c>
      <c r="G38" s="76">
        <v>1.12904495371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 outlineLevel="3">
      <c r="A39" s="85" t="s">
        <v>160</v>
      </c>
      <c r="B39" s="76">
        <v>0.32409117413</v>
      </c>
      <c r="C39" s="76">
        <v>0</v>
      </c>
      <c r="D39" s="76">
        <v>0.39557383659</v>
      </c>
      <c r="E39" s="76">
        <v>0.97407988796</v>
      </c>
      <c r="F39" s="76">
        <v>1.28518943552</v>
      </c>
      <c r="G39" s="76">
        <v>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.75" outlineLevel="3">
      <c r="A40" s="85" t="s">
        <v>213</v>
      </c>
      <c r="B40" s="76">
        <v>0.20947864409</v>
      </c>
      <c r="C40" s="76">
        <v>1.67461458573</v>
      </c>
      <c r="D40" s="76">
        <v>1.6580396186</v>
      </c>
      <c r="E40" s="76">
        <v>1.50597939013</v>
      </c>
      <c r="F40" s="76">
        <v>1.12337926528</v>
      </c>
      <c r="G40" s="76">
        <v>1.12935205856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 outlineLevel="3">
      <c r="A41" s="85" t="s">
        <v>40</v>
      </c>
      <c r="B41" s="76">
        <v>0.64552002972</v>
      </c>
      <c r="C41" s="76">
        <v>0.99645835971</v>
      </c>
      <c r="D41" s="76">
        <v>0.60994022902</v>
      </c>
      <c r="E41" s="76">
        <v>0.87867744206</v>
      </c>
      <c r="F41" s="76">
        <v>0.58743542275</v>
      </c>
      <c r="G41" s="76">
        <v>0.48884105105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 outlineLevel="3">
      <c r="A42" s="85" t="s">
        <v>92</v>
      </c>
      <c r="B42" s="76">
        <v>0.63203673582</v>
      </c>
      <c r="C42" s="76">
        <v>0.73882682741</v>
      </c>
      <c r="D42" s="76">
        <v>0.61893006441</v>
      </c>
      <c r="E42" s="76">
        <v>0.64153793137</v>
      </c>
      <c r="F42" s="76">
        <v>0.27345865032</v>
      </c>
      <c r="G42" s="76">
        <v>0.06872814445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2.75" outlineLevel="3">
      <c r="A43" s="85" t="s">
        <v>196</v>
      </c>
      <c r="B43" s="76">
        <v>0.87330551556</v>
      </c>
      <c r="C43" s="76">
        <v>0</v>
      </c>
      <c r="D43" s="76">
        <v>1.12384859782</v>
      </c>
      <c r="E43" s="76">
        <v>0</v>
      </c>
      <c r="F43" s="76">
        <v>0</v>
      </c>
      <c r="G43" s="76">
        <v>1.21480256486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2.75" outlineLevel="3">
      <c r="A44" s="85" t="s">
        <v>145</v>
      </c>
      <c r="B44" s="76">
        <v>0.70065786715</v>
      </c>
      <c r="C44" s="76">
        <v>0.75993616534</v>
      </c>
      <c r="D44" s="76">
        <v>0.63661378055</v>
      </c>
      <c r="E44" s="76">
        <v>0.65986758656</v>
      </c>
      <c r="F44" s="76">
        <v>0.49222557057</v>
      </c>
      <c r="G44" s="76">
        <v>0.35738635114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2.75" outlineLevel="2">
      <c r="A45" s="237" t="s">
        <v>115</v>
      </c>
      <c r="B45" s="206">
        <f aca="true" t="shared" si="4" ref="B45:G45">SUM(B$46:B$46)</f>
        <v>0.08120021113</v>
      </c>
      <c r="C45" s="206">
        <f t="shared" si="4"/>
        <v>0.08933642206</v>
      </c>
      <c r="D45" s="206">
        <f t="shared" si="4"/>
        <v>0.07016148196</v>
      </c>
      <c r="E45" s="206">
        <f t="shared" si="4"/>
        <v>0.06787600777</v>
      </c>
      <c r="F45" s="206">
        <f t="shared" si="4"/>
        <v>0.0470152752</v>
      </c>
      <c r="G45" s="206">
        <f t="shared" si="4"/>
        <v>0.04453840531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2.75" outlineLevel="3">
      <c r="A46" s="85" t="s">
        <v>31</v>
      </c>
      <c r="B46" s="76">
        <v>0.08120021113</v>
      </c>
      <c r="C46" s="76">
        <v>0.08933642206</v>
      </c>
      <c r="D46" s="76">
        <v>0.07016148196</v>
      </c>
      <c r="E46" s="76">
        <v>0.06787600777</v>
      </c>
      <c r="F46" s="76">
        <v>0.0470152752</v>
      </c>
      <c r="G46" s="76">
        <v>0.04453840531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5" outlineLevel="1">
      <c r="A47" s="193" t="s">
        <v>59</v>
      </c>
      <c r="B47" s="126">
        <f aca="true" t="shared" si="5" ref="B47:G47">B$48+B$56+B$67+B$73+B$83</f>
        <v>39.69916292913</v>
      </c>
      <c r="C47" s="126">
        <f t="shared" si="5"/>
        <v>39.34248746818</v>
      </c>
      <c r="D47" s="126">
        <f t="shared" si="5"/>
        <v>44.51067830975</v>
      </c>
      <c r="E47" s="126">
        <f t="shared" si="5"/>
        <v>47.6630098763</v>
      </c>
      <c r="F47" s="126">
        <f t="shared" si="5"/>
        <v>63.59126079239</v>
      </c>
      <c r="G47" s="126">
        <f t="shared" si="5"/>
        <v>89.58032515603001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2.75" outlineLevel="2">
      <c r="A48" s="237" t="s">
        <v>176</v>
      </c>
      <c r="B48" s="206">
        <f aca="true" t="shared" si="6" ref="B48:G48">SUM(B$49:B$55)</f>
        <v>13.392732112249998</v>
      </c>
      <c r="C48" s="206">
        <f t="shared" si="6"/>
        <v>12.336172758990001</v>
      </c>
      <c r="D48" s="206">
        <f t="shared" si="6"/>
        <v>15.678814377210001</v>
      </c>
      <c r="E48" s="206">
        <f t="shared" si="6"/>
        <v>16.97941619561</v>
      </c>
      <c r="F48" s="206">
        <f t="shared" si="6"/>
        <v>30.087463237860003</v>
      </c>
      <c r="G48" s="206">
        <f t="shared" si="6"/>
        <v>54.30711144554001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2.75" outlineLevel="3">
      <c r="A49" s="85" t="s">
        <v>106</v>
      </c>
      <c r="B49" s="76">
        <v>0</v>
      </c>
      <c r="C49" s="76">
        <v>0</v>
      </c>
      <c r="D49" s="76">
        <v>0</v>
      </c>
      <c r="E49" s="76">
        <v>0.00226720238</v>
      </c>
      <c r="F49" s="76">
        <v>0.00213029758</v>
      </c>
      <c r="G49" s="76">
        <v>0.00516714029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2.75" outlineLevel="3">
      <c r="A50" s="85" t="s">
        <v>51</v>
      </c>
      <c r="B50" s="76">
        <v>0.57780990314</v>
      </c>
      <c r="C50" s="76">
        <v>0.50583389293</v>
      </c>
      <c r="D50" s="76">
        <v>0.48430295178</v>
      </c>
      <c r="E50" s="76">
        <v>0.3863149676</v>
      </c>
      <c r="F50" s="76">
        <v>0.25855498449</v>
      </c>
      <c r="G50" s="76">
        <v>0.19534386667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2.75" outlineLevel="3">
      <c r="A51" s="85" t="s">
        <v>96</v>
      </c>
      <c r="B51" s="76">
        <v>0.68077226917</v>
      </c>
      <c r="C51" s="76">
        <v>0.78487537831</v>
      </c>
      <c r="D51" s="76">
        <v>0.95439248045</v>
      </c>
      <c r="E51" s="76">
        <v>1.01564472877</v>
      </c>
      <c r="F51" s="76">
        <v>2.68335928837</v>
      </c>
      <c r="G51" s="76">
        <v>2.73687412648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2.75" outlineLevel="3">
      <c r="A52" s="85" t="s">
        <v>167</v>
      </c>
      <c r="B52" s="76">
        <v>3.79127404954</v>
      </c>
      <c r="C52" s="76">
        <v>3.69231113475</v>
      </c>
      <c r="D52" s="76">
        <v>4.68115821267</v>
      </c>
      <c r="E52" s="76">
        <v>4.99918125097</v>
      </c>
      <c r="F52" s="76">
        <v>12.36637743858</v>
      </c>
      <c r="G52" s="76">
        <v>30.87886807498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2.75" outlineLevel="3">
      <c r="A53" s="85" t="s">
        <v>132</v>
      </c>
      <c r="B53" s="76">
        <v>4.87775702881</v>
      </c>
      <c r="C53" s="76">
        <v>4.90298972188</v>
      </c>
      <c r="D53" s="76">
        <v>5.29311773256</v>
      </c>
      <c r="E53" s="76">
        <v>6.15524731719</v>
      </c>
      <c r="F53" s="76">
        <v>8.29853695664</v>
      </c>
      <c r="G53" s="76">
        <v>11.07807127941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2.75" outlineLevel="3">
      <c r="A54" s="85" t="s">
        <v>148</v>
      </c>
      <c r="B54" s="76">
        <v>3.45074858173</v>
      </c>
      <c r="C54" s="76">
        <v>2.42729687592</v>
      </c>
      <c r="D54" s="76">
        <v>4.22886948372</v>
      </c>
      <c r="E54" s="76">
        <v>4.36256085834</v>
      </c>
      <c r="F54" s="76">
        <v>6.40092039705</v>
      </c>
      <c r="G54" s="76">
        <v>9.30466841633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2.75" outlineLevel="3">
      <c r="A55" s="85" t="s">
        <v>142</v>
      </c>
      <c r="B55" s="76">
        <v>0.01437027986</v>
      </c>
      <c r="C55" s="76">
        <v>0.0228657552</v>
      </c>
      <c r="D55" s="76">
        <v>0.03697351603</v>
      </c>
      <c r="E55" s="76">
        <v>0.05819987036</v>
      </c>
      <c r="F55" s="76">
        <v>0.07758387515</v>
      </c>
      <c r="G55" s="76">
        <v>0.10811854138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2.75" outlineLevel="2">
      <c r="A56" s="237" t="s">
        <v>44</v>
      </c>
      <c r="B56" s="206">
        <f aca="true" t="shared" si="7" ref="B56:G56">SUM(B$57:B$66)</f>
        <v>1.7311024130200001</v>
      </c>
      <c r="C56" s="206">
        <f t="shared" si="7"/>
        <v>1.6291030925099999</v>
      </c>
      <c r="D56" s="206">
        <f t="shared" si="7"/>
        <v>1.55250977014</v>
      </c>
      <c r="E56" s="206">
        <f t="shared" si="7"/>
        <v>1.4938727953400002</v>
      </c>
      <c r="F56" s="206">
        <f t="shared" si="7"/>
        <v>4.99501672179</v>
      </c>
      <c r="G56" s="206">
        <f t="shared" si="7"/>
        <v>6.761168414270001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2.75" outlineLevel="3">
      <c r="A57" s="85" t="s">
        <v>25</v>
      </c>
      <c r="B57" s="76">
        <v>0</v>
      </c>
      <c r="C57" s="76">
        <v>0</v>
      </c>
      <c r="D57" s="76">
        <v>0</v>
      </c>
      <c r="E57" s="76">
        <v>0.02049238596</v>
      </c>
      <c r="F57" s="76">
        <v>0.02210838918</v>
      </c>
      <c r="G57" s="76">
        <v>0.0233237262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2.75" outlineLevel="3">
      <c r="A58" s="85" t="s">
        <v>13</v>
      </c>
      <c r="B58" s="76">
        <v>0</v>
      </c>
      <c r="C58" s="76">
        <v>0</v>
      </c>
      <c r="D58" s="76">
        <v>0</v>
      </c>
      <c r="E58" s="76">
        <v>0</v>
      </c>
      <c r="F58" s="76">
        <v>0.21302975777</v>
      </c>
      <c r="G58" s="76">
        <v>0.21970023533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12.75" outlineLevel="3">
      <c r="A59" s="85" t="s">
        <v>29</v>
      </c>
      <c r="B59" s="76">
        <v>0.29365465454</v>
      </c>
      <c r="C59" s="76">
        <v>0.1528408947</v>
      </c>
      <c r="D59" s="76">
        <v>0</v>
      </c>
      <c r="E59" s="76">
        <v>0</v>
      </c>
      <c r="F59" s="76">
        <v>1.8276825706</v>
      </c>
      <c r="G59" s="76">
        <v>3.59651300754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2.75" outlineLevel="3">
      <c r="A60" s="85" t="s">
        <v>109</v>
      </c>
      <c r="B60" s="76">
        <v>0</v>
      </c>
      <c r="C60" s="76">
        <v>0</v>
      </c>
      <c r="D60" s="76">
        <v>0</v>
      </c>
      <c r="E60" s="76">
        <v>0</v>
      </c>
      <c r="F60" s="76">
        <v>0.21302975777</v>
      </c>
      <c r="G60" s="76">
        <v>0.21970023533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2.75" outlineLevel="3">
      <c r="A61" s="85" t="s">
        <v>49</v>
      </c>
      <c r="B61" s="76">
        <v>0.25954321514</v>
      </c>
      <c r="C61" s="76">
        <v>0.27155235158</v>
      </c>
      <c r="D61" s="76">
        <v>0.31797605808</v>
      </c>
      <c r="E61" s="76">
        <v>0.28670076286</v>
      </c>
      <c r="F61" s="76">
        <v>0.58684537885</v>
      </c>
      <c r="G61" s="76">
        <v>0.6138211556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2.75" outlineLevel="3">
      <c r="A62" s="85" t="s">
        <v>111</v>
      </c>
      <c r="B62" s="76">
        <v>0</v>
      </c>
      <c r="C62" s="76">
        <v>0.00649092683</v>
      </c>
      <c r="D62" s="76">
        <v>0.01440203588</v>
      </c>
      <c r="E62" s="76">
        <v>0.04184550029</v>
      </c>
      <c r="F62" s="76">
        <v>0.05305644569</v>
      </c>
      <c r="G62" s="76">
        <v>0.0891995519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2.75" outlineLevel="3">
      <c r="A63" s="85" t="s">
        <v>120</v>
      </c>
      <c r="B63" s="76">
        <v>0.60585586</v>
      </c>
      <c r="C63" s="76">
        <v>0.60585586</v>
      </c>
      <c r="D63" s="76">
        <v>0.60585586</v>
      </c>
      <c r="E63" s="76">
        <v>0.60585586</v>
      </c>
      <c r="F63" s="76">
        <v>0.60585586</v>
      </c>
      <c r="G63" s="76">
        <v>0.60585586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2.75" outlineLevel="3">
      <c r="A64" s="85" t="s">
        <v>137</v>
      </c>
      <c r="B64" s="76">
        <v>0.00474727595</v>
      </c>
      <c r="C64" s="76">
        <v>0.00332236879</v>
      </c>
      <c r="D64" s="76">
        <v>0.00189746163</v>
      </c>
      <c r="E64" s="76">
        <v>0.0004725545</v>
      </c>
      <c r="F64" s="76">
        <v>0.0004725545</v>
      </c>
      <c r="G64" s="76">
        <v>0.0004725545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2.75" outlineLevel="3">
      <c r="A65" s="85" t="s">
        <v>219</v>
      </c>
      <c r="B65" s="76">
        <v>0</v>
      </c>
      <c r="C65" s="76">
        <v>0.02481635499</v>
      </c>
      <c r="D65" s="76">
        <v>0.0278049707</v>
      </c>
      <c r="E65" s="76">
        <v>0.03969369296</v>
      </c>
      <c r="F65" s="76">
        <v>0.47501825475</v>
      </c>
      <c r="G65" s="76">
        <v>0.48912325638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2.75" outlineLevel="3">
      <c r="A66" s="85" t="s">
        <v>26</v>
      </c>
      <c r="B66" s="76">
        <v>0.56730140739</v>
      </c>
      <c r="C66" s="76">
        <v>0.56422433562</v>
      </c>
      <c r="D66" s="76">
        <v>0.58457338385</v>
      </c>
      <c r="E66" s="76">
        <v>0.49881203877</v>
      </c>
      <c r="F66" s="76">
        <v>0.99791775268</v>
      </c>
      <c r="G66" s="76">
        <v>0.90345883149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2.75" outlineLevel="2">
      <c r="A67" s="237" t="s">
        <v>221</v>
      </c>
      <c r="B67" s="206">
        <f aca="true" t="shared" si="8" ref="B67:G67">SUM(B$68:B$72)</f>
        <v>0.40016336296</v>
      </c>
      <c r="C67" s="206">
        <f t="shared" si="8"/>
        <v>1.4076640828</v>
      </c>
      <c r="D67" s="206">
        <f t="shared" si="8"/>
        <v>2.16046496469</v>
      </c>
      <c r="E67" s="206">
        <f t="shared" si="8"/>
        <v>1.86006235224</v>
      </c>
      <c r="F67" s="206">
        <f t="shared" si="8"/>
        <v>1.65113061571</v>
      </c>
      <c r="G67" s="206">
        <f t="shared" si="8"/>
        <v>1.5716460242699999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2.75" outlineLevel="3">
      <c r="A68" s="85" t="s">
        <v>61</v>
      </c>
      <c r="B68" s="76">
        <v>0</v>
      </c>
      <c r="C68" s="76">
        <v>0.27887546335</v>
      </c>
      <c r="D68" s="76">
        <v>0.61432522477</v>
      </c>
      <c r="E68" s="76">
        <v>0.73684077395</v>
      </c>
      <c r="F68" s="76">
        <v>0.69234671275</v>
      </c>
      <c r="G68" s="76">
        <v>0.71402576482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2.75" outlineLevel="3">
      <c r="A69" s="85" t="s">
        <v>79</v>
      </c>
      <c r="B69" s="76">
        <v>5.856339E-05</v>
      </c>
      <c r="C69" s="76">
        <v>5.703472E-05</v>
      </c>
      <c r="D69" s="76">
        <v>6.281991E-05</v>
      </c>
      <c r="E69" s="76">
        <v>5.796012E-05</v>
      </c>
      <c r="F69" s="76">
        <v>5.446021E-05</v>
      </c>
      <c r="G69" s="76">
        <v>5.616549E-05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2.75" outlineLevel="3">
      <c r="A70" s="85" t="s">
        <v>175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v>0.00426904406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2.75" outlineLevel="3">
      <c r="A71" s="85" t="s">
        <v>174</v>
      </c>
      <c r="B71" s="76">
        <v>0</v>
      </c>
      <c r="C71" s="76">
        <v>0.18226253311</v>
      </c>
      <c r="D71" s="76">
        <v>0.23292541166</v>
      </c>
      <c r="E71" s="76">
        <v>0.29744124965</v>
      </c>
      <c r="F71" s="76">
        <v>0.30348476916</v>
      </c>
      <c r="G71" s="76">
        <v>0.26407118627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2.75" outlineLevel="3">
      <c r="A72" s="85" t="s">
        <v>47</v>
      </c>
      <c r="B72" s="76">
        <v>0.40010479957</v>
      </c>
      <c r="C72" s="76">
        <v>0.94646905162</v>
      </c>
      <c r="D72" s="76">
        <v>1.31315150835</v>
      </c>
      <c r="E72" s="76">
        <v>0.82572236852</v>
      </c>
      <c r="F72" s="76">
        <v>0.65524467359</v>
      </c>
      <c r="G72" s="76">
        <v>0.58922386363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2.75" outlineLevel="2">
      <c r="A73" s="237" t="s">
        <v>52</v>
      </c>
      <c r="B73" s="206">
        <f aca="true" t="shared" si="9" ref="B73:G73">SUM(B$74:B$82)</f>
        <v>22.467273</v>
      </c>
      <c r="C73" s="206">
        <f t="shared" si="9"/>
        <v>22.2714368534</v>
      </c>
      <c r="D73" s="206">
        <f t="shared" si="9"/>
        <v>23.35023951142</v>
      </c>
      <c r="E73" s="206">
        <f t="shared" si="9"/>
        <v>22.91223267906</v>
      </c>
      <c r="F73" s="206">
        <f t="shared" si="9"/>
        <v>22.65721477491</v>
      </c>
      <c r="G73" s="206">
        <f t="shared" si="9"/>
        <v>22.732257647409998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2.75" outlineLevel="3">
      <c r="A74" s="85" t="s">
        <v>117</v>
      </c>
      <c r="B74" s="76">
        <v>3</v>
      </c>
      <c r="C74" s="76">
        <v>3</v>
      </c>
      <c r="D74" s="76">
        <v>3</v>
      </c>
      <c r="E74" s="76">
        <v>3</v>
      </c>
      <c r="F74" s="76">
        <v>3</v>
      </c>
      <c r="G74" s="76">
        <v>3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2.75" outlineLevel="3">
      <c r="A75" s="85" t="s">
        <v>166</v>
      </c>
      <c r="B75" s="76">
        <v>1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2.75" outlineLevel="3">
      <c r="A76" s="85" t="s">
        <v>205</v>
      </c>
      <c r="B76" s="76">
        <v>12.467273</v>
      </c>
      <c r="C76" s="76">
        <v>11.805935</v>
      </c>
      <c r="D76" s="76">
        <v>8.635776</v>
      </c>
      <c r="E76" s="76">
        <v>7.66163</v>
      </c>
      <c r="F76" s="76">
        <v>7.56063</v>
      </c>
      <c r="G76" s="76">
        <v>7.56063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2.75" outlineLevel="3">
      <c r="A77" s="85" t="s">
        <v>177</v>
      </c>
      <c r="B77" s="76">
        <v>1</v>
      </c>
      <c r="C77" s="76">
        <v>1</v>
      </c>
      <c r="D77" s="76">
        <v>1</v>
      </c>
      <c r="E77" s="76">
        <v>0</v>
      </c>
      <c r="F77" s="76">
        <v>0</v>
      </c>
      <c r="G77" s="76">
        <v>0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12.75" outlineLevel="3">
      <c r="A78" s="85" t="s">
        <v>223</v>
      </c>
      <c r="B78" s="76">
        <v>3</v>
      </c>
      <c r="C78" s="76">
        <v>3</v>
      </c>
      <c r="D78" s="76">
        <v>3</v>
      </c>
      <c r="E78" s="76">
        <v>3</v>
      </c>
      <c r="F78" s="76">
        <v>3</v>
      </c>
      <c r="G78" s="76">
        <v>3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2.75" outlineLevel="3">
      <c r="A79" s="85" t="s">
        <v>23</v>
      </c>
      <c r="B79" s="76">
        <v>2</v>
      </c>
      <c r="C79" s="76">
        <v>2.35</v>
      </c>
      <c r="D79" s="76">
        <v>2.35</v>
      </c>
      <c r="E79" s="76">
        <v>2.35</v>
      </c>
      <c r="F79" s="76">
        <v>2.35</v>
      </c>
      <c r="G79" s="76">
        <v>2.35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12.75" outlineLevel="3">
      <c r="A80" s="85" t="s">
        <v>58</v>
      </c>
      <c r="B80" s="76">
        <v>0</v>
      </c>
      <c r="C80" s="76">
        <v>1.1155018534</v>
      </c>
      <c r="D80" s="76">
        <v>1.22865044952</v>
      </c>
      <c r="E80" s="76">
        <v>1.13360119069</v>
      </c>
      <c r="F80" s="76">
        <v>1.06514878885</v>
      </c>
      <c r="G80" s="76">
        <v>1.09850117663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12.75" outlineLevel="3">
      <c r="A81" s="85" t="s">
        <v>185</v>
      </c>
      <c r="B81" s="76">
        <v>0</v>
      </c>
      <c r="C81" s="76">
        <v>0</v>
      </c>
      <c r="D81" s="76">
        <v>4.1358130619</v>
      </c>
      <c r="E81" s="76">
        <v>4.01700148837</v>
      </c>
      <c r="F81" s="76">
        <v>3.93143598606</v>
      </c>
      <c r="G81" s="76">
        <v>3.97312647078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12.75" outlineLevel="3">
      <c r="A82" s="85" t="s">
        <v>4</v>
      </c>
      <c r="B82" s="76">
        <v>0</v>
      </c>
      <c r="C82" s="76">
        <v>0</v>
      </c>
      <c r="D82" s="76">
        <v>0</v>
      </c>
      <c r="E82" s="76">
        <v>1.75</v>
      </c>
      <c r="F82" s="76">
        <v>1.75</v>
      </c>
      <c r="G82" s="76">
        <v>1.75</v>
      </c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12.75" outlineLevel="2">
      <c r="A83" s="237" t="s">
        <v>179</v>
      </c>
      <c r="B83" s="206">
        <f aca="true" t="shared" si="10" ref="B83:G83">SUM(B$84:B$84)</f>
        <v>1.7078920409</v>
      </c>
      <c r="C83" s="206">
        <f t="shared" si="10"/>
        <v>1.69811068048</v>
      </c>
      <c r="D83" s="206">
        <f t="shared" si="10"/>
        <v>1.76864968629</v>
      </c>
      <c r="E83" s="206">
        <f t="shared" si="10"/>
        <v>4.41742585405</v>
      </c>
      <c r="F83" s="206">
        <f t="shared" si="10"/>
        <v>4.20043544212</v>
      </c>
      <c r="G83" s="206">
        <f t="shared" si="10"/>
        <v>4.20814162454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12.75" outlineLevel="3">
      <c r="A84" s="85" t="s">
        <v>148</v>
      </c>
      <c r="B84" s="76">
        <v>1.7078920409</v>
      </c>
      <c r="C84" s="76">
        <v>1.69811068048</v>
      </c>
      <c r="D84" s="76">
        <v>1.76864968629</v>
      </c>
      <c r="E84" s="76">
        <v>4.41742585405</v>
      </c>
      <c r="F84" s="76">
        <v>4.20043544212</v>
      </c>
      <c r="G84" s="76">
        <v>4.20814162454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5">
      <c r="A85" s="63" t="s">
        <v>14</v>
      </c>
      <c r="B85" s="216">
        <f aca="true" t="shared" si="11" ref="B85:G85">B$86+B$105</f>
        <v>11.128558731140002</v>
      </c>
      <c r="C85" s="216">
        <f t="shared" si="11"/>
        <v>10.002734439620003</v>
      </c>
      <c r="D85" s="216">
        <f t="shared" si="11"/>
        <v>10.350286957599998</v>
      </c>
      <c r="E85" s="216">
        <f t="shared" si="11"/>
        <v>11.340193243820002</v>
      </c>
      <c r="F85" s="216">
        <f t="shared" si="11"/>
        <v>9.853164351739998</v>
      </c>
      <c r="G85" s="216">
        <f t="shared" si="11"/>
        <v>8.88032716213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15" outlineLevel="1">
      <c r="A86" s="193" t="s">
        <v>48</v>
      </c>
      <c r="B86" s="126">
        <f aca="true" t="shared" si="12" ref="B86:G86">B$87+B$95+B$103</f>
        <v>0.37273380017999996</v>
      </c>
      <c r="C86" s="126">
        <f t="shared" si="12"/>
        <v>0.39486344825999997</v>
      </c>
      <c r="D86" s="126">
        <f t="shared" si="12"/>
        <v>1.14015267014</v>
      </c>
      <c r="E86" s="126">
        <f t="shared" si="12"/>
        <v>1.79772956094</v>
      </c>
      <c r="F86" s="126">
        <f t="shared" si="12"/>
        <v>1.97431488526</v>
      </c>
      <c r="G86" s="126">
        <f t="shared" si="12"/>
        <v>1.8902111292100001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12.75" outlineLevel="2">
      <c r="A87" s="237" t="s">
        <v>197</v>
      </c>
      <c r="B87" s="206">
        <f aca="true" t="shared" si="13" ref="B87:G87">SUM(B$88:B$94)</f>
        <v>0.21669872839999998</v>
      </c>
      <c r="C87" s="206">
        <f t="shared" si="13"/>
        <v>0.1768123042</v>
      </c>
      <c r="D87" s="206">
        <f t="shared" si="13"/>
        <v>0.86249908398</v>
      </c>
      <c r="E87" s="206">
        <f t="shared" si="13"/>
        <v>0.62058407813</v>
      </c>
      <c r="F87" s="206">
        <f t="shared" si="13"/>
        <v>0.32397785532</v>
      </c>
      <c r="G87" s="206">
        <f t="shared" si="13"/>
        <v>0.24673435747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2.75" outlineLevel="3">
      <c r="A88" s="85" t="s">
        <v>110</v>
      </c>
      <c r="B88" s="76">
        <v>4.1895E-07</v>
      </c>
      <c r="C88" s="76">
        <v>4.8974E-07</v>
      </c>
      <c r="D88" s="76">
        <v>4.1026E-07</v>
      </c>
      <c r="E88" s="76">
        <v>4.2525E-07</v>
      </c>
      <c r="F88" s="76">
        <v>3.1721E-07</v>
      </c>
      <c r="G88" s="76">
        <v>3.189E-07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12.75" outlineLevel="3">
      <c r="A89" s="85" t="s">
        <v>74</v>
      </c>
      <c r="B89" s="76">
        <v>0.03611638491</v>
      </c>
      <c r="C89" s="76">
        <v>0.09237446276</v>
      </c>
      <c r="D89" s="76">
        <v>0.12290182708</v>
      </c>
      <c r="E89" s="76">
        <v>0.12739110352</v>
      </c>
      <c r="F89" s="76">
        <v>0.09502688099</v>
      </c>
      <c r="G89" s="76">
        <v>0.09553212078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2.75" outlineLevel="3">
      <c r="A90" s="85" t="s">
        <v>1</v>
      </c>
      <c r="B90" s="76">
        <v>0.10834915473</v>
      </c>
      <c r="C90" s="76">
        <v>0.0844373517</v>
      </c>
      <c r="D90" s="76">
        <v>0.05928996343</v>
      </c>
      <c r="E90" s="76">
        <v>0</v>
      </c>
      <c r="F90" s="76">
        <v>0</v>
      </c>
      <c r="G90" s="76">
        <v>0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2.75" outlineLevel="3">
      <c r="A91" s="85" t="s">
        <v>191</v>
      </c>
      <c r="B91" s="76">
        <v>0</v>
      </c>
      <c r="C91" s="76">
        <v>0</v>
      </c>
      <c r="D91" s="76">
        <v>0.38419641657</v>
      </c>
      <c r="E91" s="76">
        <v>0.18626595596</v>
      </c>
      <c r="F91" s="76">
        <v>0</v>
      </c>
      <c r="G91" s="76">
        <v>0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2.75" outlineLevel="3">
      <c r="A92" s="85" t="s">
        <v>104</v>
      </c>
      <c r="B92" s="76">
        <v>0</v>
      </c>
      <c r="C92" s="76">
        <v>0</v>
      </c>
      <c r="D92" s="76">
        <v>0.10158958924</v>
      </c>
      <c r="E92" s="76">
        <v>0.10530038639</v>
      </c>
      <c r="F92" s="76">
        <v>0.07854839945</v>
      </c>
      <c r="G92" s="76">
        <v>0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12.75" outlineLevel="3">
      <c r="A93" s="85" t="s">
        <v>163</v>
      </c>
      <c r="B93" s="76">
        <v>0</v>
      </c>
      <c r="C93" s="76">
        <v>0</v>
      </c>
      <c r="D93" s="76">
        <v>0.12378601289</v>
      </c>
      <c r="E93" s="76">
        <v>0.12830758628</v>
      </c>
      <c r="F93" s="76">
        <v>0.09571052761</v>
      </c>
      <c r="G93" s="76">
        <v>0.09621940223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2.75" outlineLevel="3">
      <c r="A94" s="85" t="s">
        <v>0</v>
      </c>
      <c r="B94" s="76">
        <v>0.07223276981</v>
      </c>
      <c r="C94" s="76">
        <v>0</v>
      </c>
      <c r="D94" s="76">
        <v>0.07073486451</v>
      </c>
      <c r="E94" s="76">
        <v>0.07331862073</v>
      </c>
      <c r="F94" s="76">
        <v>0.05469173006</v>
      </c>
      <c r="G94" s="76">
        <v>0.05498251556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12.75" outlineLevel="2">
      <c r="A95" s="237" t="s">
        <v>115</v>
      </c>
      <c r="B95" s="206">
        <f aca="true" t="shared" si="14" ref="B95:G95">SUM(B$96:B$102)</f>
        <v>0.15600059327</v>
      </c>
      <c r="C95" s="206">
        <f t="shared" si="14"/>
        <v>0.21801083999999998</v>
      </c>
      <c r="D95" s="206">
        <f t="shared" si="14"/>
        <v>0.27761982264</v>
      </c>
      <c r="E95" s="206">
        <f t="shared" si="14"/>
        <v>1.177110486</v>
      </c>
      <c r="F95" s="206">
        <f t="shared" si="14"/>
        <v>1.65031092421</v>
      </c>
      <c r="G95" s="206">
        <f t="shared" si="14"/>
        <v>1.64345052721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12.75" outlineLevel="3">
      <c r="A96" s="85" t="s">
        <v>140</v>
      </c>
      <c r="B96" s="76">
        <v>0.0026765625</v>
      </c>
      <c r="C96" s="76">
        <v>0.00248145789</v>
      </c>
      <c r="D96" s="76">
        <v>0.03690390834</v>
      </c>
      <c r="E96" s="76">
        <v>0.1594837704</v>
      </c>
      <c r="F96" s="76">
        <v>0.11713829667</v>
      </c>
      <c r="G96" s="76">
        <v>0.09893039854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12.75" outlineLevel="3">
      <c r="A97" s="85" t="s">
        <v>125</v>
      </c>
      <c r="B97" s="76">
        <v>0</v>
      </c>
      <c r="C97" s="76">
        <v>0</v>
      </c>
      <c r="D97" s="76">
        <v>0</v>
      </c>
      <c r="E97" s="76">
        <v>0.013</v>
      </c>
      <c r="F97" s="76">
        <v>0.013</v>
      </c>
      <c r="G97" s="76">
        <v>0.01191666667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2.75" outlineLevel="3">
      <c r="A98" s="85" t="s">
        <v>199</v>
      </c>
      <c r="B98" s="76">
        <v>0</v>
      </c>
      <c r="C98" s="76">
        <v>0</v>
      </c>
      <c r="D98" s="76">
        <v>0</v>
      </c>
      <c r="E98" s="76">
        <v>0.01</v>
      </c>
      <c r="F98" s="76">
        <v>0.01</v>
      </c>
      <c r="G98" s="76">
        <v>0.00916666666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12.75" outlineLevel="3">
      <c r="A99" s="85" t="s">
        <v>183</v>
      </c>
      <c r="B99" s="76">
        <v>0</v>
      </c>
      <c r="C99" s="76">
        <v>0</v>
      </c>
      <c r="D99" s="76">
        <v>0</v>
      </c>
      <c r="E99" s="76">
        <v>0.014</v>
      </c>
      <c r="F99" s="76">
        <v>0.014</v>
      </c>
      <c r="G99" s="76">
        <v>0.01283333333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12.75" outlineLevel="3">
      <c r="A100" s="85" t="s">
        <v>60</v>
      </c>
      <c r="B100" s="76">
        <v>0.03492868834</v>
      </c>
      <c r="C100" s="76">
        <v>0.07395131652</v>
      </c>
      <c r="D100" s="76">
        <v>0.07001679374</v>
      </c>
      <c r="E100" s="76">
        <v>0.38894169869</v>
      </c>
      <c r="F100" s="76">
        <v>0.33856009715</v>
      </c>
      <c r="G100" s="76">
        <v>0.31551880295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2.75" outlineLevel="3">
      <c r="A101" s="85" t="s">
        <v>180</v>
      </c>
      <c r="B101" s="76">
        <v>0.11839534243</v>
      </c>
      <c r="C101" s="76">
        <v>0.14157806559</v>
      </c>
      <c r="D101" s="76">
        <v>0.17069912056</v>
      </c>
      <c r="E101" s="76">
        <v>0.45876715325</v>
      </c>
      <c r="F101" s="76">
        <v>0.381145081</v>
      </c>
      <c r="G101" s="76">
        <v>0.36000677899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12.75" outlineLevel="3">
      <c r="A102" s="85" t="s">
        <v>210</v>
      </c>
      <c r="B102" s="76">
        <v>0</v>
      </c>
      <c r="C102" s="76">
        <v>0</v>
      </c>
      <c r="D102" s="76">
        <v>0</v>
      </c>
      <c r="E102" s="76">
        <v>0.13291786366</v>
      </c>
      <c r="F102" s="76">
        <v>0.77646744939</v>
      </c>
      <c r="G102" s="76">
        <v>0.83507788007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2.75" outlineLevel="2">
      <c r="A103" s="237" t="s">
        <v>138</v>
      </c>
      <c r="B103" s="206">
        <f aca="true" t="shared" si="15" ref="B103:G103">SUM(B$104:B$104)</f>
        <v>3.447851E-05</v>
      </c>
      <c r="C103" s="206">
        <f t="shared" si="15"/>
        <v>4.030406E-05</v>
      </c>
      <c r="D103" s="206">
        <f t="shared" si="15"/>
        <v>3.376352E-05</v>
      </c>
      <c r="E103" s="206">
        <f t="shared" si="15"/>
        <v>3.499681E-05</v>
      </c>
      <c r="F103" s="206">
        <f t="shared" si="15"/>
        <v>2.610573E-05</v>
      </c>
      <c r="G103" s="206">
        <f t="shared" si="15"/>
        <v>2.624453E-05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2.75" outlineLevel="3">
      <c r="A104" s="85" t="s">
        <v>67</v>
      </c>
      <c r="B104" s="76">
        <v>3.447851E-05</v>
      </c>
      <c r="C104" s="76">
        <v>4.030406E-05</v>
      </c>
      <c r="D104" s="76">
        <v>3.376352E-05</v>
      </c>
      <c r="E104" s="76">
        <v>3.499681E-05</v>
      </c>
      <c r="F104" s="76">
        <v>2.610573E-05</v>
      </c>
      <c r="G104" s="76">
        <v>2.624453E-05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15" outlineLevel="1">
      <c r="A105" s="193" t="s">
        <v>59</v>
      </c>
      <c r="B105" s="126">
        <f aca="true" t="shared" si="16" ref="B105:G105">B$106+B$113+B$116+B$124+B$127</f>
        <v>10.755824930960001</v>
      </c>
      <c r="C105" s="126">
        <f t="shared" si="16"/>
        <v>9.607870991360002</v>
      </c>
      <c r="D105" s="126">
        <f t="shared" si="16"/>
        <v>9.210134287459999</v>
      </c>
      <c r="E105" s="126">
        <f t="shared" si="16"/>
        <v>9.542463682880001</v>
      </c>
      <c r="F105" s="126">
        <f t="shared" si="16"/>
        <v>7.878849466479999</v>
      </c>
      <c r="G105" s="126">
        <f t="shared" si="16"/>
        <v>6.99011603292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2.75" outlineLevel="2">
      <c r="A106" s="237" t="s">
        <v>176</v>
      </c>
      <c r="B106" s="206">
        <f aca="true" t="shared" si="17" ref="B106:G106">SUM(B$107:B$112)</f>
        <v>8.55933203893</v>
      </c>
      <c r="C106" s="206">
        <f t="shared" si="17"/>
        <v>8.057564631570001</v>
      </c>
      <c r="D106" s="206">
        <f t="shared" si="17"/>
        <v>7.839677926669999</v>
      </c>
      <c r="E106" s="206">
        <f t="shared" si="17"/>
        <v>6.8215306162400005</v>
      </c>
      <c r="F106" s="206">
        <f t="shared" si="17"/>
        <v>5.22632042436</v>
      </c>
      <c r="G106" s="206">
        <f t="shared" si="17"/>
        <v>4.3123169206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2.75" outlineLevel="3">
      <c r="A107" s="85" t="s">
        <v>62</v>
      </c>
      <c r="B107" s="76">
        <v>0.1145400015</v>
      </c>
      <c r="C107" s="76">
        <v>0.11155018534</v>
      </c>
      <c r="D107" s="76">
        <v>0.2457300899</v>
      </c>
      <c r="E107" s="76">
        <v>0.34008035721</v>
      </c>
      <c r="F107" s="76">
        <v>0.31954463666</v>
      </c>
      <c r="G107" s="76">
        <v>0.32955035299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2.75" outlineLevel="3">
      <c r="A108" s="85" t="s">
        <v>51</v>
      </c>
      <c r="B108" s="76">
        <v>0.20628031303</v>
      </c>
      <c r="C108" s="76">
        <v>0.33752435519</v>
      </c>
      <c r="D108" s="76">
        <v>0.36897050998</v>
      </c>
      <c r="E108" s="76">
        <v>0.34019075143</v>
      </c>
      <c r="F108" s="76">
        <v>0.60312254667</v>
      </c>
      <c r="G108" s="76">
        <v>1.09034780842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2.75" outlineLevel="3">
      <c r="A109" s="85" t="s">
        <v>96</v>
      </c>
      <c r="B109" s="76">
        <v>0.05612460073</v>
      </c>
      <c r="C109" s="76">
        <v>0.061090459</v>
      </c>
      <c r="D109" s="76">
        <v>0.06728704187</v>
      </c>
      <c r="E109" s="76">
        <v>0.06179826891</v>
      </c>
      <c r="F109" s="76">
        <v>0.10946001528</v>
      </c>
      <c r="G109" s="76">
        <v>0.11058062094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12.75" outlineLevel="3">
      <c r="A110" s="85" t="s">
        <v>132</v>
      </c>
      <c r="B110" s="76">
        <v>0.45706674655</v>
      </c>
      <c r="C110" s="76">
        <v>0.4570350526</v>
      </c>
      <c r="D110" s="76">
        <v>0.4480903752</v>
      </c>
      <c r="E110" s="76">
        <v>0.46823055756</v>
      </c>
      <c r="F110" s="76">
        <v>0.46950737846</v>
      </c>
      <c r="G110" s="76">
        <v>0.49768266772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2.75" outlineLevel="3">
      <c r="A111" s="85" t="s">
        <v>148</v>
      </c>
      <c r="B111" s="76">
        <v>7.72532037712</v>
      </c>
      <c r="C111" s="76">
        <v>7.09036457944</v>
      </c>
      <c r="D111" s="76">
        <v>6.70959990972</v>
      </c>
      <c r="E111" s="76">
        <v>5.61123068113</v>
      </c>
      <c r="F111" s="76">
        <v>3.72453039929</v>
      </c>
      <c r="G111" s="76">
        <v>2.28400002253</v>
      </c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2.75" outlineLevel="3">
      <c r="A112" s="85" t="s">
        <v>142</v>
      </c>
      <c r="B112" s="76">
        <v>0</v>
      </c>
      <c r="C112" s="76">
        <v>0</v>
      </c>
      <c r="D112" s="76">
        <v>0</v>
      </c>
      <c r="E112" s="76">
        <v>0</v>
      </c>
      <c r="F112" s="76">
        <v>0.000155448</v>
      </c>
      <c r="G112" s="76">
        <v>0.000155448</v>
      </c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ht="12.75" outlineLevel="2">
      <c r="A113" s="237" t="s">
        <v>44</v>
      </c>
      <c r="B113" s="206">
        <f aca="true" t="shared" si="18" ref="B113:G113">SUM(B$114:B$115)</f>
        <v>0.0487389266</v>
      </c>
      <c r="C113" s="206">
        <f t="shared" si="18"/>
        <v>0</v>
      </c>
      <c r="D113" s="206">
        <f t="shared" si="18"/>
        <v>0</v>
      </c>
      <c r="E113" s="206">
        <f t="shared" si="18"/>
        <v>0</v>
      </c>
      <c r="F113" s="206">
        <f t="shared" si="18"/>
        <v>0</v>
      </c>
      <c r="G113" s="206">
        <f t="shared" si="18"/>
        <v>0.026494662</v>
      </c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ht="12.75" outlineLevel="3">
      <c r="A114" s="85" t="s">
        <v>29</v>
      </c>
      <c r="B114" s="76">
        <v>0.0487389266</v>
      </c>
      <c r="C114" s="76">
        <v>0</v>
      </c>
      <c r="D114" s="76">
        <v>0</v>
      </c>
      <c r="E114" s="76">
        <v>0</v>
      </c>
      <c r="F114" s="76">
        <v>0</v>
      </c>
      <c r="G114" s="76">
        <v>0</v>
      </c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2.75" outlineLevel="3">
      <c r="A115" s="85" t="s">
        <v>49</v>
      </c>
      <c r="B115" s="76">
        <v>0</v>
      </c>
      <c r="C115" s="76">
        <v>0</v>
      </c>
      <c r="D115" s="76">
        <v>0</v>
      </c>
      <c r="E115" s="76">
        <v>0</v>
      </c>
      <c r="F115" s="76">
        <v>0</v>
      </c>
      <c r="G115" s="76">
        <v>0.026494662</v>
      </c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ht="12.75" outlineLevel="2">
      <c r="A116" s="237" t="s">
        <v>221</v>
      </c>
      <c r="B116" s="206">
        <f aca="true" t="shared" si="19" ref="B116:G116">SUM(B$117:B$123)</f>
        <v>2.03448316201</v>
      </c>
      <c r="C116" s="206">
        <f t="shared" si="19"/>
        <v>1.43768427568</v>
      </c>
      <c r="D116" s="206">
        <f t="shared" si="19"/>
        <v>1.2531559892600002</v>
      </c>
      <c r="E116" s="206">
        <f t="shared" si="19"/>
        <v>1.08194537496</v>
      </c>
      <c r="F116" s="206">
        <f t="shared" si="19"/>
        <v>1.0191405923899999</v>
      </c>
      <c r="G116" s="206">
        <f t="shared" si="19"/>
        <v>1.0177171495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ht="12.75" outlineLevel="3">
      <c r="A117" s="85" t="s">
        <v>154</v>
      </c>
      <c r="B117" s="76">
        <v>0.07991643658</v>
      </c>
      <c r="C117" s="76">
        <v>0.14482956551</v>
      </c>
      <c r="D117" s="76">
        <v>0.17459425459</v>
      </c>
      <c r="E117" s="76">
        <v>0.16409411059</v>
      </c>
      <c r="F117" s="76">
        <v>0.18854023267</v>
      </c>
      <c r="G117" s="76">
        <v>0.1927171495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2.75" outlineLevel="3">
      <c r="A118" s="85" t="s">
        <v>214</v>
      </c>
      <c r="B118" s="76">
        <v>0.45260618235</v>
      </c>
      <c r="C118" s="76">
        <v>0</v>
      </c>
      <c r="D118" s="76">
        <v>0</v>
      </c>
      <c r="E118" s="76">
        <v>0</v>
      </c>
      <c r="F118" s="76">
        <v>0</v>
      </c>
      <c r="G118" s="76">
        <v>0</v>
      </c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ht="12.75" outlineLevel="3">
      <c r="A119" s="85" t="s">
        <v>47</v>
      </c>
      <c r="B119" s="76">
        <v>0.03393124297</v>
      </c>
      <c r="C119" s="76">
        <v>0.03035419452</v>
      </c>
      <c r="D119" s="76">
        <v>0.02856173467</v>
      </c>
      <c r="E119" s="76">
        <v>0.01785126437</v>
      </c>
      <c r="F119" s="76">
        <v>0.00560035972</v>
      </c>
      <c r="G119" s="76">
        <v>0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ht="12.75" outlineLevel="3">
      <c r="A120" s="85" t="s">
        <v>124</v>
      </c>
      <c r="B120" s="76">
        <v>0.01947180011</v>
      </c>
      <c r="C120" s="76">
        <v>0.00948176565</v>
      </c>
      <c r="D120" s="76">
        <v>0</v>
      </c>
      <c r="E120" s="76">
        <v>0</v>
      </c>
      <c r="F120" s="76">
        <v>0</v>
      </c>
      <c r="G120" s="76">
        <v>0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2.75" outlineLevel="3">
      <c r="A121" s="85" t="s">
        <v>151</v>
      </c>
      <c r="B121" s="76">
        <v>0.03332</v>
      </c>
      <c r="C121" s="76">
        <v>0.0204</v>
      </c>
      <c r="D121" s="76">
        <v>0</v>
      </c>
      <c r="E121" s="76">
        <v>0</v>
      </c>
      <c r="F121" s="76">
        <v>0</v>
      </c>
      <c r="G121" s="76">
        <v>0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ht="12.75" outlineLevel="3">
      <c r="A122" s="85" t="s">
        <v>119</v>
      </c>
      <c r="B122" s="76">
        <v>1.35</v>
      </c>
      <c r="C122" s="76">
        <v>1.2</v>
      </c>
      <c r="D122" s="76">
        <v>1.05</v>
      </c>
      <c r="E122" s="76">
        <v>0.9</v>
      </c>
      <c r="F122" s="76">
        <v>0.825</v>
      </c>
      <c r="G122" s="76">
        <v>0.825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ht="12.75" outlineLevel="3">
      <c r="A123" s="85" t="s">
        <v>105</v>
      </c>
      <c r="B123" s="76">
        <v>0.0652375</v>
      </c>
      <c r="C123" s="76">
        <v>0.03261875</v>
      </c>
      <c r="D123" s="76">
        <v>0</v>
      </c>
      <c r="E123" s="76">
        <v>0</v>
      </c>
      <c r="F123" s="76">
        <v>0</v>
      </c>
      <c r="G123" s="76">
        <v>0</v>
      </c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ht="12.75" outlineLevel="2">
      <c r="A124" s="237" t="s">
        <v>52</v>
      </c>
      <c r="B124" s="206">
        <f aca="true" t="shared" si="20" ref="B124:G124">SUM(B$125:B$126)</f>
        <v>0</v>
      </c>
      <c r="C124" s="206">
        <f t="shared" si="20"/>
        <v>0</v>
      </c>
      <c r="D124" s="206">
        <f t="shared" si="20"/>
        <v>0</v>
      </c>
      <c r="E124" s="206">
        <f t="shared" si="20"/>
        <v>1.525</v>
      </c>
      <c r="F124" s="206">
        <f t="shared" si="20"/>
        <v>1.525</v>
      </c>
      <c r="G124" s="206">
        <f t="shared" si="20"/>
        <v>1.525</v>
      </c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ht="12.75" outlineLevel="3">
      <c r="A125" s="85" t="s">
        <v>101</v>
      </c>
      <c r="B125" s="76">
        <v>0</v>
      </c>
      <c r="C125" s="76">
        <v>0</v>
      </c>
      <c r="D125" s="76">
        <v>0</v>
      </c>
      <c r="E125" s="76">
        <v>0.7</v>
      </c>
      <c r="F125" s="76">
        <v>0.7</v>
      </c>
      <c r="G125" s="76">
        <v>0.7</v>
      </c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1:17" ht="12.75" outlineLevel="3">
      <c r="A126" s="85" t="s">
        <v>99</v>
      </c>
      <c r="B126" s="76">
        <v>0</v>
      </c>
      <c r="C126" s="76">
        <v>0</v>
      </c>
      <c r="D126" s="76">
        <v>0</v>
      </c>
      <c r="E126" s="76">
        <v>0.825</v>
      </c>
      <c r="F126" s="76">
        <v>0.825</v>
      </c>
      <c r="G126" s="76">
        <v>0.825</v>
      </c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ht="12.75" outlineLevel="2">
      <c r="A127" s="237" t="s">
        <v>179</v>
      </c>
      <c r="B127" s="206">
        <f aca="true" t="shared" si="21" ref="B127:G127">SUM(B$128:B$128)</f>
        <v>0.11327080342</v>
      </c>
      <c r="C127" s="206">
        <f t="shared" si="21"/>
        <v>0.11262208411</v>
      </c>
      <c r="D127" s="206">
        <f t="shared" si="21"/>
        <v>0.11730037153</v>
      </c>
      <c r="E127" s="206">
        <f t="shared" si="21"/>
        <v>0.11398769168</v>
      </c>
      <c r="F127" s="206">
        <f t="shared" si="21"/>
        <v>0.10838844973</v>
      </c>
      <c r="G127" s="206">
        <f t="shared" si="21"/>
        <v>0.10858730082</v>
      </c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ht="12.75" outlineLevel="3">
      <c r="A128" s="85" t="s">
        <v>148</v>
      </c>
      <c r="B128" s="76">
        <v>0.11327080342</v>
      </c>
      <c r="C128" s="76">
        <v>0.11262208411</v>
      </c>
      <c r="D128" s="76">
        <v>0.11730037153</v>
      </c>
      <c r="E128" s="76">
        <v>0.11398769168</v>
      </c>
      <c r="F128" s="76">
        <v>0.10838844973</v>
      </c>
      <c r="G128" s="76">
        <v>0.10858730082</v>
      </c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12.75">
      <c r="B129" s="254"/>
      <c r="C129" s="254"/>
      <c r="D129" s="254"/>
      <c r="E129" s="254"/>
      <c r="F129" s="254"/>
      <c r="G129" s="25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12.75">
      <c r="B130" s="254"/>
      <c r="C130" s="254"/>
      <c r="D130" s="254"/>
      <c r="E130" s="254"/>
      <c r="F130" s="254"/>
      <c r="G130" s="25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12.75">
      <c r="B131" s="254"/>
      <c r="C131" s="254"/>
      <c r="D131" s="254"/>
      <c r="E131" s="254"/>
      <c r="F131" s="254"/>
      <c r="G131" s="25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12.75">
      <c r="B132" s="254"/>
      <c r="C132" s="254"/>
      <c r="D132" s="254"/>
      <c r="E132" s="254"/>
      <c r="F132" s="254"/>
      <c r="G132" s="25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12.75">
      <c r="B133" s="254"/>
      <c r="C133" s="254"/>
      <c r="D133" s="254"/>
      <c r="E133" s="254"/>
      <c r="F133" s="254"/>
      <c r="G133" s="25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12.75">
      <c r="B134" s="254"/>
      <c r="C134" s="254"/>
      <c r="D134" s="254"/>
      <c r="E134" s="254"/>
      <c r="F134" s="254"/>
      <c r="G134" s="25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12.75">
      <c r="B135" s="254"/>
      <c r="C135" s="254"/>
      <c r="D135" s="254"/>
      <c r="E135" s="254"/>
      <c r="F135" s="254"/>
      <c r="G135" s="25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12.75">
      <c r="B136" s="254"/>
      <c r="C136" s="254"/>
      <c r="D136" s="254"/>
      <c r="E136" s="254"/>
      <c r="F136" s="254"/>
      <c r="G136" s="25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12.75">
      <c r="B137" s="254"/>
      <c r="C137" s="254"/>
      <c r="D137" s="254"/>
      <c r="E137" s="254"/>
      <c r="F137" s="254"/>
      <c r="G137" s="25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12.75">
      <c r="B138" s="254"/>
      <c r="C138" s="254"/>
      <c r="D138" s="254"/>
      <c r="E138" s="254"/>
      <c r="F138" s="254"/>
      <c r="G138" s="25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12.75">
      <c r="B139" s="254"/>
      <c r="C139" s="254"/>
      <c r="D139" s="254"/>
      <c r="E139" s="254"/>
      <c r="F139" s="254"/>
      <c r="G139" s="25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ht="12.75">
      <c r="B140" s="254"/>
      <c r="C140" s="254"/>
      <c r="D140" s="254"/>
      <c r="E140" s="254"/>
      <c r="F140" s="254"/>
      <c r="G140" s="25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ht="12.75">
      <c r="B141" s="254"/>
      <c r="C141" s="254"/>
      <c r="D141" s="254"/>
      <c r="E141" s="254"/>
      <c r="F141" s="254"/>
      <c r="G141" s="25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ht="12.75">
      <c r="B142" s="254"/>
      <c r="C142" s="254"/>
      <c r="D142" s="254"/>
      <c r="E142" s="254"/>
      <c r="F142" s="254"/>
      <c r="G142" s="25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ht="12.75">
      <c r="B143" s="254"/>
      <c r="C143" s="254"/>
      <c r="D143" s="254"/>
      <c r="E143" s="254"/>
      <c r="F143" s="254"/>
      <c r="G143" s="25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ht="12.75">
      <c r="B144" s="254"/>
      <c r="C144" s="254"/>
      <c r="D144" s="254"/>
      <c r="E144" s="254"/>
      <c r="F144" s="254"/>
      <c r="G144" s="25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ht="12.75">
      <c r="B145" s="254"/>
      <c r="C145" s="254"/>
      <c r="D145" s="254"/>
      <c r="E145" s="254"/>
      <c r="F145" s="254"/>
      <c r="G145" s="25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ht="12.75">
      <c r="B146" s="254"/>
      <c r="C146" s="254"/>
      <c r="D146" s="254"/>
      <c r="E146" s="254"/>
      <c r="F146" s="254"/>
      <c r="G146" s="25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ht="12.75">
      <c r="B147" s="254"/>
      <c r="C147" s="254"/>
      <c r="D147" s="254"/>
      <c r="E147" s="254"/>
      <c r="F147" s="254"/>
      <c r="G147" s="25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ht="12.75">
      <c r="B148" s="254"/>
      <c r="C148" s="254"/>
      <c r="D148" s="254"/>
      <c r="E148" s="254"/>
      <c r="F148" s="254"/>
      <c r="G148" s="25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ht="12.75">
      <c r="B149" s="254"/>
      <c r="C149" s="254"/>
      <c r="D149" s="254"/>
      <c r="E149" s="254"/>
      <c r="F149" s="254"/>
      <c r="G149" s="25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ht="12.75">
      <c r="B150" s="254"/>
      <c r="C150" s="254"/>
      <c r="D150" s="254"/>
      <c r="E150" s="254"/>
      <c r="F150" s="254"/>
      <c r="G150" s="25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ht="12.75">
      <c r="B151" s="254"/>
      <c r="C151" s="254"/>
      <c r="D151" s="254"/>
      <c r="E151" s="254"/>
      <c r="F151" s="254"/>
      <c r="G151" s="25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ht="12.75">
      <c r="B152" s="254"/>
      <c r="C152" s="254"/>
      <c r="D152" s="254"/>
      <c r="E152" s="254"/>
      <c r="F152" s="254"/>
      <c r="G152" s="25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ht="12.75">
      <c r="B153" s="254"/>
      <c r="C153" s="254"/>
      <c r="D153" s="254"/>
      <c r="E153" s="254"/>
      <c r="F153" s="254"/>
      <c r="G153" s="25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ht="12.75">
      <c r="B154" s="254"/>
      <c r="C154" s="254"/>
      <c r="D154" s="254"/>
      <c r="E154" s="254"/>
      <c r="F154" s="254"/>
      <c r="G154" s="25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ht="12.75">
      <c r="B155" s="254"/>
      <c r="C155" s="254"/>
      <c r="D155" s="254"/>
      <c r="E155" s="254"/>
      <c r="F155" s="254"/>
      <c r="G155" s="25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ht="12.75">
      <c r="B156" s="254"/>
      <c r="C156" s="254"/>
      <c r="D156" s="254"/>
      <c r="E156" s="254"/>
      <c r="F156" s="254"/>
      <c r="G156" s="25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ht="12.75">
      <c r="B157" s="254"/>
      <c r="C157" s="254"/>
      <c r="D157" s="254"/>
      <c r="E157" s="254"/>
      <c r="F157" s="254"/>
      <c r="G157" s="25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ht="12.75">
      <c r="B158" s="254"/>
      <c r="C158" s="254"/>
      <c r="D158" s="254"/>
      <c r="E158" s="254"/>
      <c r="F158" s="254"/>
      <c r="G158" s="25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ht="12.75">
      <c r="B159" s="254"/>
      <c r="C159" s="254"/>
      <c r="D159" s="254"/>
      <c r="E159" s="254"/>
      <c r="F159" s="254"/>
      <c r="G159" s="25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ht="12.75">
      <c r="B160" s="254"/>
      <c r="C160" s="254"/>
      <c r="D160" s="254"/>
      <c r="E160" s="254"/>
      <c r="F160" s="254"/>
      <c r="G160" s="25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ht="12.75">
      <c r="B161" s="254"/>
      <c r="C161" s="254"/>
      <c r="D161" s="254"/>
      <c r="E161" s="254"/>
      <c r="F161" s="254"/>
      <c r="G161" s="25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ht="12.75">
      <c r="B162" s="254"/>
      <c r="C162" s="254"/>
      <c r="D162" s="254"/>
      <c r="E162" s="254"/>
      <c r="F162" s="254"/>
      <c r="G162" s="25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ht="12.75">
      <c r="B163" s="254"/>
      <c r="C163" s="254"/>
      <c r="D163" s="254"/>
      <c r="E163" s="254"/>
      <c r="F163" s="254"/>
      <c r="G163" s="25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ht="12.75">
      <c r="B164" s="254"/>
      <c r="C164" s="254"/>
      <c r="D164" s="254"/>
      <c r="E164" s="254"/>
      <c r="F164" s="254"/>
      <c r="G164" s="25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ht="12.75">
      <c r="B165" s="254"/>
      <c r="C165" s="254"/>
      <c r="D165" s="254"/>
      <c r="E165" s="254"/>
      <c r="F165" s="254"/>
      <c r="G165" s="25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ht="12.75">
      <c r="B166" s="254"/>
      <c r="C166" s="254"/>
      <c r="D166" s="254"/>
      <c r="E166" s="254"/>
      <c r="F166" s="254"/>
      <c r="G166" s="25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ht="12.75">
      <c r="B167" s="254"/>
      <c r="C167" s="254"/>
      <c r="D167" s="254"/>
      <c r="E167" s="254"/>
      <c r="F167" s="254"/>
      <c r="G167" s="25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ht="12.75">
      <c r="B168" s="254"/>
      <c r="C168" s="254"/>
      <c r="D168" s="254"/>
      <c r="E168" s="254"/>
      <c r="F168" s="254"/>
      <c r="G168" s="25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</sheetData>
  <sheetProtection/>
  <mergeCells count="1"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60"/>
    <outlinePr summaryBelow="0"/>
    <pageSetUpPr fitToPage="1"/>
  </sheetPr>
  <dimension ref="A1:S247"/>
  <sheetViews>
    <sheetView workbookViewId="0" topLeftCell="A1">
      <selection activeCell="P40" sqref="P40"/>
    </sheetView>
  </sheetViews>
  <sheetFormatPr defaultColWidth="9.00390625" defaultRowHeight="12.75"/>
  <cols>
    <col min="1" max="1" width="58.125" style="27" bestFit="1" customWidth="1"/>
    <col min="2" max="2" width="12.375" style="12" bestFit="1" customWidth="1"/>
    <col min="3" max="3" width="13.625" style="12" bestFit="1" customWidth="1"/>
    <col min="4" max="4" width="10.25390625" style="48" customWidth="1"/>
    <col min="5" max="6" width="13.625" style="12" bestFit="1" customWidth="1"/>
    <col min="7" max="7" width="10.25390625" style="48" customWidth="1"/>
    <col min="8" max="8" width="12.75390625" style="12" hidden="1" customWidth="1"/>
    <col min="9" max="9" width="13.75390625" style="12" bestFit="1" customWidth="1"/>
    <col min="10" max="16384" width="9.125" style="27" customWidth="1"/>
  </cols>
  <sheetData>
    <row r="1" spans="1:5" ht="12.75">
      <c r="A1" s="119"/>
      <c r="B1" s="266" t="str">
        <f>"Державний та гарантований державою борг України за станом на "&amp;TEXT(DREPORTDATE,"dd.MM.yyyy")</f>
        <v>Державний та гарантований державою борг України за станом на 30.11.2023</v>
      </c>
      <c r="C1" s="267"/>
      <c r="D1" s="267"/>
      <c r="E1" s="267"/>
    </row>
    <row r="2" spans="1:19" ht="38.25" customHeight="1">
      <c r="A2" s="268" t="s">
        <v>8</v>
      </c>
      <c r="B2" s="3"/>
      <c r="C2" s="3"/>
      <c r="D2" s="3"/>
      <c r="E2" s="3"/>
      <c r="F2" s="3"/>
      <c r="G2" s="3"/>
      <c r="H2" s="3"/>
      <c r="I2" s="3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ht="12.75">
      <c r="A3" s="119"/>
    </row>
    <row r="4" spans="2:9" s="186" customFormat="1" ht="12.75">
      <c r="B4" s="194"/>
      <c r="C4" s="194"/>
      <c r="D4" s="223"/>
      <c r="E4" s="194"/>
      <c r="F4" s="194"/>
      <c r="G4" s="223"/>
      <c r="H4" s="194" t="s">
        <v>139</v>
      </c>
      <c r="I4" s="186" t="str">
        <f>VALVAL</f>
        <v>млрд. одиниць</v>
      </c>
    </row>
    <row r="5" spans="1:9" s="159" customFormat="1" ht="12.75">
      <c r="A5" s="30"/>
      <c r="B5" s="260">
        <v>44926</v>
      </c>
      <c r="C5" s="261"/>
      <c r="D5" s="262"/>
      <c r="E5" s="260">
        <v>45260</v>
      </c>
      <c r="F5" s="261"/>
      <c r="G5" s="262"/>
      <c r="H5" s="182"/>
      <c r="I5" s="182"/>
    </row>
    <row r="6" spans="1:9" s="97" customFormat="1" ht="12.75">
      <c r="A6" s="123"/>
      <c r="B6" s="166" t="s">
        <v>169</v>
      </c>
      <c r="C6" s="166" t="s">
        <v>172</v>
      </c>
      <c r="D6" s="190" t="s">
        <v>192</v>
      </c>
      <c r="E6" s="166" t="s">
        <v>169</v>
      </c>
      <c r="F6" s="166" t="s">
        <v>172</v>
      </c>
      <c r="G6" s="190" t="s">
        <v>192</v>
      </c>
      <c r="H6" s="166" t="s">
        <v>192</v>
      </c>
      <c r="I6" s="166" t="s">
        <v>63</v>
      </c>
    </row>
    <row r="7" spans="1:9" s="10" customFormat="1" ht="15">
      <c r="A7" s="117" t="s">
        <v>153</v>
      </c>
      <c r="B7" s="58">
        <f aca="true" t="shared" si="0" ref="B7:G7">SUM(B$8+B$9)</f>
        <v>111.44670722129001</v>
      </c>
      <c r="C7" s="58">
        <f t="shared" si="0"/>
        <v>4075.4500576792198</v>
      </c>
      <c r="D7" s="90">
        <f t="shared" si="0"/>
        <v>1</v>
      </c>
      <c r="E7" s="58">
        <f t="shared" si="0"/>
        <v>140.82376648444</v>
      </c>
      <c r="F7" s="58">
        <f t="shared" si="0"/>
        <v>5122.49267062287</v>
      </c>
      <c r="G7" s="90">
        <f t="shared" si="0"/>
        <v>1</v>
      </c>
      <c r="H7" s="58"/>
      <c r="I7" s="58">
        <f>SUM(I$8+I$9)</f>
        <v>0</v>
      </c>
    </row>
    <row r="8" spans="1:9" s="23" customFormat="1" ht="12.75">
      <c r="A8" s="151" t="s">
        <v>66</v>
      </c>
      <c r="B8" s="124">
        <v>101.59354286955</v>
      </c>
      <c r="C8" s="124">
        <v>3715.13363176609</v>
      </c>
      <c r="D8" s="154">
        <v>0.911589</v>
      </c>
      <c r="E8" s="124">
        <v>131.94343932231</v>
      </c>
      <c r="F8" s="124">
        <v>4799.46899403554</v>
      </c>
      <c r="G8" s="154">
        <v>0.93694</v>
      </c>
      <c r="H8" s="124">
        <v>0.025352</v>
      </c>
      <c r="I8" s="124">
        <v>-21.4</v>
      </c>
    </row>
    <row r="9" spans="1:9" s="23" customFormat="1" ht="12.75">
      <c r="A9" s="151" t="s">
        <v>14</v>
      </c>
      <c r="B9" s="124">
        <v>9.85316435174</v>
      </c>
      <c r="C9" s="124">
        <v>360.31642591313</v>
      </c>
      <c r="D9" s="154">
        <v>0.088411</v>
      </c>
      <c r="E9" s="124">
        <v>8.88032716213</v>
      </c>
      <c r="F9" s="124">
        <v>323.02367658733</v>
      </c>
      <c r="G9" s="154">
        <v>0.06306</v>
      </c>
      <c r="H9" s="124">
        <v>-0.025352</v>
      </c>
      <c r="I9" s="124">
        <v>21.4</v>
      </c>
    </row>
    <row r="10" spans="2:17" ht="12.75">
      <c r="B10" s="254"/>
      <c r="C10" s="254"/>
      <c r="D10" s="38"/>
      <c r="E10" s="254"/>
      <c r="F10" s="254"/>
      <c r="G10" s="38"/>
      <c r="H10" s="254"/>
      <c r="I10" s="254"/>
      <c r="J10" s="14"/>
      <c r="K10" s="14"/>
      <c r="L10" s="14"/>
      <c r="M10" s="14"/>
      <c r="N10" s="14"/>
      <c r="O10" s="14"/>
      <c r="P10" s="14"/>
      <c r="Q10" s="14"/>
    </row>
    <row r="11" spans="2:17" ht="12.75">
      <c r="B11" s="254"/>
      <c r="C11" s="254"/>
      <c r="D11" s="38"/>
      <c r="E11" s="254"/>
      <c r="F11" s="254"/>
      <c r="G11" s="38"/>
      <c r="H11" s="254"/>
      <c r="I11" s="254"/>
      <c r="J11" s="14"/>
      <c r="K11" s="14"/>
      <c r="L11" s="14"/>
      <c r="M11" s="14"/>
      <c r="N11" s="14"/>
      <c r="O11" s="14"/>
      <c r="P11" s="14"/>
      <c r="Q11" s="14"/>
    </row>
    <row r="12" spans="2:17" ht="12.75">
      <c r="B12" s="254"/>
      <c r="C12" s="254"/>
      <c r="D12" s="38"/>
      <c r="E12" s="254"/>
      <c r="F12" s="254"/>
      <c r="G12" s="38"/>
      <c r="H12" s="254"/>
      <c r="I12" s="254"/>
      <c r="J12" s="14"/>
      <c r="K12" s="14"/>
      <c r="L12" s="14"/>
      <c r="M12" s="14"/>
      <c r="N12" s="14"/>
      <c r="O12" s="14"/>
      <c r="P12" s="14"/>
      <c r="Q12" s="14"/>
    </row>
    <row r="13" spans="2:17" ht="12.75">
      <c r="B13" s="254"/>
      <c r="C13" s="254"/>
      <c r="D13" s="38"/>
      <c r="E13" s="254"/>
      <c r="F13" s="254"/>
      <c r="G13" s="38"/>
      <c r="H13" s="254"/>
      <c r="I13" s="254"/>
      <c r="J13" s="14"/>
      <c r="K13" s="14"/>
      <c r="L13" s="14"/>
      <c r="M13" s="14"/>
      <c r="N13" s="14"/>
      <c r="O13" s="14"/>
      <c r="P13" s="14"/>
      <c r="Q13" s="14"/>
    </row>
    <row r="14" spans="2:17" ht="12.75">
      <c r="B14" s="254"/>
      <c r="C14" s="254"/>
      <c r="D14" s="38"/>
      <c r="E14" s="254"/>
      <c r="F14" s="254"/>
      <c r="G14" s="38"/>
      <c r="H14" s="254"/>
      <c r="I14" s="254"/>
      <c r="J14" s="14"/>
      <c r="K14" s="14"/>
      <c r="L14" s="14"/>
      <c r="M14" s="14"/>
      <c r="N14" s="14"/>
      <c r="O14" s="14"/>
      <c r="P14" s="14"/>
      <c r="Q14" s="14"/>
    </row>
    <row r="15" spans="2:17" ht="12.75">
      <c r="B15" s="254"/>
      <c r="C15" s="254"/>
      <c r="D15" s="38"/>
      <c r="E15" s="254"/>
      <c r="F15" s="254"/>
      <c r="G15" s="38"/>
      <c r="H15" s="254"/>
      <c r="I15" s="254"/>
      <c r="J15" s="14"/>
      <c r="K15" s="14"/>
      <c r="L15" s="14"/>
      <c r="M15" s="14"/>
      <c r="N15" s="14"/>
      <c r="O15" s="14"/>
      <c r="P15" s="14"/>
      <c r="Q15" s="14"/>
    </row>
    <row r="16" spans="2:17" ht="12.75">
      <c r="B16" s="254"/>
      <c r="C16" s="254"/>
      <c r="D16" s="38"/>
      <c r="E16" s="254"/>
      <c r="F16" s="254"/>
      <c r="G16" s="38"/>
      <c r="H16" s="254"/>
      <c r="I16" s="254"/>
      <c r="J16" s="14"/>
      <c r="K16" s="14"/>
      <c r="L16" s="14"/>
      <c r="M16" s="14"/>
      <c r="N16" s="14"/>
      <c r="O16" s="14"/>
      <c r="P16" s="14"/>
      <c r="Q16" s="14"/>
    </row>
    <row r="17" spans="2:17" ht="12.75">
      <c r="B17" s="254"/>
      <c r="C17" s="254"/>
      <c r="D17" s="38"/>
      <c r="E17" s="254"/>
      <c r="F17" s="254"/>
      <c r="G17" s="38"/>
      <c r="H17" s="254"/>
      <c r="I17" s="254"/>
      <c r="J17" s="14"/>
      <c r="K17" s="14"/>
      <c r="L17" s="14"/>
      <c r="M17" s="14"/>
      <c r="N17" s="14"/>
      <c r="O17" s="14"/>
      <c r="P17" s="14"/>
      <c r="Q17" s="14"/>
    </row>
    <row r="18" spans="2:17" ht="12.75">
      <c r="B18" s="254"/>
      <c r="C18" s="254"/>
      <c r="D18" s="38"/>
      <c r="E18" s="254"/>
      <c r="F18" s="254"/>
      <c r="G18" s="38"/>
      <c r="H18" s="254"/>
      <c r="I18" s="254"/>
      <c r="J18" s="14"/>
      <c r="K18" s="14"/>
      <c r="L18" s="14"/>
      <c r="M18" s="14"/>
      <c r="N18" s="14"/>
      <c r="O18" s="14"/>
      <c r="P18" s="14"/>
      <c r="Q18" s="14"/>
    </row>
    <row r="19" spans="2:17" ht="12.75">
      <c r="B19" s="254"/>
      <c r="C19" s="254"/>
      <c r="D19" s="38"/>
      <c r="E19" s="254"/>
      <c r="F19" s="254"/>
      <c r="G19" s="38"/>
      <c r="H19" s="254"/>
      <c r="I19" s="254"/>
      <c r="J19" s="14"/>
      <c r="K19" s="14"/>
      <c r="L19" s="14"/>
      <c r="M19" s="14"/>
      <c r="N19" s="14"/>
      <c r="O19" s="14"/>
      <c r="P19" s="14"/>
      <c r="Q19" s="14"/>
    </row>
    <row r="20" spans="2:17" ht="12.75">
      <c r="B20" s="254"/>
      <c r="C20" s="254"/>
      <c r="D20" s="38"/>
      <c r="E20" s="254"/>
      <c r="F20" s="254"/>
      <c r="G20" s="38"/>
      <c r="H20" s="254"/>
      <c r="I20" s="254"/>
      <c r="J20" s="14"/>
      <c r="K20" s="14"/>
      <c r="L20" s="14"/>
      <c r="M20" s="14"/>
      <c r="N20" s="14"/>
      <c r="O20" s="14"/>
      <c r="P20" s="14"/>
      <c r="Q20" s="14"/>
    </row>
    <row r="21" spans="2:17" ht="12.75">
      <c r="B21" s="254"/>
      <c r="C21" s="254"/>
      <c r="D21" s="38"/>
      <c r="E21" s="254"/>
      <c r="F21" s="254"/>
      <c r="G21" s="38"/>
      <c r="H21" s="254"/>
      <c r="I21" s="254"/>
      <c r="J21" s="14"/>
      <c r="K21" s="14"/>
      <c r="L21" s="14"/>
      <c r="M21" s="14"/>
      <c r="N21" s="14"/>
      <c r="O21" s="14"/>
      <c r="P21" s="14"/>
      <c r="Q21" s="14"/>
    </row>
    <row r="22" spans="2:17" ht="12.75">
      <c r="B22" s="254"/>
      <c r="C22" s="254"/>
      <c r="D22" s="38"/>
      <c r="E22" s="254"/>
      <c r="F22" s="254"/>
      <c r="G22" s="38"/>
      <c r="H22" s="254"/>
      <c r="I22" s="254"/>
      <c r="J22" s="14"/>
      <c r="K22" s="14"/>
      <c r="L22" s="14"/>
      <c r="M22" s="14"/>
      <c r="N22" s="14"/>
      <c r="O22" s="14"/>
      <c r="P22" s="14"/>
      <c r="Q22" s="14"/>
    </row>
    <row r="23" spans="2:17" ht="12.75">
      <c r="B23" s="254"/>
      <c r="C23" s="254"/>
      <c r="D23" s="38"/>
      <c r="E23" s="254"/>
      <c r="F23" s="254"/>
      <c r="G23" s="38"/>
      <c r="H23" s="254"/>
      <c r="I23" s="254"/>
      <c r="J23" s="14"/>
      <c r="K23" s="14"/>
      <c r="L23" s="14"/>
      <c r="M23" s="14"/>
      <c r="N23" s="14"/>
      <c r="O23" s="14"/>
      <c r="P23" s="14"/>
      <c r="Q23" s="14"/>
    </row>
    <row r="24" spans="2:17" ht="12.75">
      <c r="B24" s="254"/>
      <c r="C24" s="254"/>
      <c r="D24" s="38"/>
      <c r="E24" s="254"/>
      <c r="F24" s="254"/>
      <c r="G24" s="38"/>
      <c r="H24" s="254"/>
      <c r="I24" s="254"/>
      <c r="J24" s="14"/>
      <c r="K24" s="14"/>
      <c r="L24" s="14"/>
      <c r="M24" s="14"/>
      <c r="N24" s="14"/>
      <c r="O24" s="14"/>
      <c r="P24" s="14"/>
      <c r="Q24" s="14"/>
    </row>
    <row r="25" spans="2:17" ht="12.75">
      <c r="B25" s="254"/>
      <c r="C25" s="254"/>
      <c r="D25" s="38"/>
      <c r="E25" s="254"/>
      <c r="F25" s="254"/>
      <c r="G25" s="38"/>
      <c r="H25" s="254"/>
      <c r="I25" s="254"/>
      <c r="J25" s="14"/>
      <c r="K25" s="14"/>
      <c r="L25" s="14"/>
      <c r="M25" s="14"/>
      <c r="N25" s="14"/>
      <c r="O25" s="14"/>
      <c r="P25" s="14"/>
      <c r="Q25" s="14"/>
    </row>
    <row r="26" spans="2:17" ht="12.75">
      <c r="B26" s="254"/>
      <c r="C26" s="254"/>
      <c r="D26" s="38"/>
      <c r="E26" s="254"/>
      <c r="F26" s="254"/>
      <c r="G26" s="38"/>
      <c r="H26" s="254"/>
      <c r="I26" s="254"/>
      <c r="J26" s="14"/>
      <c r="K26" s="14"/>
      <c r="L26" s="14"/>
      <c r="M26" s="14"/>
      <c r="N26" s="14"/>
      <c r="O26" s="14"/>
      <c r="P26" s="14"/>
      <c r="Q26" s="14"/>
    </row>
    <row r="27" spans="2:17" ht="12.75">
      <c r="B27" s="254"/>
      <c r="C27" s="254"/>
      <c r="D27" s="38"/>
      <c r="E27" s="254"/>
      <c r="F27" s="254"/>
      <c r="G27" s="38"/>
      <c r="H27" s="254"/>
      <c r="I27" s="254"/>
      <c r="J27" s="14"/>
      <c r="K27" s="14"/>
      <c r="L27" s="14"/>
      <c r="M27" s="14"/>
      <c r="N27" s="14"/>
      <c r="O27" s="14"/>
      <c r="P27" s="14"/>
      <c r="Q27" s="14"/>
    </row>
    <row r="28" spans="2:17" ht="12.75">
      <c r="B28" s="254"/>
      <c r="C28" s="254"/>
      <c r="D28" s="38"/>
      <c r="E28" s="254"/>
      <c r="F28" s="254"/>
      <c r="G28" s="38"/>
      <c r="H28" s="254"/>
      <c r="I28" s="254"/>
      <c r="J28" s="14"/>
      <c r="K28" s="14"/>
      <c r="L28" s="14"/>
      <c r="M28" s="14"/>
      <c r="N28" s="14"/>
      <c r="O28" s="14"/>
      <c r="P28" s="14"/>
      <c r="Q28" s="14"/>
    </row>
    <row r="29" spans="2:17" ht="12.75">
      <c r="B29" s="254"/>
      <c r="C29" s="254"/>
      <c r="D29" s="38"/>
      <c r="E29" s="254"/>
      <c r="F29" s="254"/>
      <c r="G29" s="38"/>
      <c r="H29" s="254"/>
      <c r="I29" s="254"/>
      <c r="J29" s="14"/>
      <c r="K29" s="14"/>
      <c r="L29" s="14"/>
      <c r="M29" s="14"/>
      <c r="N29" s="14"/>
      <c r="O29" s="14"/>
      <c r="P29" s="14"/>
      <c r="Q29" s="14"/>
    </row>
    <row r="30" spans="2:17" ht="12.75">
      <c r="B30" s="254"/>
      <c r="C30" s="254"/>
      <c r="D30" s="38"/>
      <c r="E30" s="254"/>
      <c r="F30" s="254"/>
      <c r="G30" s="38"/>
      <c r="H30" s="254"/>
      <c r="I30" s="254"/>
      <c r="J30" s="14"/>
      <c r="K30" s="14"/>
      <c r="L30" s="14"/>
      <c r="M30" s="14"/>
      <c r="N30" s="14"/>
      <c r="O30" s="14"/>
      <c r="P30" s="14"/>
      <c r="Q30" s="14"/>
    </row>
    <row r="31" spans="2:17" ht="12.75">
      <c r="B31" s="254"/>
      <c r="C31" s="254"/>
      <c r="D31" s="38"/>
      <c r="E31" s="254"/>
      <c r="F31" s="254"/>
      <c r="G31" s="38"/>
      <c r="H31" s="254"/>
      <c r="I31" s="254"/>
      <c r="J31" s="14"/>
      <c r="K31" s="14"/>
      <c r="L31" s="14"/>
      <c r="M31" s="14"/>
      <c r="N31" s="14"/>
      <c r="O31" s="14"/>
      <c r="P31" s="14"/>
      <c r="Q31" s="14"/>
    </row>
    <row r="32" spans="2:17" ht="12.75">
      <c r="B32" s="254"/>
      <c r="C32" s="254"/>
      <c r="D32" s="38"/>
      <c r="E32" s="254"/>
      <c r="F32" s="254"/>
      <c r="G32" s="38"/>
      <c r="H32" s="254"/>
      <c r="I32" s="254"/>
      <c r="J32" s="14"/>
      <c r="K32" s="14"/>
      <c r="L32" s="14"/>
      <c r="M32" s="14"/>
      <c r="N32" s="14"/>
      <c r="O32" s="14"/>
      <c r="P32" s="14"/>
      <c r="Q32" s="14"/>
    </row>
    <row r="33" spans="2:17" ht="12.75">
      <c r="B33" s="254"/>
      <c r="C33" s="254"/>
      <c r="D33" s="38"/>
      <c r="E33" s="254"/>
      <c r="F33" s="254"/>
      <c r="G33" s="38"/>
      <c r="H33" s="254"/>
      <c r="I33" s="254"/>
      <c r="J33" s="14"/>
      <c r="K33" s="14"/>
      <c r="L33" s="14"/>
      <c r="M33" s="14"/>
      <c r="N33" s="14"/>
      <c r="O33" s="14"/>
      <c r="P33" s="14"/>
      <c r="Q33" s="14"/>
    </row>
    <row r="34" spans="2:17" ht="12.75">
      <c r="B34" s="254"/>
      <c r="C34" s="254"/>
      <c r="D34" s="38"/>
      <c r="E34" s="254"/>
      <c r="F34" s="254"/>
      <c r="G34" s="38"/>
      <c r="H34" s="254"/>
      <c r="I34" s="254"/>
      <c r="J34" s="14"/>
      <c r="K34" s="14"/>
      <c r="L34" s="14"/>
      <c r="M34" s="14"/>
      <c r="N34" s="14"/>
      <c r="O34" s="14"/>
      <c r="P34" s="14"/>
      <c r="Q34" s="14"/>
    </row>
    <row r="35" spans="2:17" ht="12.75">
      <c r="B35" s="254"/>
      <c r="C35" s="254"/>
      <c r="D35" s="38"/>
      <c r="E35" s="254"/>
      <c r="F35" s="254"/>
      <c r="G35" s="38"/>
      <c r="H35" s="254"/>
      <c r="I35" s="254"/>
      <c r="J35" s="14"/>
      <c r="K35" s="14"/>
      <c r="L35" s="14"/>
      <c r="M35" s="14"/>
      <c r="N35" s="14"/>
      <c r="O35" s="14"/>
      <c r="P35" s="14"/>
      <c r="Q35" s="14"/>
    </row>
    <row r="36" spans="2:17" ht="12.75">
      <c r="B36" s="254"/>
      <c r="C36" s="254"/>
      <c r="D36" s="38"/>
      <c r="E36" s="254"/>
      <c r="F36" s="254"/>
      <c r="G36" s="38"/>
      <c r="H36" s="254"/>
      <c r="I36" s="254"/>
      <c r="J36" s="14"/>
      <c r="K36" s="14"/>
      <c r="L36" s="14"/>
      <c r="M36" s="14"/>
      <c r="N36" s="14"/>
      <c r="O36" s="14"/>
      <c r="P36" s="14"/>
      <c r="Q36" s="14"/>
    </row>
    <row r="37" spans="2:17" ht="12.75">
      <c r="B37" s="254"/>
      <c r="C37" s="254"/>
      <c r="D37" s="38"/>
      <c r="E37" s="254"/>
      <c r="F37" s="254"/>
      <c r="G37" s="38"/>
      <c r="H37" s="254"/>
      <c r="I37" s="254"/>
      <c r="J37" s="14"/>
      <c r="K37" s="14"/>
      <c r="L37" s="14"/>
      <c r="M37" s="14"/>
      <c r="N37" s="14"/>
      <c r="O37" s="14"/>
      <c r="P37" s="14"/>
      <c r="Q37" s="14"/>
    </row>
    <row r="38" spans="2:17" ht="12.75">
      <c r="B38" s="254"/>
      <c r="C38" s="254"/>
      <c r="D38" s="38"/>
      <c r="E38" s="254"/>
      <c r="F38" s="254"/>
      <c r="G38" s="38"/>
      <c r="H38" s="254"/>
      <c r="I38" s="254"/>
      <c r="J38" s="14"/>
      <c r="K38" s="14"/>
      <c r="L38" s="14"/>
      <c r="M38" s="14"/>
      <c r="N38" s="14"/>
      <c r="O38" s="14"/>
      <c r="P38" s="14"/>
      <c r="Q38" s="14"/>
    </row>
    <row r="39" spans="2:17" ht="12.75">
      <c r="B39" s="254"/>
      <c r="C39" s="254"/>
      <c r="D39" s="38"/>
      <c r="E39" s="254"/>
      <c r="F39" s="254"/>
      <c r="G39" s="38"/>
      <c r="H39" s="254"/>
      <c r="I39" s="254"/>
      <c r="J39" s="14"/>
      <c r="K39" s="14"/>
      <c r="L39" s="14"/>
      <c r="M39" s="14"/>
      <c r="N39" s="14"/>
      <c r="O39" s="14"/>
      <c r="P39" s="14"/>
      <c r="Q39" s="14"/>
    </row>
    <row r="40" spans="2:17" ht="12.75">
      <c r="B40" s="254"/>
      <c r="C40" s="254"/>
      <c r="D40" s="38"/>
      <c r="E40" s="254"/>
      <c r="F40" s="254"/>
      <c r="G40" s="38"/>
      <c r="H40" s="254"/>
      <c r="I40" s="254"/>
      <c r="J40" s="14"/>
      <c r="K40" s="14"/>
      <c r="L40" s="14"/>
      <c r="M40" s="14"/>
      <c r="N40" s="14"/>
      <c r="O40" s="14"/>
      <c r="P40" s="14"/>
      <c r="Q40" s="14"/>
    </row>
    <row r="41" spans="2:17" ht="12.75">
      <c r="B41" s="254"/>
      <c r="C41" s="254"/>
      <c r="D41" s="38"/>
      <c r="E41" s="254"/>
      <c r="F41" s="254"/>
      <c r="G41" s="38"/>
      <c r="H41" s="254"/>
      <c r="I41" s="254"/>
      <c r="J41" s="14"/>
      <c r="K41" s="14"/>
      <c r="L41" s="14"/>
      <c r="M41" s="14"/>
      <c r="N41" s="14"/>
      <c r="O41" s="14"/>
      <c r="P41" s="14"/>
      <c r="Q41" s="14"/>
    </row>
    <row r="42" spans="2:17" ht="12.75">
      <c r="B42" s="254"/>
      <c r="C42" s="254"/>
      <c r="D42" s="38"/>
      <c r="E42" s="254"/>
      <c r="F42" s="254"/>
      <c r="G42" s="38"/>
      <c r="H42" s="254"/>
      <c r="I42" s="254"/>
      <c r="J42" s="14"/>
      <c r="K42" s="14"/>
      <c r="L42" s="14"/>
      <c r="M42" s="14"/>
      <c r="N42" s="14"/>
      <c r="O42" s="14"/>
      <c r="P42" s="14"/>
      <c r="Q42" s="14"/>
    </row>
    <row r="43" spans="2:17" ht="12.75">
      <c r="B43" s="254"/>
      <c r="C43" s="254"/>
      <c r="D43" s="38"/>
      <c r="E43" s="254"/>
      <c r="F43" s="254"/>
      <c r="G43" s="38"/>
      <c r="H43" s="254"/>
      <c r="I43" s="254"/>
      <c r="J43" s="14"/>
      <c r="K43" s="14"/>
      <c r="L43" s="14"/>
      <c r="M43" s="14"/>
      <c r="N43" s="14"/>
      <c r="O43" s="14"/>
      <c r="P43" s="14"/>
      <c r="Q43" s="14"/>
    </row>
    <row r="44" spans="2:17" ht="12.75">
      <c r="B44" s="254"/>
      <c r="C44" s="254"/>
      <c r="D44" s="38"/>
      <c r="E44" s="254"/>
      <c r="F44" s="254"/>
      <c r="G44" s="38"/>
      <c r="H44" s="254"/>
      <c r="I44" s="254"/>
      <c r="J44" s="14"/>
      <c r="K44" s="14"/>
      <c r="L44" s="14"/>
      <c r="M44" s="14"/>
      <c r="N44" s="14"/>
      <c r="O44" s="14"/>
      <c r="P44" s="14"/>
      <c r="Q44" s="14"/>
    </row>
    <row r="45" spans="2:17" ht="12.75">
      <c r="B45" s="254"/>
      <c r="C45" s="254"/>
      <c r="D45" s="38"/>
      <c r="E45" s="254"/>
      <c r="F45" s="254"/>
      <c r="G45" s="38"/>
      <c r="H45" s="254"/>
      <c r="I45" s="254"/>
      <c r="J45" s="14"/>
      <c r="K45" s="14"/>
      <c r="L45" s="14"/>
      <c r="M45" s="14"/>
      <c r="N45" s="14"/>
      <c r="O45" s="14"/>
      <c r="P45" s="14"/>
      <c r="Q45" s="14"/>
    </row>
    <row r="46" spans="2:17" ht="12.75">
      <c r="B46" s="254"/>
      <c r="C46" s="254"/>
      <c r="D46" s="38"/>
      <c r="E46" s="254"/>
      <c r="F46" s="254"/>
      <c r="G46" s="38"/>
      <c r="H46" s="254"/>
      <c r="I46" s="254"/>
      <c r="J46" s="14"/>
      <c r="K46" s="14"/>
      <c r="L46" s="14"/>
      <c r="M46" s="14"/>
      <c r="N46" s="14"/>
      <c r="O46" s="14"/>
      <c r="P46" s="14"/>
      <c r="Q46" s="14"/>
    </row>
    <row r="47" spans="2:17" ht="12.75">
      <c r="B47" s="254"/>
      <c r="C47" s="254"/>
      <c r="D47" s="38"/>
      <c r="E47" s="254"/>
      <c r="F47" s="254"/>
      <c r="G47" s="38"/>
      <c r="H47" s="254"/>
      <c r="I47" s="254"/>
      <c r="J47" s="14"/>
      <c r="K47" s="14"/>
      <c r="L47" s="14"/>
      <c r="M47" s="14"/>
      <c r="N47" s="14"/>
      <c r="O47" s="14"/>
      <c r="P47" s="14"/>
      <c r="Q47" s="14"/>
    </row>
    <row r="48" spans="2:17" ht="12.75">
      <c r="B48" s="254"/>
      <c r="C48" s="254"/>
      <c r="D48" s="38"/>
      <c r="E48" s="254"/>
      <c r="F48" s="254"/>
      <c r="G48" s="38"/>
      <c r="H48" s="254"/>
      <c r="I48" s="254"/>
      <c r="J48" s="14"/>
      <c r="K48" s="14"/>
      <c r="L48" s="14"/>
      <c r="M48" s="14"/>
      <c r="N48" s="14"/>
      <c r="O48" s="14"/>
      <c r="P48" s="14"/>
      <c r="Q48" s="14"/>
    </row>
    <row r="49" spans="2:17" ht="12.75">
      <c r="B49" s="254"/>
      <c r="C49" s="254"/>
      <c r="D49" s="38"/>
      <c r="E49" s="254"/>
      <c r="F49" s="254"/>
      <c r="G49" s="38"/>
      <c r="H49" s="254"/>
      <c r="I49" s="254"/>
      <c r="J49" s="14"/>
      <c r="K49" s="14"/>
      <c r="L49" s="14"/>
      <c r="M49" s="14"/>
      <c r="N49" s="14"/>
      <c r="O49" s="14"/>
      <c r="P49" s="14"/>
      <c r="Q49" s="14"/>
    </row>
    <row r="50" spans="2:17" ht="12.75">
      <c r="B50" s="254"/>
      <c r="C50" s="254"/>
      <c r="D50" s="38"/>
      <c r="E50" s="254"/>
      <c r="F50" s="254"/>
      <c r="G50" s="38"/>
      <c r="H50" s="254"/>
      <c r="I50" s="254"/>
      <c r="J50" s="14"/>
      <c r="K50" s="14"/>
      <c r="L50" s="14"/>
      <c r="M50" s="14"/>
      <c r="N50" s="14"/>
      <c r="O50" s="14"/>
      <c r="P50" s="14"/>
      <c r="Q50" s="14"/>
    </row>
    <row r="51" spans="2:17" ht="12.75">
      <c r="B51" s="254"/>
      <c r="C51" s="254"/>
      <c r="D51" s="38"/>
      <c r="E51" s="254"/>
      <c r="F51" s="254"/>
      <c r="G51" s="38"/>
      <c r="H51" s="254"/>
      <c r="I51" s="254"/>
      <c r="J51" s="14"/>
      <c r="K51" s="14"/>
      <c r="L51" s="14"/>
      <c r="M51" s="14"/>
      <c r="N51" s="14"/>
      <c r="O51" s="14"/>
      <c r="P51" s="14"/>
      <c r="Q51" s="14"/>
    </row>
    <row r="52" spans="2:17" ht="12.75">
      <c r="B52" s="254"/>
      <c r="C52" s="254"/>
      <c r="D52" s="38"/>
      <c r="E52" s="254"/>
      <c r="F52" s="254"/>
      <c r="G52" s="38"/>
      <c r="H52" s="254"/>
      <c r="I52" s="254"/>
      <c r="J52" s="14"/>
      <c r="K52" s="14"/>
      <c r="L52" s="14"/>
      <c r="M52" s="14"/>
      <c r="N52" s="14"/>
      <c r="O52" s="14"/>
      <c r="P52" s="14"/>
      <c r="Q52" s="14"/>
    </row>
    <row r="53" spans="2:17" ht="12.75">
      <c r="B53" s="254"/>
      <c r="C53" s="254"/>
      <c r="D53" s="38"/>
      <c r="E53" s="254"/>
      <c r="F53" s="254"/>
      <c r="G53" s="38"/>
      <c r="H53" s="254"/>
      <c r="I53" s="254"/>
      <c r="J53" s="14"/>
      <c r="K53" s="14"/>
      <c r="L53" s="14"/>
      <c r="M53" s="14"/>
      <c r="N53" s="14"/>
      <c r="O53" s="14"/>
      <c r="P53" s="14"/>
      <c r="Q53" s="14"/>
    </row>
    <row r="54" spans="2:17" ht="12.75">
      <c r="B54" s="254"/>
      <c r="C54" s="254"/>
      <c r="D54" s="38"/>
      <c r="E54" s="254"/>
      <c r="F54" s="254"/>
      <c r="G54" s="38"/>
      <c r="H54" s="254"/>
      <c r="I54" s="254"/>
      <c r="J54" s="14"/>
      <c r="K54" s="14"/>
      <c r="L54" s="14"/>
      <c r="M54" s="14"/>
      <c r="N54" s="14"/>
      <c r="O54" s="14"/>
      <c r="P54" s="14"/>
      <c r="Q54" s="14"/>
    </row>
    <row r="55" spans="2:17" ht="12.75">
      <c r="B55" s="254"/>
      <c r="C55" s="254"/>
      <c r="D55" s="38"/>
      <c r="E55" s="254"/>
      <c r="F55" s="254"/>
      <c r="G55" s="38"/>
      <c r="H55" s="254"/>
      <c r="I55" s="254"/>
      <c r="J55" s="14"/>
      <c r="K55" s="14"/>
      <c r="L55" s="14"/>
      <c r="M55" s="14"/>
      <c r="N55" s="14"/>
      <c r="O55" s="14"/>
      <c r="P55" s="14"/>
      <c r="Q55" s="14"/>
    </row>
    <row r="56" spans="2:17" ht="12.75">
      <c r="B56" s="254"/>
      <c r="C56" s="254"/>
      <c r="D56" s="38"/>
      <c r="E56" s="254"/>
      <c r="F56" s="254"/>
      <c r="G56" s="38"/>
      <c r="H56" s="254"/>
      <c r="I56" s="254"/>
      <c r="J56" s="14"/>
      <c r="K56" s="14"/>
      <c r="L56" s="14"/>
      <c r="M56" s="14"/>
      <c r="N56" s="14"/>
      <c r="O56" s="14"/>
      <c r="P56" s="14"/>
      <c r="Q56" s="14"/>
    </row>
    <row r="57" spans="2:17" ht="12.75">
      <c r="B57" s="254"/>
      <c r="C57" s="254"/>
      <c r="D57" s="38"/>
      <c r="E57" s="254"/>
      <c r="F57" s="254"/>
      <c r="G57" s="38"/>
      <c r="H57" s="254"/>
      <c r="I57" s="254"/>
      <c r="J57" s="14"/>
      <c r="K57" s="14"/>
      <c r="L57" s="14"/>
      <c r="M57" s="14"/>
      <c r="N57" s="14"/>
      <c r="O57" s="14"/>
      <c r="P57" s="14"/>
      <c r="Q57" s="14"/>
    </row>
    <row r="58" spans="2:17" ht="12.75">
      <c r="B58" s="254"/>
      <c r="C58" s="254"/>
      <c r="D58" s="38"/>
      <c r="E58" s="254"/>
      <c r="F58" s="254"/>
      <c r="G58" s="38"/>
      <c r="H58" s="254"/>
      <c r="I58" s="254"/>
      <c r="J58" s="14"/>
      <c r="K58" s="14"/>
      <c r="L58" s="14"/>
      <c r="M58" s="14"/>
      <c r="N58" s="14"/>
      <c r="O58" s="14"/>
      <c r="P58" s="14"/>
      <c r="Q58" s="14"/>
    </row>
    <row r="59" spans="2:17" ht="12.75">
      <c r="B59" s="254"/>
      <c r="C59" s="254"/>
      <c r="D59" s="38"/>
      <c r="E59" s="254"/>
      <c r="F59" s="254"/>
      <c r="G59" s="38"/>
      <c r="H59" s="254"/>
      <c r="I59" s="254"/>
      <c r="J59" s="14"/>
      <c r="K59" s="14"/>
      <c r="L59" s="14"/>
      <c r="M59" s="14"/>
      <c r="N59" s="14"/>
      <c r="O59" s="14"/>
      <c r="P59" s="14"/>
      <c r="Q59" s="14"/>
    </row>
    <row r="60" spans="2:17" ht="12.75">
      <c r="B60" s="254"/>
      <c r="C60" s="254"/>
      <c r="D60" s="38"/>
      <c r="E60" s="254"/>
      <c r="F60" s="254"/>
      <c r="G60" s="38"/>
      <c r="H60" s="254"/>
      <c r="I60" s="254"/>
      <c r="J60" s="14"/>
      <c r="K60" s="14"/>
      <c r="L60" s="14"/>
      <c r="M60" s="14"/>
      <c r="N60" s="14"/>
      <c r="O60" s="14"/>
      <c r="P60" s="14"/>
      <c r="Q60" s="14"/>
    </row>
    <row r="61" spans="2:17" ht="12.75">
      <c r="B61" s="254"/>
      <c r="C61" s="254"/>
      <c r="D61" s="38"/>
      <c r="E61" s="254"/>
      <c r="F61" s="254"/>
      <c r="G61" s="38"/>
      <c r="H61" s="254"/>
      <c r="I61" s="254"/>
      <c r="J61" s="14"/>
      <c r="K61" s="14"/>
      <c r="L61" s="14"/>
      <c r="M61" s="14"/>
      <c r="N61" s="14"/>
      <c r="O61" s="14"/>
      <c r="P61" s="14"/>
      <c r="Q61" s="14"/>
    </row>
    <row r="62" spans="2:17" ht="12.75">
      <c r="B62" s="254"/>
      <c r="C62" s="254"/>
      <c r="D62" s="38"/>
      <c r="E62" s="254"/>
      <c r="F62" s="254"/>
      <c r="G62" s="38"/>
      <c r="H62" s="254"/>
      <c r="I62" s="254"/>
      <c r="J62" s="14"/>
      <c r="K62" s="14"/>
      <c r="L62" s="14"/>
      <c r="M62" s="14"/>
      <c r="N62" s="14"/>
      <c r="O62" s="14"/>
      <c r="P62" s="14"/>
      <c r="Q62" s="14"/>
    </row>
    <row r="63" spans="2:17" ht="12.75">
      <c r="B63" s="254"/>
      <c r="C63" s="254"/>
      <c r="D63" s="38"/>
      <c r="E63" s="254"/>
      <c r="F63" s="254"/>
      <c r="G63" s="38"/>
      <c r="H63" s="254"/>
      <c r="I63" s="254"/>
      <c r="J63" s="14"/>
      <c r="K63" s="14"/>
      <c r="L63" s="14"/>
      <c r="M63" s="14"/>
      <c r="N63" s="14"/>
      <c r="O63" s="14"/>
      <c r="P63" s="14"/>
      <c r="Q63" s="14"/>
    </row>
    <row r="64" spans="2:17" ht="12.75">
      <c r="B64" s="254"/>
      <c r="C64" s="254"/>
      <c r="D64" s="38"/>
      <c r="E64" s="254"/>
      <c r="F64" s="254"/>
      <c r="G64" s="38"/>
      <c r="H64" s="254"/>
      <c r="I64" s="254"/>
      <c r="J64" s="14"/>
      <c r="K64" s="14"/>
      <c r="L64" s="14"/>
      <c r="M64" s="14"/>
      <c r="N64" s="14"/>
      <c r="O64" s="14"/>
      <c r="P64" s="14"/>
      <c r="Q64" s="14"/>
    </row>
    <row r="65" spans="2:17" ht="12.75">
      <c r="B65" s="254"/>
      <c r="C65" s="254"/>
      <c r="D65" s="38"/>
      <c r="E65" s="254"/>
      <c r="F65" s="254"/>
      <c r="G65" s="38"/>
      <c r="H65" s="254"/>
      <c r="I65" s="254"/>
      <c r="J65" s="14"/>
      <c r="K65" s="14"/>
      <c r="L65" s="14"/>
      <c r="M65" s="14"/>
      <c r="N65" s="14"/>
      <c r="O65" s="14"/>
      <c r="P65" s="14"/>
      <c r="Q65" s="14"/>
    </row>
    <row r="66" spans="2:17" ht="12.75">
      <c r="B66" s="254"/>
      <c r="C66" s="254"/>
      <c r="D66" s="38"/>
      <c r="E66" s="254"/>
      <c r="F66" s="254"/>
      <c r="G66" s="38"/>
      <c r="H66" s="254"/>
      <c r="I66" s="254"/>
      <c r="J66" s="14"/>
      <c r="K66" s="14"/>
      <c r="L66" s="14"/>
      <c r="M66" s="14"/>
      <c r="N66" s="14"/>
      <c r="O66" s="14"/>
      <c r="P66" s="14"/>
      <c r="Q66" s="14"/>
    </row>
    <row r="67" spans="2:17" ht="12.75">
      <c r="B67" s="254"/>
      <c r="C67" s="254"/>
      <c r="D67" s="38"/>
      <c r="E67" s="254"/>
      <c r="F67" s="254"/>
      <c r="G67" s="38"/>
      <c r="H67" s="254"/>
      <c r="I67" s="254"/>
      <c r="J67" s="14"/>
      <c r="K67" s="14"/>
      <c r="L67" s="14"/>
      <c r="M67" s="14"/>
      <c r="N67" s="14"/>
      <c r="O67" s="14"/>
      <c r="P67" s="14"/>
      <c r="Q67" s="14"/>
    </row>
    <row r="68" spans="2:17" ht="12.75">
      <c r="B68" s="254"/>
      <c r="C68" s="254"/>
      <c r="D68" s="38"/>
      <c r="E68" s="254"/>
      <c r="F68" s="254"/>
      <c r="G68" s="38"/>
      <c r="H68" s="254"/>
      <c r="I68" s="254"/>
      <c r="J68" s="14"/>
      <c r="K68" s="14"/>
      <c r="L68" s="14"/>
      <c r="M68" s="14"/>
      <c r="N68" s="14"/>
      <c r="O68" s="14"/>
      <c r="P68" s="14"/>
      <c r="Q68" s="14"/>
    </row>
    <row r="69" spans="2:17" ht="12.75">
      <c r="B69" s="254"/>
      <c r="C69" s="254"/>
      <c r="D69" s="38"/>
      <c r="E69" s="254"/>
      <c r="F69" s="254"/>
      <c r="G69" s="38"/>
      <c r="H69" s="254"/>
      <c r="I69" s="254"/>
      <c r="J69" s="14"/>
      <c r="K69" s="14"/>
      <c r="L69" s="14"/>
      <c r="M69" s="14"/>
      <c r="N69" s="14"/>
      <c r="O69" s="14"/>
      <c r="P69" s="14"/>
      <c r="Q69" s="14"/>
    </row>
    <row r="70" spans="2:17" ht="12.75">
      <c r="B70" s="254"/>
      <c r="C70" s="254"/>
      <c r="D70" s="38"/>
      <c r="E70" s="254"/>
      <c r="F70" s="254"/>
      <c r="G70" s="38"/>
      <c r="H70" s="254"/>
      <c r="I70" s="254"/>
      <c r="J70" s="14"/>
      <c r="K70" s="14"/>
      <c r="L70" s="14"/>
      <c r="M70" s="14"/>
      <c r="N70" s="14"/>
      <c r="O70" s="14"/>
      <c r="P70" s="14"/>
      <c r="Q70" s="14"/>
    </row>
    <row r="71" spans="2:17" ht="12.75">
      <c r="B71" s="254"/>
      <c r="C71" s="254"/>
      <c r="D71" s="38"/>
      <c r="E71" s="254"/>
      <c r="F71" s="254"/>
      <c r="G71" s="38"/>
      <c r="H71" s="254"/>
      <c r="I71" s="254"/>
      <c r="J71" s="14"/>
      <c r="K71" s="14"/>
      <c r="L71" s="14"/>
      <c r="M71" s="14"/>
      <c r="N71" s="14"/>
      <c r="O71" s="14"/>
      <c r="P71" s="14"/>
      <c r="Q71" s="14"/>
    </row>
    <row r="72" spans="2:17" ht="12.75">
      <c r="B72" s="254"/>
      <c r="C72" s="254"/>
      <c r="D72" s="38"/>
      <c r="E72" s="254"/>
      <c r="F72" s="254"/>
      <c r="G72" s="38"/>
      <c r="H72" s="254"/>
      <c r="I72" s="254"/>
      <c r="J72" s="14"/>
      <c r="K72" s="14"/>
      <c r="L72" s="14"/>
      <c r="M72" s="14"/>
      <c r="N72" s="14"/>
      <c r="O72" s="14"/>
      <c r="P72" s="14"/>
      <c r="Q72" s="14"/>
    </row>
    <row r="73" spans="2:17" ht="12.75">
      <c r="B73" s="254"/>
      <c r="C73" s="254"/>
      <c r="D73" s="38"/>
      <c r="E73" s="254"/>
      <c r="F73" s="254"/>
      <c r="G73" s="38"/>
      <c r="H73" s="254"/>
      <c r="I73" s="254"/>
      <c r="J73" s="14"/>
      <c r="K73" s="14"/>
      <c r="L73" s="14"/>
      <c r="M73" s="14"/>
      <c r="N73" s="14"/>
      <c r="O73" s="14"/>
      <c r="P73" s="14"/>
      <c r="Q73" s="14"/>
    </row>
    <row r="74" spans="2:17" ht="12.75">
      <c r="B74" s="254"/>
      <c r="C74" s="254"/>
      <c r="D74" s="38"/>
      <c r="E74" s="254"/>
      <c r="F74" s="254"/>
      <c r="G74" s="38"/>
      <c r="H74" s="254"/>
      <c r="I74" s="254"/>
      <c r="J74" s="14"/>
      <c r="K74" s="14"/>
      <c r="L74" s="14"/>
      <c r="M74" s="14"/>
      <c r="N74" s="14"/>
      <c r="O74" s="14"/>
      <c r="P74" s="14"/>
      <c r="Q74" s="14"/>
    </row>
    <row r="75" spans="2:17" ht="12.75">
      <c r="B75" s="254"/>
      <c r="C75" s="254"/>
      <c r="D75" s="38"/>
      <c r="E75" s="254"/>
      <c r="F75" s="254"/>
      <c r="G75" s="38"/>
      <c r="H75" s="254"/>
      <c r="I75" s="254"/>
      <c r="J75" s="14"/>
      <c r="K75" s="14"/>
      <c r="L75" s="14"/>
      <c r="M75" s="14"/>
      <c r="N75" s="14"/>
      <c r="O75" s="14"/>
      <c r="P75" s="14"/>
      <c r="Q75" s="14"/>
    </row>
    <row r="76" spans="2:17" ht="12.75">
      <c r="B76" s="254"/>
      <c r="C76" s="254"/>
      <c r="D76" s="38"/>
      <c r="E76" s="254"/>
      <c r="F76" s="254"/>
      <c r="G76" s="38"/>
      <c r="H76" s="254"/>
      <c r="I76" s="254"/>
      <c r="J76" s="14"/>
      <c r="K76" s="14"/>
      <c r="L76" s="14"/>
      <c r="M76" s="14"/>
      <c r="N76" s="14"/>
      <c r="O76" s="14"/>
      <c r="P76" s="14"/>
      <c r="Q76" s="14"/>
    </row>
    <row r="77" spans="2:17" ht="12.75">
      <c r="B77" s="254"/>
      <c r="C77" s="254"/>
      <c r="D77" s="38"/>
      <c r="E77" s="254"/>
      <c r="F77" s="254"/>
      <c r="G77" s="38"/>
      <c r="H77" s="254"/>
      <c r="I77" s="254"/>
      <c r="J77" s="14"/>
      <c r="K77" s="14"/>
      <c r="L77" s="14"/>
      <c r="M77" s="14"/>
      <c r="N77" s="14"/>
      <c r="O77" s="14"/>
      <c r="P77" s="14"/>
      <c r="Q77" s="14"/>
    </row>
    <row r="78" spans="2:17" ht="12.75">
      <c r="B78" s="254"/>
      <c r="C78" s="254"/>
      <c r="D78" s="38"/>
      <c r="E78" s="254"/>
      <c r="F78" s="254"/>
      <c r="G78" s="38"/>
      <c r="H78" s="254"/>
      <c r="I78" s="254"/>
      <c r="J78" s="14"/>
      <c r="K78" s="14"/>
      <c r="L78" s="14"/>
      <c r="M78" s="14"/>
      <c r="N78" s="14"/>
      <c r="O78" s="14"/>
      <c r="P78" s="14"/>
      <c r="Q78" s="14"/>
    </row>
    <row r="79" spans="2:17" ht="12.75">
      <c r="B79" s="254"/>
      <c r="C79" s="254"/>
      <c r="D79" s="38"/>
      <c r="E79" s="254"/>
      <c r="F79" s="254"/>
      <c r="G79" s="38"/>
      <c r="H79" s="254"/>
      <c r="I79" s="254"/>
      <c r="J79" s="14"/>
      <c r="K79" s="14"/>
      <c r="L79" s="14"/>
      <c r="M79" s="14"/>
      <c r="N79" s="14"/>
      <c r="O79" s="14"/>
      <c r="P79" s="14"/>
      <c r="Q79" s="14"/>
    </row>
    <row r="80" spans="2:17" ht="12.75">
      <c r="B80" s="254"/>
      <c r="C80" s="254"/>
      <c r="D80" s="38"/>
      <c r="E80" s="254"/>
      <c r="F80" s="254"/>
      <c r="G80" s="38"/>
      <c r="H80" s="254"/>
      <c r="I80" s="254"/>
      <c r="J80" s="14"/>
      <c r="K80" s="14"/>
      <c r="L80" s="14"/>
      <c r="M80" s="14"/>
      <c r="N80" s="14"/>
      <c r="O80" s="14"/>
      <c r="P80" s="14"/>
      <c r="Q80" s="14"/>
    </row>
    <row r="81" spans="2:17" ht="12.75">
      <c r="B81" s="254"/>
      <c r="C81" s="254"/>
      <c r="D81" s="38"/>
      <c r="E81" s="254"/>
      <c r="F81" s="254"/>
      <c r="G81" s="38"/>
      <c r="H81" s="254"/>
      <c r="I81" s="254"/>
      <c r="J81" s="14"/>
      <c r="K81" s="14"/>
      <c r="L81" s="14"/>
      <c r="M81" s="14"/>
      <c r="N81" s="14"/>
      <c r="O81" s="14"/>
      <c r="P81" s="14"/>
      <c r="Q81" s="14"/>
    </row>
    <row r="82" spans="2:17" ht="12.75">
      <c r="B82" s="254"/>
      <c r="C82" s="254"/>
      <c r="D82" s="38"/>
      <c r="E82" s="254"/>
      <c r="F82" s="254"/>
      <c r="G82" s="38"/>
      <c r="H82" s="254"/>
      <c r="I82" s="254"/>
      <c r="J82" s="14"/>
      <c r="K82" s="14"/>
      <c r="L82" s="14"/>
      <c r="M82" s="14"/>
      <c r="N82" s="14"/>
      <c r="O82" s="14"/>
      <c r="P82" s="14"/>
      <c r="Q82" s="14"/>
    </row>
    <row r="83" spans="2:17" ht="12.75">
      <c r="B83" s="254"/>
      <c r="C83" s="254"/>
      <c r="D83" s="38"/>
      <c r="E83" s="254"/>
      <c r="F83" s="254"/>
      <c r="G83" s="38"/>
      <c r="H83" s="254"/>
      <c r="I83" s="254"/>
      <c r="J83" s="14"/>
      <c r="K83" s="14"/>
      <c r="L83" s="14"/>
      <c r="M83" s="14"/>
      <c r="N83" s="14"/>
      <c r="O83" s="14"/>
      <c r="P83" s="14"/>
      <c r="Q83" s="14"/>
    </row>
    <row r="84" spans="2:17" ht="12.75">
      <c r="B84" s="254"/>
      <c r="C84" s="254"/>
      <c r="D84" s="38"/>
      <c r="E84" s="254"/>
      <c r="F84" s="254"/>
      <c r="G84" s="38"/>
      <c r="H84" s="254"/>
      <c r="I84" s="254"/>
      <c r="J84" s="14"/>
      <c r="K84" s="14"/>
      <c r="L84" s="14"/>
      <c r="M84" s="14"/>
      <c r="N84" s="14"/>
      <c r="O84" s="14"/>
      <c r="P84" s="14"/>
      <c r="Q84" s="14"/>
    </row>
    <row r="85" spans="2:17" ht="12.75">
      <c r="B85" s="254"/>
      <c r="C85" s="254"/>
      <c r="D85" s="38"/>
      <c r="E85" s="254"/>
      <c r="F85" s="254"/>
      <c r="G85" s="38"/>
      <c r="H85" s="254"/>
      <c r="I85" s="254"/>
      <c r="J85" s="14"/>
      <c r="K85" s="14"/>
      <c r="L85" s="14"/>
      <c r="M85" s="14"/>
      <c r="N85" s="14"/>
      <c r="O85" s="14"/>
      <c r="P85" s="14"/>
      <c r="Q85" s="14"/>
    </row>
    <row r="86" spans="2:17" ht="12.75">
      <c r="B86" s="254"/>
      <c r="C86" s="254"/>
      <c r="D86" s="38"/>
      <c r="E86" s="254"/>
      <c r="F86" s="254"/>
      <c r="G86" s="38"/>
      <c r="H86" s="254"/>
      <c r="I86" s="254"/>
      <c r="J86" s="14"/>
      <c r="K86" s="14"/>
      <c r="L86" s="14"/>
      <c r="M86" s="14"/>
      <c r="N86" s="14"/>
      <c r="O86" s="14"/>
      <c r="P86" s="14"/>
      <c r="Q86" s="14"/>
    </row>
    <row r="87" spans="2:17" ht="12.75">
      <c r="B87" s="254"/>
      <c r="C87" s="254"/>
      <c r="D87" s="38"/>
      <c r="E87" s="254"/>
      <c r="F87" s="254"/>
      <c r="G87" s="38"/>
      <c r="H87" s="254"/>
      <c r="I87" s="254"/>
      <c r="J87" s="14"/>
      <c r="K87" s="14"/>
      <c r="L87" s="14"/>
      <c r="M87" s="14"/>
      <c r="N87" s="14"/>
      <c r="O87" s="14"/>
      <c r="P87" s="14"/>
      <c r="Q87" s="14"/>
    </row>
    <row r="88" spans="2:17" ht="12.75">
      <c r="B88" s="254"/>
      <c r="C88" s="254"/>
      <c r="D88" s="38"/>
      <c r="E88" s="254"/>
      <c r="F88" s="254"/>
      <c r="G88" s="38"/>
      <c r="H88" s="254"/>
      <c r="I88" s="254"/>
      <c r="J88" s="14"/>
      <c r="K88" s="14"/>
      <c r="L88" s="14"/>
      <c r="M88" s="14"/>
      <c r="N88" s="14"/>
      <c r="O88" s="14"/>
      <c r="P88" s="14"/>
      <c r="Q88" s="14"/>
    </row>
    <row r="89" spans="2:17" ht="12.75">
      <c r="B89" s="254"/>
      <c r="C89" s="254"/>
      <c r="D89" s="38"/>
      <c r="E89" s="254"/>
      <c r="F89" s="254"/>
      <c r="G89" s="38"/>
      <c r="H89" s="254"/>
      <c r="I89" s="254"/>
      <c r="J89" s="14"/>
      <c r="K89" s="14"/>
      <c r="L89" s="14"/>
      <c r="M89" s="14"/>
      <c r="N89" s="14"/>
      <c r="O89" s="14"/>
      <c r="P89" s="14"/>
      <c r="Q89" s="14"/>
    </row>
    <row r="90" spans="2:17" ht="12.75">
      <c r="B90" s="254"/>
      <c r="C90" s="254"/>
      <c r="D90" s="38"/>
      <c r="E90" s="254"/>
      <c r="F90" s="254"/>
      <c r="G90" s="38"/>
      <c r="H90" s="254"/>
      <c r="I90" s="254"/>
      <c r="J90" s="14"/>
      <c r="K90" s="14"/>
      <c r="L90" s="14"/>
      <c r="M90" s="14"/>
      <c r="N90" s="14"/>
      <c r="O90" s="14"/>
      <c r="P90" s="14"/>
      <c r="Q90" s="14"/>
    </row>
    <row r="91" spans="2:17" ht="12.75">
      <c r="B91" s="254"/>
      <c r="C91" s="254"/>
      <c r="D91" s="38"/>
      <c r="E91" s="254"/>
      <c r="F91" s="254"/>
      <c r="G91" s="38"/>
      <c r="H91" s="254"/>
      <c r="I91" s="254"/>
      <c r="J91" s="14"/>
      <c r="K91" s="14"/>
      <c r="L91" s="14"/>
      <c r="M91" s="14"/>
      <c r="N91" s="14"/>
      <c r="O91" s="14"/>
      <c r="P91" s="14"/>
      <c r="Q91" s="14"/>
    </row>
    <row r="92" spans="2:17" ht="12.75">
      <c r="B92" s="254"/>
      <c r="C92" s="254"/>
      <c r="D92" s="38"/>
      <c r="E92" s="254"/>
      <c r="F92" s="254"/>
      <c r="G92" s="38"/>
      <c r="H92" s="254"/>
      <c r="I92" s="254"/>
      <c r="J92" s="14"/>
      <c r="K92" s="14"/>
      <c r="L92" s="14"/>
      <c r="M92" s="14"/>
      <c r="N92" s="14"/>
      <c r="O92" s="14"/>
      <c r="P92" s="14"/>
      <c r="Q92" s="14"/>
    </row>
    <row r="93" spans="2:17" ht="12.75">
      <c r="B93" s="254"/>
      <c r="C93" s="254"/>
      <c r="D93" s="38"/>
      <c r="E93" s="254"/>
      <c r="F93" s="254"/>
      <c r="G93" s="38"/>
      <c r="H93" s="254"/>
      <c r="I93" s="254"/>
      <c r="J93" s="14"/>
      <c r="K93" s="14"/>
      <c r="L93" s="14"/>
      <c r="M93" s="14"/>
      <c r="N93" s="14"/>
      <c r="O93" s="14"/>
      <c r="P93" s="14"/>
      <c r="Q93" s="14"/>
    </row>
    <row r="94" spans="2:17" ht="12.75">
      <c r="B94" s="254"/>
      <c r="C94" s="254"/>
      <c r="D94" s="38"/>
      <c r="E94" s="254"/>
      <c r="F94" s="254"/>
      <c r="G94" s="38"/>
      <c r="H94" s="254"/>
      <c r="I94" s="254"/>
      <c r="J94" s="14"/>
      <c r="K94" s="14"/>
      <c r="L94" s="14"/>
      <c r="M94" s="14"/>
      <c r="N94" s="14"/>
      <c r="O94" s="14"/>
      <c r="P94" s="14"/>
      <c r="Q94" s="14"/>
    </row>
    <row r="95" spans="2:17" ht="12.75">
      <c r="B95" s="254"/>
      <c r="C95" s="254"/>
      <c r="D95" s="38"/>
      <c r="E95" s="254"/>
      <c r="F95" s="254"/>
      <c r="G95" s="38"/>
      <c r="H95" s="254"/>
      <c r="I95" s="254"/>
      <c r="J95" s="14"/>
      <c r="K95" s="14"/>
      <c r="L95" s="14"/>
      <c r="M95" s="14"/>
      <c r="N95" s="14"/>
      <c r="O95" s="14"/>
      <c r="P95" s="14"/>
      <c r="Q95" s="14"/>
    </row>
    <row r="96" spans="2:17" ht="12.75">
      <c r="B96" s="254"/>
      <c r="C96" s="254"/>
      <c r="D96" s="38"/>
      <c r="E96" s="254"/>
      <c r="F96" s="254"/>
      <c r="G96" s="38"/>
      <c r="H96" s="254"/>
      <c r="I96" s="254"/>
      <c r="J96" s="14"/>
      <c r="K96" s="14"/>
      <c r="L96" s="14"/>
      <c r="M96" s="14"/>
      <c r="N96" s="14"/>
      <c r="O96" s="14"/>
      <c r="P96" s="14"/>
      <c r="Q96" s="14"/>
    </row>
    <row r="97" spans="2:17" ht="12.75">
      <c r="B97" s="254"/>
      <c r="C97" s="254"/>
      <c r="D97" s="38"/>
      <c r="E97" s="254"/>
      <c r="F97" s="254"/>
      <c r="G97" s="38"/>
      <c r="H97" s="254"/>
      <c r="I97" s="254"/>
      <c r="J97" s="14"/>
      <c r="K97" s="14"/>
      <c r="L97" s="14"/>
      <c r="M97" s="14"/>
      <c r="N97" s="14"/>
      <c r="O97" s="14"/>
      <c r="P97" s="14"/>
      <c r="Q97" s="14"/>
    </row>
    <row r="98" spans="2:17" ht="12.75">
      <c r="B98" s="254"/>
      <c r="C98" s="254"/>
      <c r="D98" s="38"/>
      <c r="E98" s="254"/>
      <c r="F98" s="254"/>
      <c r="G98" s="38"/>
      <c r="H98" s="254"/>
      <c r="I98" s="254"/>
      <c r="J98" s="14"/>
      <c r="K98" s="14"/>
      <c r="L98" s="14"/>
      <c r="M98" s="14"/>
      <c r="N98" s="14"/>
      <c r="O98" s="14"/>
      <c r="P98" s="14"/>
      <c r="Q98" s="14"/>
    </row>
    <row r="99" spans="2:17" ht="12.75">
      <c r="B99" s="254"/>
      <c r="C99" s="254"/>
      <c r="D99" s="38"/>
      <c r="E99" s="254"/>
      <c r="F99" s="254"/>
      <c r="G99" s="38"/>
      <c r="H99" s="254"/>
      <c r="I99" s="254"/>
      <c r="J99" s="14"/>
      <c r="K99" s="14"/>
      <c r="L99" s="14"/>
      <c r="M99" s="14"/>
      <c r="N99" s="14"/>
      <c r="O99" s="14"/>
      <c r="P99" s="14"/>
      <c r="Q99" s="14"/>
    </row>
    <row r="100" spans="2:17" ht="12.75">
      <c r="B100" s="254"/>
      <c r="C100" s="254"/>
      <c r="D100" s="38"/>
      <c r="E100" s="254"/>
      <c r="F100" s="254"/>
      <c r="G100" s="38"/>
      <c r="H100" s="254"/>
      <c r="I100" s="254"/>
      <c r="J100" s="14"/>
      <c r="K100" s="14"/>
      <c r="L100" s="14"/>
      <c r="M100" s="14"/>
      <c r="N100" s="14"/>
      <c r="O100" s="14"/>
      <c r="P100" s="14"/>
      <c r="Q100" s="14"/>
    </row>
    <row r="101" spans="2:17" ht="12.75">
      <c r="B101" s="254"/>
      <c r="C101" s="254"/>
      <c r="D101" s="38"/>
      <c r="E101" s="254"/>
      <c r="F101" s="254"/>
      <c r="G101" s="38"/>
      <c r="H101" s="254"/>
      <c r="I101" s="254"/>
      <c r="J101" s="14"/>
      <c r="K101" s="14"/>
      <c r="L101" s="14"/>
      <c r="M101" s="14"/>
      <c r="N101" s="14"/>
      <c r="O101" s="14"/>
      <c r="P101" s="14"/>
      <c r="Q101" s="14"/>
    </row>
    <row r="102" spans="2:17" ht="12.75">
      <c r="B102" s="254"/>
      <c r="C102" s="254"/>
      <c r="D102" s="38"/>
      <c r="E102" s="254"/>
      <c r="F102" s="254"/>
      <c r="G102" s="38"/>
      <c r="H102" s="254"/>
      <c r="I102" s="254"/>
      <c r="J102" s="14"/>
      <c r="K102" s="14"/>
      <c r="L102" s="14"/>
      <c r="M102" s="14"/>
      <c r="N102" s="14"/>
      <c r="O102" s="14"/>
      <c r="P102" s="14"/>
      <c r="Q102" s="14"/>
    </row>
    <row r="103" spans="2:17" ht="12.75">
      <c r="B103" s="254"/>
      <c r="C103" s="254"/>
      <c r="D103" s="38"/>
      <c r="E103" s="254"/>
      <c r="F103" s="254"/>
      <c r="G103" s="38"/>
      <c r="H103" s="254"/>
      <c r="I103" s="254"/>
      <c r="J103" s="14"/>
      <c r="K103" s="14"/>
      <c r="L103" s="14"/>
      <c r="M103" s="14"/>
      <c r="N103" s="14"/>
      <c r="O103" s="14"/>
      <c r="P103" s="14"/>
      <c r="Q103" s="14"/>
    </row>
    <row r="104" spans="2:17" ht="12.75">
      <c r="B104" s="254"/>
      <c r="C104" s="254"/>
      <c r="D104" s="38"/>
      <c r="E104" s="254"/>
      <c r="F104" s="254"/>
      <c r="G104" s="38"/>
      <c r="H104" s="254"/>
      <c r="I104" s="254"/>
      <c r="J104" s="14"/>
      <c r="K104" s="14"/>
      <c r="L104" s="14"/>
      <c r="M104" s="14"/>
      <c r="N104" s="14"/>
      <c r="O104" s="14"/>
      <c r="P104" s="14"/>
      <c r="Q104" s="14"/>
    </row>
    <row r="105" spans="2:17" ht="12.75">
      <c r="B105" s="254"/>
      <c r="C105" s="254"/>
      <c r="D105" s="38"/>
      <c r="E105" s="254"/>
      <c r="F105" s="254"/>
      <c r="G105" s="38"/>
      <c r="H105" s="254"/>
      <c r="I105" s="254"/>
      <c r="J105" s="14"/>
      <c r="K105" s="14"/>
      <c r="L105" s="14"/>
      <c r="M105" s="14"/>
      <c r="N105" s="14"/>
      <c r="O105" s="14"/>
      <c r="P105" s="14"/>
      <c r="Q105" s="14"/>
    </row>
    <row r="106" spans="2:17" ht="12.75">
      <c r="B106" s="254"/>
      <c r="C106" s="254"/>
      <c r="D106" s="38"/>
      <c r="E106" s="254"/>
      <c r="F106" s="254"/>
      <c r="G106" s="38"/>
      <c r="H106" s="254"/>
      <c r="I106" s="254"/>
      <c r="J106" s="14"/>
      <c r="K106" s="14"/>
      <c r="L106" s="14"/>
      <c r="M106" s="14"/>
      <c r="N106" s="14"/>
      <c r="O106" s="14"/>
      <c r="P106" s="14"/>
      <c r="Q106" s="14"/>
    </row>
    <row r="107" spans="2:17" ht="12.75">
      <c r="B107" s="254"/>
      <c r="C107" s="254"/>
      <c r="D107" s="38"/>
      <c r="E107" s="254"/>
      <c r="F107" s="254"/>
      <c r="G107" s="38"/>
      <c r="H107" s="254"/>
      <c r="I107" s="254"/>
      <c r="J107" s="14"/>
      <c r="K107" s="14"/>
      <c r="L107" s="14"/>
      <c r="M107" s="14"/>
      <c r="N107" s="14"/>
      <c r="O107" s="14"/>
      <c r="P107" s="14"/>
      <c r="Q107" s="14"/>
    </row>
    <row r="108" spans="2:17" ht="12.75">
      <c r="B108" s="254"/>
      <c r="C108" s="254"/>
      <c r="D108" s="38"/>
      <c r="E108" s="254"/>
      <c r="F108" s="254"/>
      <c r="G108" s="38"/>
      <c r="H108" s="254"/>
      <c r="I108" s="254"/>
      <c r="J108" s="14"/>
      <c r="K108" s="14"/>
      <c r="L108" s="14"/>
      <c r="M108" s="14"/>
      <c r="N108" s="14"/>
      <c r="O108" s="14"/>
      <c r="P108" s="14"/>
      <c r="Q108" s="14"/>
    </row>
    <row r="109" spans="2:17" ht="12.75">
      <c r="B109" s="254"/>
      <c r="C109" s="254"/>
      <c r="D109" s="38"/>
      <c r="E109" s="254"/>
      <c r="F109" s="254"/>
      <c r="G109" s="38"/>
      <c r="H109" s="254"/>
      <c r="I109" s="254"/>
      <c r="J109" s="14"/>
      <c r="K109" s="14"/>
      <c r="L109" s="14"/>
      <c r="M109" s="14"/>
      <c r="N109" s="14"/>
      <c r="O109" s="14"/>
      <c r="P109" s="14"/>
      <c r="Q109" s="14"/>
    </row>
    <row r="110" spans="2:17" ht="12.75">
      <c r="B110" s="254"/>
      <c r="C110" s="254"/>
      <c r="D110" s="38"/>
      <c r="E110" s="254"/>
      <c r="F110" s="254"/>
      <c r="G110" s="38"/>
      <c r="H110" s="254"/>
      <c r="I110" s="254"/>
      <c r="J110" s="14"/>
      <c r="K110" s="14"/>
      <c r="L110" s="14"/>
      <c r="M110" s="14"/>
      <c r="N110" s="14"/>
      <c r="O110" s="14"/>
      <c r="P110" s="14"/>
      <c r="Q110" s="14"/>
    </row>
    <row r="111" spans="2:17" ht="12.75">
      <c r="B111" s="254"/>
      <c r="C111" s="254"/>
      <c r="D111" s="38"/>
      <c r="E111" s="254"/>
      <c r="F111" s="254"/>
      <c r="G111" s="38"/>
      <c r="H111" s="254"/>
      <c r="I111" s="254"/>
      <c r="J111" s="14"/>
      <c r="K111" s="14"/>
      <c r="L111" s="14"/>
      <c r="M111" s="14"/>
      <c r="N111" s="14"/>
      <c r="O111" s="14"/>
      <c r="P111" s="14"/>
      <c r="Q111" s="14"/>
    </row>
    <row r="112" spans="2:17" ht="12.75">
      <c r="B112" s="254"/>
      <c r="C112" s="254"/>
      <c r="D112" s="38"/>
      <c r="E112" s="254"/>
      <c r="F112" s="254"/>
      <c r="G112" s="38"/>
      <c r="H112" s="254"/>
      <c r="I112" s="254"/>
      <c r="J112" s="14"/>
      <c r="K112" s="14"/>
      <c r="L112" s="14"/>
      <c r="M112" s="14"/>
      <c r="N112" s="14"/>
      <c r="O112" s="14"/>
      <c r="P112" s="14"/>
      <c r="Q112" s="14"/>
    </row>
    <row r="113" spans="2:17" ht="12.75">
      <c r="B113" s="254"/>
      <c r="C113" s="254"/>
      <c r="D113" s="38"/>
      <c r="E113" s="254"/>
      <c r="F113" s="254"/>
      <c r="G113" s="38"/>
      <c r="H113" s="254"/>
      <c r="I113" s="254"/>
      <c r="J113" s="14"/>
      <c r="K113" s="14"/>
      <c r="L113" s="14"/>
      <c r="M113" s="14"/>
      <c r="N113" s="14"/>
      <c r="O113" s="14"/>
      <c r="P113" s="14"/>
      <c r="Q113" s="14"/>
    </row>
    <row r="114" spans="2:17" ht="12.75">
      <c r="B114" s="254"/>
      <c r="C114" s="254"/>
      <c r="D114" s="38"/>
      <c r="E114" s="254"/>
      <c r="F114" s="254"/>
      <c r="G114" s="38"/>
      <c r="H114" s="254"/>
      <c r="I114" s="254"/>
      <c r="J114" s="14"/>
      <c r="K114" s="14"/>
      <c r="L114" s="14"/>
      <c r="M114" s="14"/>
      <c r="N114" s="14"/>
      <c r="O114" s="14"/>
      <c r="P114" s="14"/>
      <c r="Q114" s="14"/>
    </row>
    <row r="115" spans="2:17" ht="12.75">
      <c r="B115" s="254"/>
      <c r="C115" s="254"/>
      <c r="D115" s="38"/>
      <c r="E115" s="254"/>
      <c r="F115" s="254"/>
      <c r="G115" s="38"/>
      <c r="H115" s="254"/>
      <c r="I115" s="254"/>
      <c r="J115" s="14"/>
      <c r="K115" s="14"/>
      <c r="L115" s="14"/>
      <c r="M115" s="14"/>
      <c r="N115" s="14"/>
      <c r="O115" s="14"/>
      <c r="P115" s="14"/>
      <c r="Q115" s="14"/>
    </row>
    <row r="116" spans="2:17" ht="12.75">
      <c r="B116" s="254"/>
      <c r="C116" s="254"/>
      <c r="D116" s="38"/>
      <c r="E116" s="254"/>
      <c r="F116" s="254"/>
      <c r="G116" s="38"/>
      <c r="H116" s="254"/>
      <c r="I116" s="254"/>
      <c r="J116" s="14"/>
      <c r="K116" s="14"/>
      <c r="L116" s="14"/>
      <c r="M116" s="14"/>
      <c r="N116" s="14"/>
      <c r="O116" s="14"/>
      <c r="P116" s="14"/>
      <c r="Q116" s="14"/>
    </row>
    <row r="117" spans="2:17" ht="12.75">
      <c r="B117" s="254"/>
      <c r="C117" s="254"/>
      <c r="D117" s="38"/>
      <c r="E117" s="254"/>
      <c r="F117" s="254"/>
      <c r="G117" s="38"/>
      <c r="H117" s="254"/>
      <c r="I117" s="254"/>
      <c r="J117" s="14"/>
      <c r="K117" s="14"/>
      <c r="L117" s="14"/>
      <c r="M117" s="14"/>
      <c r="N117" s="14"/>
      <c r="O117" s="14"/>
      <c r="P117" s="14"/>
      <c r="Q117" s="14"/>
    </row>
    <row r="118" spans="2:17" ht="12.75">
      <c r="B118" s="254"/>
      <c r="C118" s="254"/>
      <c r="D118" s="38"/>
      <c r="E118" s="254"/>
      <c r="F118" s="254"/>
      <c r="G118" s="38"/>
      <c r="H118" s="254"/>
      <c r="I118" s="254"/>
      <c r="J118" s="14"/>
      <c r="K118" s="14"/>
      <c r="L118" s="14"/>
      <c r="M118" s="14"/>
      <c r="N118" s="14"/>
      <c r="O118" s="14"/>
      <c r="P118" s="14"/>
      <c r="Q118" s="14"/>
    </row>
    <row r="119" spans="2:17" ht="12.75">
      <c r="B119" s="254"/>
      <c r="C119" s="254"/>
      <c r="D119" s="38"/>
      <c r="E119" s="254"/>
      <c r="F119" s="254"/>
      <c r="G119" s="38"/>
      <c r="H119" s="254"/>
      <c r="I119" s="254"/>
      <c r="J119" s="14"/>
      <c r="K119" s="14"/>
      <c r="L119" s="14"/>
      <c r="M119" s="14"/>
      <c r="N119" s="14"/>
      <c r="O119" s="14"/>
      <c r="P119" s="14"/>
      <c r="Q119" s="14"/>
    </row>
    <row r="120" spans="2:17" ht="12.75">
      <c r="B120" s="254"/>
      <c r="C120" s="254"/>
      <c r="D120" s="38"/>
      <c r="E120" s="254"/>
      <c r="F120" s="254"/>
      <c r="G120" s="38"/>
      <c r="H120" s="254"/>
      <c r="I120" s="254"/>
      <c r="J120" s="14"/>
      <c r="K120" s="14"/>
      <c r="L120" s="14"/>
      <c r="M120" s="14"/>
      <c r="N120" s="14"/>
      <c r="O120" s="14"/>
      <c r="P120" s="14"/>
      <c r="Q120" s="14"/>
    </row>
    <row r="121" spans="2:17" ht="12.75">
      <c r="B121" s="254"/>
      <c r="C121" s="254"/>
      <c r="D121" s="38"/>
      <c r="E121" s="254"/>
      <c r="F121" s="254"/>
      <c r="G121" s="38"/>
      <c r="H121" s="254"/>
      <c r="I121" s="254"/>
      <c r="J121" s="14"/>
      <c r="K121" s="14"/>
      <c r="L121" s="14"/>
      <c r="M121" s="14"/>
      <c r="N121" s="14"/>
      <c r="O121" s="14"/>
      <c r="P121" s="14"/>
      <c r="Q121" s="14"/>
    </row>
    <row r="122" spans="2:17" ht="12.75">
      <c r="B122" s="254"/>
      <c r="C122" s="254"/>
      <c r="D122" s="38"/>
      <c r="E122" s="254"/>
      <c r="F122" s="254"/>
      <c r="G122" s="38"/>
      <c r="H122" s="254"/>
      <c r="I122" s="254"/>
      <c r="J122" s="14"/>
      <c r="K122" s="14"/>
      <c r="L122" s="14"/>
      <c r="M122" s="14"/>
      <c r="N122" s="14"/>
      <c r="O122" s="14"/>
      <c r="P122" s="14"/>
      <c r="Q122" s="14"/>
    </row>
    <row r="123" spans="2:17" ht="12.75">
      <c r="B123" s="254"/>
      <c r="C123" s="254"/>
      <c r="D123" s="38"/>
      <c r="E123" s="254"/>
      <c r="F123" s="254"/>
      <c r="G123" s="38"/>
      <c r="H123" s="254"/>
      <c r="I123" s="254"/>
      <c r="J123" s="14"/>
      <c r="K123" s="14"/>
      <c r="L123" s="14"/>
      <c r="M123" s="14"/>
      <c r="N123" s="14"/>
      <c r="O123" s="14"/>
      <c r="P123" s="14"/>
      <c r="Q123" s="14"/>
    </row>
    <row r="124" spans="2:17" ht="12.75">
      <c r="B124" s="254"/>
      <c r="C124" s="254"/>
      <c r="D124" s="38"/>
      <c r="E124" s="254"/>
      <c r="F124" s="254"/>
      <c r="G124" s="38"/>
      <c r="H124" s="254"/>
      <c r="I124" s="254"/>
      <c r="J124" s="14"/>
      <c r="K124" s="14"/>
      <c r="L124" s="14"/>
      <c r="M124" s="14"/>
      <c r="N124" s="14"/>
      <c r="O124" s="14"/>
      <c r="P124" s="14"/>
      <c r="Q124" s="14"/>
    </row>
    <row r="125" spans="2:17" ht="12.75">
      <c r="B125" s="254"/>
      <c r="C125" s="254"/>
      <c r="D125" s="38"/>
      <c r="E125" s="254"/>
      <c r="F125" s="254"/>
      <c r="G125" s="38"/>
      <c r="H125" s="254"/>
      <c r="I125" s="254"/>
      <c r="J125" s="14"/>
      <c r="K125" s="14"/>
      <c r="L125" s="14"/>
      <c r="M125" s="14"/>
      <c r="N125" s="14"/>
      <c r="O125" s="14"/>
      <c r="P125" s="14"/>
      <c r="Q125" s="14"/>
    </row>
    <row r="126" spans="2:17" ht="12.75">
      <c r="B126" s="254"/>
      <c r="C126" s="254"/>
      <c r="D126" s="38"/>
      <c r="E126" s="254"/>
      <c r="F126" s="254"/>
      <c r="G126" s="38"/>
      <c r="H126" s="254"/>
      <c r="I126" s="254"/>
      <c r="J126" s="14"/>
      <c r="K126" s="14"/>
      <c r="L126" s="14"/>
      <c r="M126" s="14"/>
      <c r="N126" s="14"/>
      <c r="O126" s="14"/>
      <c r="P126" s="14"/>
      <c r="Q126" s="14"/>
    </row>
    <row r="127" spans="2:17" ht="12.75">
      <c r="B127" s="254"/>
      <c r="C127" s="254"/>
      <c r="D127" s="38"/>
      <c r="E127" s="254"/>
      <c r="F127" s="254"/>
      <c r="G127" s="38"/>
      <c r="H127" s="254"/>
      <c r="I127" s="254"/>
      <c r="J127" s="14"/>
      <c r="K127" s="14"/>
      <c r="L127" s="14"/>
      <c r="M127" s="14"/>
      <c r="N127" s="14"/>
      <c r="O127" s="14"/>
      <c r="P127" s="14"/>
      <c r="Q127" s="14"/>
    </row>
    <row r="128" spans="2:17" ht="12.75">
      <c r="B128" s="254"/>
      <c r="C128" s="254"/>
      <c r="D128" s="38"/>
      <c r="E128" s="254"/>
      <c r="F128" s="254"/>
      <c r="G128" s="38"/>
      <c r="H128" s="254"/>
      <c r="I128" s="254"/>
      <c r="J128" s="14"/>
      <c r="K128" s="14"/>
      <c r="L128" s="14"/>
      <c r="M128" s="14"/>
      <c r="N128" s="14"/>
      <c r="O128" s="14"/>
      <c r="P128" s="14"/>
      <c r="Q128" s="14"/>
    </row>
    <row r="129" spans="2:17" ht="12.75">
      <c r="B129" s="254"/>
      <c r="C129" s="254"/>
      <c r="D129" s="38"/>
      <c r="E129" s="254"/>
      <c r="F129" s="254"/>
      <c r="G129" s="38"/>
      <c r="H129" s="254"/>
      <c r="I129" s="254"/>
      <c r="J129" s="14"/>
      <c r="K129" s="14"/>
      <c r="L129" s="14"/>
      <c r="M129" s="14"/>
      <c r="N129" s="14"/>
      <c r="O129" s="14"/>
      <c r="P129" s="14"/>
      <c r="Q129" s="14"/>
    </row>
    <row r="130" spans="2:17" ht="12.75">
      <c r="B130" s="254"/>
      <c r="C130" s="254"/>
      <c r="D130" s="38"/>
      <c r="E130" s="254"/>
      <c r="F130" s="254"/>
      <c r="G130" s="38"/>
      <c r="H130" s="254"/>
      <c r="I130" s="254"/>
      <c r="J130" s="14"/>
      <c r="K130" s="14"/>
      <c r="L130" s="14"/>
      <c r="M130" s="14"/>
      <c r="N130" s="14"/>
      <c r="O130" s="14"/>
      <c r="P130" s="14"/>
      <c r="Q130" s="14"/>
    </row>
    <row r="131" spans="2:17" ht="12.75">
      <c r="B131" s="254"/>
      <c r="C131" s="254"/>
      <c r="D131" s="38"/>
      <c r="E131" s="254"/>
      <c r="F131" s="254"/>
      <c r="G131" s="38"/>
      <c r="H131" s="254"/>
      <c r="I131" s="254"/>
      <c r="J131" s="14"/>
      <c r="K131" s="14"/>
      <c r="L131" s="14"/>
      <c r="M131" s="14"/>
      <c r="N131" s="14"/>
      <c r="O131" s="14"/>
      <c r="P131" s="14"/>
      <c r="Q131" s="14"/>
    </row>
    <row r="132" spans="2:17" ht="12.75">
      <c r="B132" s="254"/>
      <c r="C132" s="254"/>
      <c r="D132" s="38"/>
      <c r="E132" s="254"/>
      <c r="F132" s="254"/>
      <c r="G132" s="38"/>
      <c r="H132" s="254"/>
      <c r="I132" s="254"/>
      <c r="J132" s="14"/>
      <c r="K132" s="14"/>
      <c r="L132" s="14"/>
      <c r="M132" s="14"/>
      <c r="N132" s="14"/>
      <c r="O132" s="14"/>
      <c r="P132" s="14"/>
      <c r="Q132" s="14"/>
    </row>
    <row r="133" spans="2:17" ht="12.75">
      <c r="B133" s="254"/>
      <c r="C133" s="254"/>
      <c r="D133" s="38"/>
      <c r="E133" s="254"/>
      <c r="F133" s="254"/>
      <c r="G133" s="38"/>
      <c r="H133" s="254"/>
      <c r="I133" s="254"/>
      <c r="J133" s="14"/>
      <c r="K133" s="14"/>
      <c r="L133" s="14"/>
      <c r="M133" s="14"/>
      <c r="N133" s="14"/>
      <c r="O133" s="14"/>
      <c r="P133" s="14"/>
      <c r="Q133" s="14"/>
    </row>
    <row r="134" spans="2:17" ht="12.75">
      <c r="B134" s="254"/>
      <c r="C134" s="254"/>
      <c r="D134" s="38"/>
      <c r="E134" s="254"/>
      <c r="F134" s="254"/>
      <c r="G134" s="38"/>
      <c r="H134" s="254"/>
      <c r="I134" s="254"/>
      <c r="J134" s="14"/>
      <c r="K134" s="14"/>
      <c r="L134" s="14"/>
      <c r="M134" s="14"/>
      <c r="N134" s="14"/>
      <c r="O134" s="14"/>
      <c r="P134" s="14"/>
      <c r="Q134" s="14"/>
    </row>
    <row r="135" spans="2:17" ht="12.75">
      <c r="B135" s="254"/>
      <c r="C135" s="254"/>
      <c r="D135" s="38"/>
      <c r="E135" s="254"/>
      <c r="F135" s="254"/>
      <c r="G135" s="38"/>
      <c r="H135" s="254"/>
      <c r="I135" s="254"/>
      <c r="J135" s="14"/>
      <c r="K135" s="14"/>
      <c r="L135" s="14"/>
      <c r="M135" s="14"/>
      <c r="N135" s="14"/>
      <c r="O135" s="14"/>
      <c r="P135" s="14"/>
      <c r="Q135" s="14"/>
    </row>
    <row r="136" spans="2:17" ht="12.75">
      <c r="B136" s="254"/>
      <c r="C136" s="254"/>
      <c r="D136" s="38"/>
      <c r="E136" s="254"/>
      <c r="F136" s="254"/>
      <c r="G136" s="38"/>
      <c r="H136" s="254"/>
      <c r="I136" s="254"/>
      <c r="J136" s="14"/>
      <c r="K136" s="14"/>
      <c r="L136" s="14"/>
      <c r="M136" s="14"/>
      <c r="N136" s="14"/>
      <c r="O136" s="14"/>
      <c r="P136" s="14"/>
      <c r="Q136" s="14"/>
    </row>
    <row r="137" spans="2:17" ht="12.75">
      <c r="B137" s="254"/>
      <c r="C137" s="254"/>
      <c r="D137" s="38"/>
      <c r="E137" s="254"/>
      <c r="F137" s="254"/>
      <c r="G137" s="38"/>
      <c r="H137" s="254"/>
      <c r="I137" s="254"/>
      <c r="J137" s="14"/>
      <c r="K137" s="14"/>
      <c r="L137" s="14"/>
      <c r="M137" s="14"/>
      <c r="N137" s="14"/>
      <c r="O137" s="14"/>
      <c r="P137" s="14"/>
      <c r="Q137" s="14"/>
    </row>
    <row r="138" spans="2:17" ht="12.75">
      <c r="B138" s="254"/>
      <c r="C138" s="254"/>
      <c r="D138" s="38"/>
      <c r="E138" s="254"/>
      <c r="F138" s="254"/>
      <c r="G138" s="38"/>
      <c r="H138" s="254"/>
      <c r="I138" s="254"/>
      <c r="J138" s="14"/>
      <c r="K138" s="14"/>
      <c r="L138" s="14"/>
      <c r="M138" s="14"/>
      <c r="N138" s="14"/>
      <c r="O138" s="14"/>
      <c r="P138" s="14"/>
      <c r="Q138" s="14"/>
    </row>
    <row r="139" spans="2:17" ht="12.75">
      <c r="B139" s="254"/>
      <c r="C139" s="254"/>
      <c r="D139" s="38"/>
      <c r="E139" s="254"/>
      <c r="F139" s="254"/>
      <c r="G139" s="38"/>
      <c r="H139" s="254"/>
      <c r="I139" s="254"/>
      <c r="J139" s="14"/>
      <c r="K139" s="14"/>
      <c r="L139" s="14"/>
      <c r="M139" s="14"/>
      <c r="N139" s="14"/>
      <c r="O139" s="14"/>
      <c r="P139" s="14"/>
      <c r="Q139" s="14"/>
    </row>
    <row r="140" spans="2:17" ht="12.75">
      <c r="B140" s="254"/>
      <c r="C140" s="254"/>
      <c r="D140" s="38"/>
      <c r="E140" s="254"/>
      <c r="F140" s="254"/>
      <c r="G140" s="38"/>
      <c r="H140" s="254"/>
      <c r="I140" s="254"/>
      <c r="J140" s="14"/>
      <c r="K140" s="14"/>
      <c r="L140" s="14"/>
      <c r="M140" s="14"/>
      <c r="N140" s="14"/>
      <c r="O140" s="14"/>
      <c r="P140" s="14"/>
      <c r="Q140" s="14"/>
    </row>
    <row r="141" spans="2:17" ht="12.75">
      <c r="B141" s="254"/>
      <c r="C141" s="254"/>
      <c r="D141" s="38"/>
      <c r="E141" s="254"/>
      <c r="F141" s="254"/>
      <c r="G141" s="38"/>
      <c r="H141" s="254"/>
      <c r="I141" s="254"/>
      <c r="J141" s="14"/>
      <c r="K141" s="14"/>
      <c r="L141" s="14"/>
      <c r="M141" s="14"/>
      <c r="N141" s="14"/>
      <c r="O141" s="14"/>
      <c r="P141" s="14"/>
      <c r="Q141" s="14"/>
    </row>
    <row r="142" spans="2:17" ht="12.75">
      <c r="B142" s="254"/>
      <c r="C142" s="254"/>
      <c r="D142" s="38"/>
      <c r="E142" s="254"/>
      <c r="F142" s="254"/>
      <c r="G142" s="38"/>
      <c r="H142" s="254"/>
      <c r="I142" s="254"/>
      <c r="J142" s="14"/>
      <c r="K142" s="14"/>
      <c r="L142" s="14"/>
      <c r="M142" s="14"/>
      <c r="N142" s="14"/>
      <c r="O142" s="14"/>
      <c r="P142" s="14"/>
      <c r="Q142" s="14"/>
    </row>
    <row r="143" spans="2:17" ht="12.75">
      <c r="B143" s="254"/>
      <c r="C143" s="254"/>
      <c r="D143" s="38"/>
      <c r="E143" s="254"/>
      <c r="F143" s="254"/>
      <c r="G143" s="38"/>
      <c r="H143" s="254"/>
      <c r="I143" s="254"/>
      <c r="J143" s="14"/>
      <c r="K143" s="14"/>
      <c r="L143" s="14"/>
      <c r="M143" s="14"/>
      <c r="N143" s="14"/>
      <c r="O143" s="14"/>
      <c r="P143" s="14"/>
      <c r="Q143" s="14"/>
    </row>
    <row r="144" spans="2:17" ht="12.75">
      <c r="B144" s="254"/>
      <c r="C144" s="254"/>
      <c r="D144" s="38"/>
      <c r="E144" s="254"/>
      <c r="F144" s="254"/>
      <c r="G144" s="38"/>
      <c r="H144" s="254"/>
      <c r="I144" s="254"/>
      <c r="J144" s="14"/>
      <c r="K144" s="14"/>
      <c r="L144" s="14"/>
      <c r="M144" s="14"/>
      <c r="N144" s="14"/>
      <c r="O144" s="14"/>
      <c r="P144" s="14"/>
      <c r="Q144" s="14"/>
    </row>
    <row r="145" spans="2:17" ht="12.75">
      <c r="B145" s="254"/>
      <c r="C145" s="254"/>
      <c r="D145" s="38"/>
      <c r="E145" s="254"/>
      <c r="F145" s="254"/>
      <c r="G145" s="38"/>
      <c r="H145" s="254"/>
      <c r="I145" s="254"/>
      <c r="J145" s="14"/>
      <c r="K145" s="14"/>
      <c r="L145" s="14"/>
      <c r="M145" s="14"/>
      <c r="N145" s="14"/>
      <c r="O145" s="14"/>
      <c r="P145" s="14"/>
      <c r="Q145" s="14"/>
    </row>
    <row r="146" spans="2:17" ht="12.75">
      <c r="B146" s="254"/>
      <c r="C146" s="254"/>
      <c r="D146" s="38"/>
      <c r="E146" s="254"/>
      <c r="F146" s="254"/>
      <c r="G146" s="38"/>
      <c r="H146" s="254"/>
      <c r="I146" s="254"/>
      <c r="J146" s="14"/>
      <c r="K146" s="14"/>
      <c r="L146" s="14"/>
      <c r="M146" s="14"/>
      <c r="N146" s="14"/>
      <c r="O146" s="14"/>
      <c r="P146" s="14"/>
      <c r="Q146" s="14"/>
    </row>
    <row r="147" spans="2:17" ht="12.75">
      <c r="B147" s="254"/>
      <c r="C147" s="254"/>
      <c r="D147" s="38"/>
      <c r="E147" s="254"/>
      <c r="F147" s="254"/>
      <c r="G147" s="38"/>
      <c r="H147" s="254"/>
      <c r="I147" s="254"/>
      <c r="J147" s="14"/>
      <c r="K147" s="14"/>
      <c r="L147" s="14"/>
      <c r="M147" s="14"/>
      <c r="N147" s="14"/>
      <c r="O147" s="14"/>
      <c r="P147" s="14"/>
      <c r="Q147" s="14"/>
    </row>
    <row r="148" spans="2:17" ht="12.75">
      <c r="B148" s="254"/>
      <c r="C148" s="254"/>
      <c r="D148" s="38"/>
      <c r="E148" s="254"/>
      <c r="F148" s="254"/>
      <c r="G148" s="38"/>
      <c r="H148" s="254"/>
      <c r="I148" s="254"/>
      <c r="J148" s="14"/>
      <c r="K148" s="14"/>
      <c r="L148" s="14"/>
      <c r="M148" s="14"/>
      <c r="N148" s="14"/>
      <c r="O148" s="14"/>
      <c r="P148" s="14"/>
      <c r="Q148" s="14"/>
    </row>
    <row r="149" spans="2:17" ht="12.75">
      <c r="B149" s="254"/>
      <c r="C149" s="254"/>
      <c r="D149" s="38"/>
      <c r="E149" s="254"/>
      <c r="F149" s="254"/>
      <c r="G149" s="38"/>
      <c r="H149" s="254"/>
      <c r="I149" s="254"/>
      <c r="J149" s="14"/>
      <c r="K149" s="14"/>
      <c r="L149" s="14"/>
      <c r="M149" s="14"/>
      <c r="N149" s="14"/>
      <c r="O149" s="14"/>
      <c r="P149" s="14"/>
      <c r="Q149" s="14"/>
    </row>
    <row r="150" spans="2:17" ht="12.75">
      <c r="B150" s="254"/>
      <c r="C150" s="254"/>
      <c r="D150" s="38"/>
      <c r="E150" s="254"/>
      <c r="F150" s="254"/>
      <c r="G150" s="38"/>
      <c r="H150" s="254"/>
      <c r="I150" s="254"/>
      <c r="J150" s="14"/>
      <c r="K150" s="14"/>
      <c r="L150" s="14"/>
      <c r="M150" s="14"/>
      <c r="N150" s="14"/>
      <c r="O150" s="14"/>
      <c r="P150" s="14"/>
      <c r="Q150" s="14"/>
    </row>
    <row r="151" spans="2:17" ht="12.75">
      <c r="B151" s="254"/>
      <c r="C151" s="254"/>
      <c r="D151" s="38"/>
      <c r="E151" s="254"/>
      <c r="F151" s="254"/>
      <c r="G151" s="38"/>
      <c r="H151" s="254"/>
      <c r="I151" s="254"/>
      <c r="J151" s="14"/>
      <c r="K151" s="14"/>
      <c r="L151" s="14"/>
      <c r="M151" s="14"/>
      <c r="N151" s="14"/>
      <c r="O151" s="14"/>
      <c r="P151" s="14"/>
      <c r="Q151" s="14"/>
    </row>
    <row r="152" spans="2:17" ht="12.75">
      <c r="B152" s="254"/>
      <c r="C152" s="254"/>
      <c r="D152" s="38"/>
      <c r="E152" s="254"/>
      <c r="F152" s="254"/>
      <c r="G152" s="38"/>
      <c r="H152" s="254"/>
      <c r="I152" s="254"/>
      <c r="J152" s="14"/>
      <c r="K152" s="14"/>
      <c r="L152" s="14"/>
      <c r="M152" s="14"/>
      <c r="N152" s="14"/>
      <c r="O152" s="14"/>
      <c r="P152" s="14"/>
      <c r="Q152" s="14"/>
    </row>
    <row r="153" spans="2:17" ht="12.75">
      <c r="B153" s="254"/>
      <c r="C153" s="254"/>
      <c r="D153" s="38"/>
      <c r="E153" s="254"/>
      <c r="F153" s="254"/>
      <c r="G153" s="38"/>
      <c r="H153" s="254"/>
      <c r="I153" s="254"/>
      <c r="J153" s="14"/>
      <c r="K153" s="14"/>
      <c r="L153" s="14"/>
      <c r="M153" s="14"/>
      <c r="N153" s="14"/>
      <c r="O153" s="14"/>
      <c r="P153" s="14"/>
      <c r="Q153" s="14"/>
    </row>
    <row r="154" spans="2:17" ht="12.75">
      <c r="B154" s="254"/>
      <c r="C154" s="254"/>
      <c r="D154" s="38"/>
      <c r="E154" s="254"/>
      <c r="F154" s="254"/>
      <c r="G154" s="38"/>
      <c r="H154" s="254"/>
      <c r="I154" s="254"/>
      <c r="J154" s="14"/>
      <c r="K154" s="14"/>
      <c r="L154" s="14"/>
      <c r="M154" s="14"/>
      <c r="N154" s="14"/>
      <c r="O154" s="14"/>
      <c r="P154" s="14"/>
      <c r="Q154" s="14"/>
    </row>
    <row r="155" spans="2:17" ht="12.75">
      <c r="B155" s="254"/>
      <c r="C155" s="254"/>
      <c r="D155" s="38"/>
      <c r="E155" s="254"/>
      <c r="F155" s="254"/>
      <c r="G155" s="38"/>
      <c r="H155" s="254"/>
      <c r="I155" s="254"/>
      <c r="J155" s="14"/>
      <c r="K155" s="14"/>
      <c r="L155" s="14"/>
      <c r="M155" s="14"/>
      <c r="N155" s="14"/>
      <c r="O155" s="14"/>
      <c r="P155" s="14"/>
      <c r="Q155" s="14"/>
    </row>
    <row r="156" spans="2:17" ht="12.75">
      <c r="B156" s="254"/>
      <c r="C156" s="254"/>
      <c r="D156" s="38"/>
      <c r="E156" s="254"/>
      <c r="F156" s="254"/>
      <c r="G156" s="38"/>
      <c r="H156" s="254"/>
      <c r="I156" s="254"/>
      <c r="J156" s="14"/>
      <c r="K156" s="14"/>
      <c r="L156" s="14"/>
      <c r="M156" s="14"/>
      <c r="N156" s="14"/>
      <c r="O156" s="14"/>
      <c r="P156" s="14"/>
      <c r="Q156" s="14"/>
    </row>
    <row r="157" spans="2:17" ht="12.75">
      <c r="B157" s="254"/>
      <c r="C157" s="254"/>
      <c r="D157" s="38"/>
      <c r="E157" s="254"/>
      <c r="F157" s="254"/>
      <c r="G157" s="38"/>
      <c r="H157" s="254"/>
      <c r="I157" s="254"/>
      <c r="J157" s="14"/>
      <c r="K157" s="14"/>
      <c r="L157" s="14"/>
      <c r="M157" s="14"/>
      <c r="N157" s="14"/>
      <c r="O157" s="14"/>
      <c r="P157" s="14"/>
      <c r="Q157" s="14"/>
    </row>
    <row r="158" spans="2:17" ht="12.75">
      <c r="B158" s="254"/>
      <c r="C158" s="254"/>
      <c r="D158" s="38"/>
      <c r="E158" s="254"/>
      <c r="F158" s="254"/>
      <c r="G158" s="38"/>
      <c r="H158" s="254"/>
      <c r="I158" s="254"/>
      <c r="J158" s="14"/>
      <c r="K158" s="14"/>
      <c r="L158" s="14"/>
      <c r="M158" s="14"/>
      <c r="N158" s="14"/>
      <c r="O158" s="14"/>
      <c r="P158" s="14"/>
      <c r="Q158" s="14"/>
    </row>
    <row r="159" spans="2:17" ht="12.75">
      <c r="B159" s="254"/>
      <c r="C159" s="254"/>
      <c r="D159" s="38"/>
      <c r="E159" s="254"/>
      <c r="F159" s="254"/>
      <c r="G159" s="38"/>
      <c r="H159" s="254"/>
      <c r="I159" s="254"/>
      <c r="J159" s="14"/>
      <c r="K159" s="14"/>
      <c r="L159" s="14"/>
      <c r="M159" s="14"/>
      <c r="N159" s="14"/>
      <c r="O159" s="14"/>
      <c r="P159" s="14"/>
      <c r="Q159" s="14"/>
    </row>
    <row r="160" spans="2:17" ht="12.75">
      <c r="B160" s="254"/>
      <c r="C160" s="254"/>
      <c r="D160" s="38"/>
      <c r="E160" s="254"/>
      <c r="F160" s="254"/>
      <c r="G160" s="38"/>
      <c r="H160" s="254"/>
      <c r="I160" s="254"/>
      <c r="J160" s="14"/>
      <c r="K160" s="14"/>
      <c r="L160" s="14"/>
      <c r="M160" s="14"/>
      <c r="N160" s="14"/>
      <c r="O160" s="14"/>
      <c r="P160" s="14"/>
      <c r="Q160" s="14"/>
    </row>
    <row r="161" spans="2:17" ht="12.75">
      <c r="B161" s="254"/>
      <c r="C161" s="254"/>
      <c r="D161" s="38"/>
      <c r="E161" s="254"/>
      <c r="F161" s="254"/>
      <c r="G161" s="38"/>
      <c r="H161" s="254"/>
      <c r="I161" s="254"/>
      <c r="J161" s="14"/>
      <c r="K161" s="14"/>
      <c r="L161" s="14"/>
      <c r="M161" s="14"/>
      <c r="N161" s="14"/>
      <c r="O161" s="14"/>
      <c r="P161" s="14"/>
      <c r="Q161" s="14"/>
    </row>
    <row r="162" spans="2:17" ht="12.75">
      <c r="B162" s="254"/>
      <c r="C162" s="254"/>
      <c r="D162" s="38"/>
      <c r="E162" s="254"/>
      <c r="F162" s="254"/>
      <c r="G162" s="38"/>
      <c r="H162" s="254"/>
      <c r="I162" s="254"/>
      <c r="J162" s="14"/>
      <c r="K162" s="14"/>
      <c r="L162" s="14"/>
      <c r="M162" s="14"/>
      <c r="N162" s="14"/>
      <c r="O162" s="14"/>
      <c r="P162" s="14"/>
      <c r="Q162" s="14"/>
    </row>
    <row r="163" spans="2:17" ht="12.75">
      <c r="B163" s="254"/>
      <c r="C163" s="254"/>
      <c r="D163" s="38"/>
      <c r="E163" s="254"/>
      <c r="F163" s="254"/>
      <c r="G163" s="38"/>
      <c r="H163" s="254"/>
      <c r="I163" s="254"/>
      <c r="J163" s="14"/>
      <c r="K163" s="14"/>
      <c r="L163" s="14"/>
      <c r="M163" s="14"/>
      <c r="N163" s="14"/>
      <c r="O163" s="14"/>
      <c r="P163" s="14"/>
      <c r="Q163" s="14"/>
    </row>
    <row r="164" spans="2:17" ht="12.75">
      <c r="B164" s="254"/>
      <c r="C164" s="254"/>
      <c r="D164" s="38"/>
      <c r="E164" s="254"/>
      <c r="F164" s="254"/>
      <c r="G164" s="38"/>
      <c r="H164" s="254"/>
      <c r="I164" s="254"/>
      <c r="J164" s="14"/>
      <c r="K164" s="14"/>
      <c r="L164" s="14"/>
      <c r="M164" s="14"/>
      <c r="N164" s="14"/>
      <c r="O164" s="14"/>
      <c r="P164" s="14"/>
      <c r="Q164" s="14"/>
    </row>
    <row r="165" spans="2:17" ht="12.75">
      <c r="B165" s="254"/>
      <c r="C165" s="254"/>
      <c r="D165" s="38"/>
      <c r="E165" s="254"/>
      <c r="F165" s="254"/>
      <c r="G165" s="38"/>
      <c r="H165" s="254"/>
      <c r="I165" s="254"/>
      <c r="J165" s="14"/>
      <c r="K165" s="14"/>
      <c r="L165" s="14"/>
      <c r="M165" s="14"/>
      <c r="N165" s="14"/>
      <c r="O165" s="14"/>
      <c r="P165" s="14"/>
      <c r="Q165" s="14"/>
    </row>
    <row r="166" spans="2:17" ht="12.75">
      <c r="B166" s="254"/>
      <c r="C166" s="254"/>
      <c r="D166" s="38"/>
      <c r="E166" s="254"/>
      <c r="F166" s="254"/>
      <c r="G166" s="38"/>
      <c r="H166" s="254"/>
      <c r="I166" s="254"/>
      <c r="J166" s="14"/>
      <c r="K166" s="14"/>
      <c r="L166" s="14"/>
      <c r="M166" s="14"/>
      <c r="N166" s="14"/>
      <c r="O166" s="14"/>
      <c r="P166" s="14"/>
      <c r="Q166" s="14"/>
    </row>
    <row r="167" spans="2:17" ht="12.75">
      <c r="B167" s="254"/>
      <c r="C167" s="254"/>
      <c r="D167" s="38"/>
      <c r="E167" s="254"/>
      <c r="F167" s="254"/>
      <c r="G167" s="38"/>
      <c r="H167" s="254"/>
      <c r="I167" s="254"/>
      <c r="J167" s="14"/>
      <c r="K167" s="14"/>
      <c r="L167" s="14"/>
      <c r="M167" s="14"/>
      <c r="N167" s="14"/>
      <c r="O167" s="14"/>
      <c r="P167" s="14"/>
      <c r="Q167" s="14"/>
    </row>
    <row r="168" spans="2:17" ht="12.75">
      <c r="B168" s="254"/>
      <c r="C168" s="254"/>
      <c r="D168" s="38"/>
      <c r="E168" s="254"/>
      <c r="F168" s="254"/>
      <c r="G168" s="38"/>
      <c r="H168" s="254"/>
      <c r="I168" s="254"/>
      <c r="J168" s="14"/>
      <c r="K168" s="14"/>
      <c r="L168" s="14"/>
      <c r="M168" s="14"/>
      <c r="N168" s="14"/>
      <c r="O168" s="14"/>
      <c r="P168" s="14"/>
      <c r="Q168" s="14"/>
    </row>
    <row r="169" spans="2:17" ht="12.75">
      <c r="B169" s="254"/>
      <c r="C169" s="254"/>
      <c r="D169" s="38"/>
      <c r="E169" s="254"/>
      <c r="F169" s="254"/>
      <c r="G169" s="38"/>
      <c r="H169" s="254"/>
      <c r="I169" s="254"/>
      <c r="J169" s="14"/>
      <c r="K169" s="14"/>
      <c r="L169" s="14"/>
      <c r="M169" s="14"/>
      <c r="N169" s="14"/>
      <c r="O169" s="14"/>
      <c r="P169" s="14"/>
      <c r="Q169" s="14"/>
    </row>
    <row r="170" spans="2:17" ht="12.75">
      <c r="B170" s="254"/>
      <c r="C170" s="254"/>
      <c r="D170" s="38"/>
      <c r="E170" s="254"/>
      <c r="F170" s="254"/>
      <c r="G170" s="38"/>
      <c r="H170" s="254"/>
      <c r="I170" s="254"/>
      <c r="J170" s="14"/>
      <c r="K170" s="14"/>
      <c r="L170" s="14"/>
      <c r="M170" s="14"/>
      <c r="N170" s="14"/>
      <c r="O170" s="14"/>
      <c r="P170" s="14"/>
      <c r="Q170" s="14"/>
    </row>
    <row r="171" spans="2:17" ht="12.75">
      <c r="B171" s="254"/>
      <c r="C171" s="254"/>
      <c r="D171" s="38"/>
      <c r="E171" s="254"/>
      <c r="F171" s="254"/>
      <c r="G171" s="38"/>
      <c r="H171" s="254"/>
      <c r="I171" s="254"/>
      <c r="J171" s="14"/>
      <c r="K171" s="14"/>
      <c r="L171" s="14"/>
      <c r="M171" s="14"/>
      <c r="N171" s="14"/>
      <c r="O171" s="14"/>
      <c r="P171" s="14"/>
      <c r="Q171" s="14"/>
    </row>
    <row r="172" spans="2:17" ht="12.75">
      <c r="B172" s="254"/>
      <c r="C172" s="254"/>
      <c r="D172" s="38"/>
      <c r="E172" s="254"/>
      <c r="F172" s="254"/>
      <c r="G172" s="38"/>
      <c r="H172" s="254"/>
      <c r="I172" s="254"/>
      <c r="J172" s="14"/>
      <c r="K172" s="14"/>
      <c r="L172" s="14"/>
      <c r="M172" s="14"/>
      <c r="N172" s="14"/>
      <c r="O172" s="14"/>
      <c r="P172" s="14"/>
      <c r="Q172" s="14"/>
    </row>
    <row r="173" spans="2:17" ht="12.75">
      <c r="B173" s="254"/>
      <c r="C173" s="254"/>
      <c r="D173" s="38"/>
      <c r="E173" s="254"/>
      <c r="F173" s="254"/>
      <c r="G173" s="38"/>
      <c r="H173" s="254"/>
      <c r="I173" s="254"/>
      <c r="J173" s="14"/>
      <c r="K173" s="14"/>
      <c r="L173" s="14"/>
      <c r="M173" s="14"/>
      <c r="N173" s="14"/>
      <c r="O173" s="14"/>
      <c r="P173" s="14"/>
      <c r="Q173" s="14"/>
    </row>
    <row r="174" spans="2:17" ht="12.75">
      <c r="B174" s="254"/>
      <c r="C174" s="254"/>
      <c r="D174" s="38"/>
      <c r="E174" s="254"/>
      <c r="F174" s="254"/>
      <c r="G174" s="38"/>
      <c r="H174" s="254"/>
      <c r="I174" s="254"/>
      <c r="J174" s="14"/>
      <c r="K174" s="14"/>
      <c r="L174" s="14"/>
      <c r="M174" s="14"/>
      <c r="N174" s="14"/>
      <c r="O174" s="14"/>
      <c r="P174" s="14"/>
      <c r="Q174" s="14"/>
    </row>
    <row r="175" spans="2:17" ht="12.75">
      <c r="B175" s="254"/>
      <c r="C175" s="254"/>
      <c r="D175" s="38"/>
      <c r="E175" s="254"/>
      <c r="F175" s="254"/>
      <c r="G175" s="38"/>
      <c r="H175" s="254"/>
      <c r="I175" s="254"/>
      <c r="J175" s="14"/>
      <c r="K175" s="14"/>
      <c r="L175" s="14"/>
      <c r="M175" s="14"/>
      <c r="N175" s="14"/>
      <c r="O175" s="14"/>
      <c r="P175" s="14"/>
      <c r="Q175" s="14"/>
    </row>
    <row r="176" spans="2:17" ht="12.75">
      <c r="B176" s="254"/>
      <c r="C176" s="254"/>
      <c r="D176" s="38"/>
      <c r="E176" s="254"/>
      <c r="F176" s="254"/>
      <c r="G176" s="38"/>
      <c r="H176" s="254"/>
      <c r="I176" s="254"/>
      <c r="J176" s="14"/>
      <c r="K176" s="14"/>
      <c r="L176" s="14"/>
      <c r="M176" s="14"/>
      <c r="N176" s="14"/>
      <c r="O176" s="14"/>
      <c r="P176" s="14"/>
      <c r="Q176" s="14"/>
    </row>
    <row r="177" spans="2:17" ht="12.75">
      <c r="B177" s="254"/>
      <c r="C177" s="254"/>
      <c r="D177" s="38"/>
      <c r="E177" s="254"/>
      <c r="F177" s="254"/>
      <c r="G177" s="38"/>
      <c r="H177" s="254"/>
      <c r="I177" s="254"/>
      <c r="J177" s="14"/>
      <c r="K177" s="14"/>
      <c r="L177" s="14"/>
      <c r="M177" s="14"/>
      <c r="N177" s="14"/>
      <c r="O177" s="14"/>
      <c r="P177" s="14"/>
      <c r="Q177" s="14"/>
    </row>
    <row r="178" spans="2:17" ht="12.75">
      <c r="B178" s="254"/>
      <c r="C178" s="254"/>
      <c r="D178" s="38"/>
      <c r="E178" s="254"/>
      <c r="F178" s="254"/>
      <c r="G178" s="38"/>
      <c r="H178" s="254"/>
      <c r="I178" s="254"/>
      <c r="J178" s="14"/>
      <c r="K178" s="14"/>
      <c r="L178" s="14"/>
      <c r="M178" s="14"/>
      <c r="N178" s="14"/>
      <c r="O178" s="14"/>
      <c r="P178" s="14"/>
      <c r="Q178" s="14"/>
    </row>
    <row r="179" spans="2:17" ht="12.75">
      <c r="B179" s="254"/>
      <c r="C179" s="254"/>
      <c r="D179" s="38"/>
      <c r="E179" s="254"/>
      <c r="F179" s="254"/>
      <c r="G179" s="38"/>
      <c r="H179" s="254"/>
      <c r="I179" s="254"/>
      <c r="J179" s="14"/>
      <c r="K179" s="14"/>
      <c r="L179" s="14"/>
      <c r="M179" s="14"/>
      <c r="N179" s="14"/>
      <c r="O179" s="14"/>
      <c r="P179" s="14"/>
      <c r="Q179" s="14"/>
    </row>
    <row r="180" spans="2:17" ht="12.75">
      <c r="B180" s="254"/>
      <c r="C180" s="254"/>
      <c r="D180" s="38"/>
      <c r="E180" s="254"/>
      <c r="F180" s="254"/>
      <c r="G180" s="38"/>
      <c r="H180" s="254"/>
      <c r="I180" s="254"/>
      <c r="J180" s="14"/>
      <c r="K180" s="14"/>
      <c r="L180" s="14"/>
      <c r="M180" s="14"/>
      <c r="N180" s="14"/>
      <c r="O180" s="14"/>
      <c r="P180" s="14"/>
      <c r="Q180" s="14"/>
    </row>
    <row r="181" spans="2:17" ht="12.75">
      <c r="B181" s="254"/>
      <c r="C181" s="254"/>
      <c r="D181" s="38"/>
      <c r="E181" s="254"/>
      <c r="F181" s="254"/>
      <c r="G181" s="38"/>
      <c r="H181" s="254"/>
      <c r="I181" s="254"/>
      <c r="J181" s="14"/>
      <c r="K181" s="14"/>
      <c r="L181" s="14"/>
      <c r="M181" s="14"/>
      <c r="N181" s="14"/>
      <c r="O181" s="14"/>
      <c r="P181" s="14"/>
      <c r="Q181" s="14"/>
    </row>
    <row r="182" spans="2:17" ht="12.75">
      <c r="B182" s="254"/>
      <c r="C182" s="254"/>
      <c r="D182" s="38"/>
      <c r="E182" s="254"/>
      <c r="F182" s="254"/>
      <c r="G182" s="38"/>
      <c r="H182" s="254"/>
      <c r="I182" s="254"/>
      <c r="J182" s="14"/>
      <c r="K182" s="14"/>
      <c r="L182" s="14"/>
      <c r="M182" s="14"/>
      <c r="N182" s="14"/>
      <c r="O182" s="14"/>
      <c r="P182" s="14"/>
      <c r="Q182" s="14"/>
    </row>
    <row r="183" spans="2:17" ht="12.75">
      <c r="B183" s="254"/>
      <c r="C183" s="254"/>
      <c r="D183" s="38"/>
      <c r="E183" s="254"/>
      <c r="F183" s="254"/>
      <c r="G183" s="38"/>
      <c r="H183" s="254"/>
      <c r="I183" s="254"/>
      <c r="J183" s="14"/>
      <c r="K183" s="14"/>
      <c r="L183" s="14"/>
      <c r="M183" s="14"/>
      <c r="N183" s="14"/>
      <c r="O183" s="14"/>
      <c r="P183" s="14"/>
      <c r="Q183" s="14"/>
    </row>
    <row r="184" spans="2:17" ht="12.75">
      <c r="B184" s="254"/>
      <c r="C184" s="254"/>
      <c r="D184" s="38"/>
      <c r="E184" s="254"/>
      <c r="F184" s="254"/>
      <c r="G184" s="38"/>
      <c r="H184" s="254"/>
      <c r="I184" s="254"/>
      <c r="J184" s="14"/>
      <c r="K184" s="14"/>
      <c r="L184" s="14"/>
      <c r="M184" s="14"/>
      <c r="N184" s="14"/>
      <c r="O184" s="14"/>
      <c r="P184" s="14"/>
      <c r="Q184" s="14"/>
    </row>
    <row r="185" spans="2:17" ht="12.75">
      <c r="B185" s="254"/>
      <c r="C185" s="254"/>
      <c r="D185" s="38"/>
      <c r="E185" s="254"/>
      <c r="F185" s="254"/>
      <c r="G185" s="38"/>
      <c r="H185" s="254"/>
      <c r="I185" s="254"/>
      <c r="J185" s="14"/>
      <c r="K185" s="14"/>
      <c r="L185" s="14"/>
      <c r="M185" s="14"/>
      <c r="N185" s="14"/>
      <c r="O185" s="14"/>
      <c r="P185" s="14"/>
      <c r="Q185" s="14"/>
    </row>
    <row r="186" spans="2:17" ht="12.75">
      <c r="B186" s="254"/>
      <c r="C186" s="254"/>
      <c r="D186" s="38"/>
      <c r="E186" s="254"/>
      <c r="F186" s="254"/>
      <c r="G186" s="38"/>
      <c r="H186" s="254"/>
      <c r="I186" s="254"/>
      <c r="J186" s="14"/>
      <c r="K186" s="14"/>
      <c r="L186" s="14"/>
      <c r="M186" s="14"/>
      <c r="N186" s="14"/>
      <c r="O186" s="14"/>
      <c r="P186" s="14"/>
      <c r="Q186" s="14"/>
    </row>
    <row r="187" spans="2:17" ht="12.75">
      <c r="B187" s="254"/>
      <c r="C187" s="254"/>
      <c r="D187" s="38"/>
      <c r="E187" s="254"/>
      <c r="F187" s="254"/>
      <c r="G187" s="38"/>
      <c r="H187" s="254"/>
      <c r="I187" s="254"/>
      <c r="J187" s="14"/>
      <c r="K187" s="14"/>
      <c r="L187" s="14"/>
      <c r="M187" s="14"/>
      <c r="N187" s="14"/>
      <c r="O187" s="14"/>
      <c r="P187" s="14"/>
      <c r="Q187" s="14"/>
    </row>
    <row r="188" spans="2:17" ht="12.75">
      <c r="B188" s="254"/>
      <c r="C188" s="254"/>
      <c r="D188" s="38"/>
      <c r="E188" s="254"/>
      <c r="F188" s="254"/>
      <c r="G188" s="38"/>
      <c r="H188" s="254"/>
      <c r="I188" s="254"/>
      <c r="J188" s="14"/>
      <c r="K188" s="14"/>
      <c r="L188" s="14"/>
      <c r="M188" s="14"/>
      <c r="N188" s="14"/>
      <c r="O188" s="14"/>
      <c r="P188" s="14"/>
      <c r="Q188" s="14"/>
    </row>
    <row r="189" spans="2:17" ht="12.75">
      <c r="B189" s="254"/>
      <c r="C189" s="254"/>
      <c r="D189" s="38"/>
      <c r="E189" s="254"/>
      <c r="F189" s="254"/>
      <c r="G189" s="38"/>
      <c r="H189" s="254"/>
      <c r="I189" s="254"/>
      <c r="J189" s="14"/>
      <c r="K189" s="14"/>
      <c r="L189" s="14"/>
      <c r="M189" s="14"/>
      <c r="N189" s="14"/>
      <c r="O189" s="14"/>
      <c r="P189" s="14"/>
      <c r="Q189" s="14"/>
    </row>
    <row r="190" spans="2:17" ht="12.75">
      <c r="B190" s="254"/>
      <c r="C190" s="254"/>
      <c r="D190" s="38"/>
      <c r="E190" s="254"/>
      <c r="F190" s="254"/>
      <c r="G190" s="38"/>
      <c r="H190" s="254"/>
      <c r="I190" s="254"/>
      <c r="J190" s="14"/>
      <c r="K190" s="14"/>
      <c r="L190" s="14"/>
      <c r="M190" s="14"/>
      <c r="N190" s="14"/>
      <c r="O190" s="14"/>
      <c r="P190" s="14"/>
      <c r="Q190" s="14"/>
    </row>
    <row r="191" spans="2:17" ht="12.75">
      <c r="B191" s="254"/>
      <c r="C191" s="254"/>
      <c r="D191" s="38"/>
      <c r="E191" s="254"/>
      <c r="F191" s="254"/>
      <c r="G191" s="38"/>
      <c r="H191" s="254"/>
      <c r="I191" s="254"/>
      <c r="J191" s="14"/>
      <c r="K191" s="14"/>
      <c r="L191" s="14"/>
      <c r="M191" s="14"/>
      <c r="N191" s="14"/>
      <c r="O191" s="14"/>
      <c r="P191" s="14"/>
      <c r="Q191" s="14"/>
    </row>
    <row r="192" spans="2:17" ht="12.75">
      <c r="B192" s="254"/>
      <c r="C192" s="254"/>
      <c r="D192" s="38"/>
      <c r="E192" s="254"/>
      <c r="F192" s="254"/>
      <c r="G192" s="38"/>
      <c r="H192" s="254"/>
      <c r="I192" s="254"/>
      <c r="J192" s="14"/>
      <c r="K192" s="14"/>
      <c r="L192" s="14"/>
      <c r="M192" s="14"/>
      <c r="N192" s="14"/>
      <c r="O192" s="14"/>
      <c r="P192" s="14"/>
      <c r="Q192" s="14"/>
    </row>
    <row r="193" spans="2:17" ht="12.75">
      <c r="B193" s="254"/>
      <c r="C193" s="254"/>
      <c r="D193" s="38"/>
      <c r="E193" s="254"/>
      <c r="F193" s="254"/>
      <c r="G193" s="38"/>
      <c r="H193" s="254"/>
      <c r="I193" s="254"/>
      <c r="J193" s="14"/>
      <c r="K193" s="14"/>
      <c r="L193" s="14"/>
      <c r="M193" s="14"/>
      <c r="N193" s="14"/>
      <c r="O193" s="14"/>
      <c r="P193" s="14"/>
      <c r="Q193" s="14"/>
    </row>
    <row r="194" spans="2:17" ht="12.75">
      <c r="B194" s="254"/>
      <c r="C194" s="254"/>
      <c r="D194" s="38"/>
      <c r="E194" s="254"/>
      <c r="F194" s="254"/>
      <c r="G194" s="38"/>
      <c r="H194" s="254"/>
      <c r="I194" s="254"/>
      <c r="J194" s="14"/>
      <c r="K194" s="14"/>
      <c r="L194" s="14"/>
      <c r="M194" s="14"/>
      <c r="N194" s="14"/>
      <c r="O194" s="14"/>
      <c r="P194" s="14"/>
      <c r="Q194" s="14"/>
    </row>
    <row r="195" spans="2:17" ht="12.75">
      <c r="B195" s="254"/>
      <c r="C195" s="254"/>
      <c r="D195" s="38"/>
      <c r="E195" s="254"/>
      <c r="F195" s="254"/>
      <c r="G195" s="38"/>
      <c r="H195" s="254"/>
      <c r="I195" s="254"/>
      <c r="J195" s="14"/>
      <c r="K195" s="14"/>
      <c r="L195" s="14"/>
      <c r="M195" s="14"/>
      <c r="N195" s="14"/>
      <c r="O195" s="14"/>
      <c r="P195" s="14"/>
      <c r="Q195" s="14"/>
    </row>
    <row r="196" spans="2:17" ht="12.75">
      <c r="B196" s="254"/>
      <c r="C196" s="254"/>
      <c r="D196" s="38"/>
      <c r="E196" s="254"/>
      <c r="F196" s="254"/>
      <c r="G196" s="38"/>
      <c r="H196" s="254"/>
      <c r="I196" s="254"/>
      <c r="J196" s="14"/>
      <c r="K196" s="14"/>
      <c r="L196" s="14"/>
      <c r="M196" s="14"/>
      <c r="N196" s="14"/>
      <c r="O196" s="14"/>
      <c r="P196" s="14"/>
      <c r="Q196" s="14"/>
    </row>
    <row r="197" spans="2:17" ht="12.75">
      <c r="B197" s="254"/>
      <c r="C197" s="254"/>
      <c r="D197" s="38"/>
      <c r="E197" s="254"/>
      <c r="F197" s="254"/>
      <c r="G197" s="38"/>
      <c r="H197" s="254"/>
      <c r="I197" s="254"/>
      <c r="J197" s="14"/>
      <c r="K197" s="14"/>
      <c r="L197" s="14"/>
      <c r="M197" s="14"/>
      <c r="N197" s="14"/>
      <c r="O197" s="14"/>
      <c r="P197" s="14"/>
      <c r="Q197" s="14"/>
    </row>
    <row r="198" spans="2:17" ht="12.75">
      <c r="B198" s="254"/>
      <c r="C198" s="254"/>
      <c r="D198" s="38"/>
      <c r="E198" s="254"/>
      <c r="F198" s="254"/>
      <c r="G198" s="38"/>
      <c r="H198" s="254"/>
      <c r="I198" s="254"/>
      <c r="J198" s="14"/>
      <c r="K198" s="14"/>
      <c r="L198" s="14"/>
      <c r="M198" s="14"/>
      <c r="N198" s="14"/>
      <c r="O198" s="14"/>
      <c r="P198" s="14"/>
      <c r="Q198" s="14"/>
    </row>
    <row r="199" spans="2:17" ht="12.75">
      <c r="B199" s="254"/>
      <c r="C199" s="254"/>
      <c r="D199" s="38"/>
      <c r="E199" s="254"/>
      <c r="F199" s="254"/>
      <c r="G199" s="38"/>
      <c r="H199" s="254"/>
      <c r="I199" s="254"/>
      <c r="J199" s="14"/>
      <c r="K199" s="14"/>
      <c r="L199" s="14"/>
      <c r="M199" s="14"/>
      <c r="N199" s="14"/>
      <c r="O199" s="14"/>
      <c r="P199" s="14"/>
      <c r="Q199" s="14"/>
    </row>
    <row r="200" spans="2:17" ht="12.75">
      <c r="B200" s="254"/>
      <c r="C200" s="254"/>
      <c r="D200" s="38"/>
      <c r="E200" s="254"/>
      <c r="F200" s="254"/>
      <c r="G200" s="38"/>
      <c r="H200" s="254"/>
      <c r="I200" s="254"/>
      <c r="J200" s="14"/>
      <c r="K200" s="14"/>
      <c r="L200" s="14"/>
      <c r="M200" s="14"/>
      <c r="N200" s="14"/>
      <c r="O200" s="14"/>
      <c r="P200" s="14"/>
      <c r="Q200" s="14"/>
    </row>
    <row r="201" spans="2:17" ht="12.75">
      <c r="B201" s="254"/>
      <c r="C201" s="254"/>
      <c r="D201" s="38"/>
      <c r="E201" s="254"/>
      <c r="F201" s="254"/>
      <c r="G201" s="38"/>
      <c r="H201" s="254"/>
      <c r="I201" s="254"/>
      <c r="J201" s="14"/>
      <c r="K201" s="14"/>
      <c r="L201" s="14"/>
      <c r="M201" s="14"/>
      <c r="N201" s="14"/>
      <c r="O201" s="14"/>
      <c r="P201" s="14"/>
      <c r="Q201" s="14"/>
    </row>
    <row r="202" spans="2:17" ht="12.75">
      <c r="B202" s="254"/>
      <c r="C202" s="254"/>
      <c r="D202" s="38"/>
      <c r="E202" s="254"/>
      <c r="F202" s="254"/>
      <c r="G202" s="38"/>
      <c r="H202" s="254"/>
      <c r="I202" s="254"/>
      <c r="J202" s="14"/>
      <c r="K202" s="14"/>
      <c r="L202" s="14"/>
      <c r="M202" s="14"/>
      <c r="N202" s="14"/>
      <c r="O202" s="14"/>
      <c r="P202" s="14"/>
      <c r="Q202" s="14"/>
    </row>
    <row r="203" spans="2:17" ht="12.75">
      <c r="B203" s="254"/>
      <c r="C203" s="254"/>
      <c r="D203" s="38"/>
      <c r="E203" s="254"/>
      <c r="F203" s="254"/>
      <c r="G203" s="38"/>
      <c r="H203" s="254"/>
      <c r="I203" s="254"/>
      <c r="J203" s="14"/>
      <c r="K203" s="14"/>
      <c r="L203" s="14"/>
      <c r="M203" s="14"/>
      <c r="N203" s="14"/>
      <c r="O203" s="14"/>
      <c r="P203" s="14"/>
      <c r="Q203" s="14"/>
    </row>
    <row r="204" spans="2:17" ht="12.75">
      <c r="B204" s="254"/>
      <c r="C204" s="254"/>
      <c r="D204" s="38"/>
      <c r="E204" s="254"/>
      <c r="F204" s="254"/>
      <c r="G204" s="38"/>
      <c r="H204" s="254"/>
      <c r="I204" s="254"/>
      <c r="J204" s="14"/>
      <c r="K204" s="14"/>
      <c r="L204" s="14"/>
      <c r="M204" s="14"/>
      <c r="N204" s="14"/>
      <c r="O204" s="14"/>
      <c r="P204" s="14"/>
      <c r="Q204" s="14"/>
    </row>
    <row r="205" spans="2:17" ht="12.75">
      <c r="B205" s="254"/>
      <c r="C205" s="254"/>
      <c r="D205" s="38"/>
      <c r="E205" s="254"/>
      <c r="F205" s="254"/>
      <c r="G205" s="38"/>
      <c r="H205" s="254"/>
      <c r="I205" s="254"/>
      <c r="J205" s="14"/>
      <c r="K205" s="14"/>
      <c r="L205" s="14"/>
      <c r="M205" s="14"/>
      <c r="N205" s="14"/>
      <c r="O205" s="14"/>
      <c r="P205" s="14"/>
      <c r="Q205" s="14"/>
    </row>
    <row r="206" spans="2:17" ht="12.75">
      <c r="B206" s="254"/>
      <c r="C206" s="254"/>
      <c r="D206" s="38"/>
      <c r="E206" s="254"/>
      <c r="F206" s="254"/>
      <c r="G206" s="38"/>
      <c r="H206" s="254"/>
      <c r="I206" s="254"/>
      <c r="J206" s="14"/>
      <c r="K206" s="14"/>
      <c r="L206" s="14"/>
      <c r="M206" s="14"/>
      <c r="N206" s="14"/>
      <c r="O206" s="14"/>
      <c r="P206" s="14"/>
      <c r="Q206" s="14"/>
    </row>
    <row r="207" spans="2:17" ht="12.75">
      <c r="B207" s="254"/>
      <c r="C207" s="254"/>
      <c r="D207" s="38"/>
      <c r="E207" s="254"/>
      <c r="F207" s="254"/>
      <c r="G207" s="38"/>
      <c r="H207" s="254"/>
      <c r="I207" s="254"/>
      <c r="J207" s="14"/>
      <c r="K207" s="14"/>
      <c r="L207" s="14"/>
      <c r="M207" s="14"/>
      <c r="N207" s="14"/>
      <c r="O207" s="14"/>
      <c r="P207" s="14"/>
      <c r="Q207" s="14"/>
    </row>
    <row r="208" spans="2:17" ht="12.75">
      <c r="B208" s="254"/>
      <c r="C208" s="254"/>
      <c r="D208" s="38"/>
      <c r="E208" s="254"/>
      <c r="F208" s="254"/>
      <c r="G208" s="38"/>
      <c r="H208" s="254"/>
      <c r="I208" s="254"/>
      <c r="J208" s="14"/>
      <c r="K208" s="14"/>
      <c r="L208" s="14"/>
      <c r="M208" s="14"/>
      <c r="N208" s="14"/>
      <c r="O208" s="14"/>
      <c r="P208" s="14"/>
      <c r="Q208" s="14"/>
    </row>
    <row r="209" spans="2:17" ht="12.75">
      <c r="B209" s="254"/>
      <c r="C209" s="254"/>
      <c r="D209" s="38"/>
      <c r="E209" s="254"/>
      <c r="F209" s="254"/>
      <c r="G209" s="38"/>
      <c r="H209" s="254"/>
      <c r="I209" s="254"/>
      <c r="J209" s="14"/>
      <c r="K209" s="14"/>
      <c r="L209" s="14"/>
      <c r="M209" s="14"/>
      <c r="N209" s="14"/>
      <c r="O209" s="14"/>
      <c r="P209" s="14"/>
      <c r="Q209" s="14"/>
    </row>
    <row r="210" spans="2:17" ht="12.75">
      <c r="B210" s="254"/>
      <c r="C210" s="254"/>
      <c r="D210" s="38"/>
      <c r="E210" s="254"/>
      <c r="F210" s="254"/>
      <c r="G210" s="38"/>
      <c r="H210" s="254"/>
      <c r="I210" s="254"/>
      <c r="J210" s="14"/>
      <c r="K210" s="14"/>
      <c r="L210" s="14"/>
      <c r="M210" s="14"/>
      <c r="N210" s="14"/>
      <c r="O210" s="14"/>
      <c r="P210" s="14"/>
      <c r="Q210" s="14"/>
    </row>
    <row r="211" spans="2:17" ht="12.75">
      <c r="B211" s="254"/>
      <c r="C211" s="254"/>
      <c r="D211" s="38"/>
      <c r="E211" s="254"/>
      <c r="F211" s="254"/>
      <c r="G211" s="38"/>
      <c r="H211" s="254"/>
      <c r="I211" s="254"/>
      <c r="J211" s="14"/>
      <c r="K211" s="14"/>
      <c r="L211" s="14"/>
      <c r="M211" s="14"/>
      <c r="N211" s="14"/>
      <c r="O211" s="14"/>
      <c r="P211" s="14"/>
      <c r="Q211" s="14"/>
    </row>
    <row r="212" spans="2:17" ht="12.75">
      <c r="B212" s="254"/>
      <c r="C212" s="254"/>
      <c r="D212" s="38"/>
      <c r="E212" s="254"/>
      <c r="F212" s="254"/>
      <c r="G212" s="38"/>
      <c r="H212" s="254"/>
      <c r="I212" s="254"/>
      <c r="J212" s="14"/>
      <c r="K212" s="14"/>
      <c r="L212" s="14"/>
      <c r="M212" s="14"/>
      <c r="N212" s="14"/>
      <c r="O212" s="14"/>
      <c r="P212" s="14"/>
      <c r="Q212" s="14"/>
    </row>
    <row r="213" spans="2:17" ht="12.75">
      <c r="B213" s="254"/>
      <c r="C213" s="254"/>
      <c r="D213" s="38"/>
      <c r="E213" s="254"/>
      <c r="F213" s="254"/>
      <c r="G213" s="38"/>
      <c r="H213" s="254"/>
      <c r="I213" s="254"/>
      <c r="J213" s="14"/>
      <c r="K213" s="14"/>
      <c r="L213" s="14"/>
      <c r="M213" s="14"/>
      <c r="N213" s="14"/>
      <c r="O213" s="14"/>
      <c r="P213" s="14"/>
      <c r="Q213" s="14"/>
    </row>
    <row r="214" spans="2:17" ht="12.75">
      <c r="B214" s="254"/>
      <c r="C214" s="254"/>
      <c r="D214" s="38"/>
      <c r="E214" s="254"/>
      <c r="F214" s="254"/>
      <c r="G214" s="38"/>
      <c r="H214" s="254"/>
      <c r="I214" s="254"/>
      <c r="J214" s="14"/>
      <c r="K214" s="14"/>
      <c r="L214" s="14"/>
      <c r="M214" s="14"/>
      <c r="N214" s="14"/>
      <c r="O214" s="14"/>
      <c r="P214" s="14"/>
      <c r="Q214" s="14"/>
    </row>
    <row r="215" spans="2:17" ht="12.75">
      <c r="B215" s="254"/>
      <c r="C215" s="254"/>
      <c r="D215" s="38"/>
      <c r="E215" s="254"/>
      <c r="F215" s="254"/>
      <c r="G215" s="38"/>
      <c r="H215" s="254"/>
      <c r="I215" s="254"/>
      <c r="J215" s="14"/>
      <c r="K215" s="14"/>
      <c r="L215" s="14"/>
      <c r="M215" s="14"/>
      <c r="N215" s="14"/>
      <c r="O215" s="14"/>
      <c r="P215" s="14"/>
      <c r="Q215" s="14"/>
    </row>
    <row r="216" spans="2:17" ht="12.75">
      <c r="B216" s="254"/>
      <c r="C216" s="254"/>
      <c r="D216" s="38"/>
      <c r="E216" s="254"/>
      <c r="F216" s="254"/>
      <c r="G216" s="38"/>
      <c r="H216" s="254"/>
      <c r="I216" s="254"/>
      <c r="J216" s="14"/>
      <c r="K216" s="14"/>
      <c r="L216" s="14"/>
      <c r="M216" s="14"/>
      <c r="N216" s="14"/>
      <c r="O216" s="14"/>
      <c r="P216" s="14"/>
      <c r="Q216" s="14"/>
    </row>
    <row r="217" spans="2:17" ht="12.75">
      <c r="B217" s="254"/>
      <c r="C217" s="254"/>
      <c r="D217" s="38"/>
      <c r="E217" s="254"/>
      <c r="F217" s="254"/>
      <c r="G217" s="38"/>
      <c r="H217" s="254"/>
      <c r="I217" s="254"/>
      <c r="J217" s="14"/>
      <c r="K217" s="14"/>
      <c r="L217" s="14"/>
      <c r="M217" s="14"/>
      <c r="N217" s="14"/>
      <c r="O217" s="14"/>
      <c r="P217" s="14"/>
      <c r="Q217" s="14"/>
    </row>
    <row r="218" spans="2:17" ht="12.75">
      <c r="B218" s="254"/>
      <c r="C218" s="254"/>
      <c r="D218" s="38"/>
      <c r="E218" s="254"/>
      <c r="F218" s="254"/>
      <c r="G218" s="38"/>
      <c r="H218" s="254"/>
      <c r="I218" s="254"/>
      <c r="J218" s="14"/>
      <c r="K218" s="14"/>
      <c r="L218" s="14"/>
      <c r="M218" s="14"/>
      <c r="N218" s="14"/>
      <c r="O218" s="14"/>
      <c r="P218" s="14"/>
      <c r="Q218" s="14"/>
    </row>
    <row r="219" spans="2:17" ht="12.75">
      <c r="B219" s="254"/>
      <c r="C219" s="254"/>
      <c r="D219" s="38"/>
      <c r="E219" s="254"/>
      <c r="F219" s="254"/>
      <c r="G219" s="38"/>
      <c r="H219" s="254"/>
      <c r="I219" s="254"/>
      <c r="J219" s="14"/>
      <c r="K219" s="14"/>
      <c r="L219" s="14"/>
      <c r="M219" s="14"/>
      <c r="N219" s="14"/>
      <c r="O219" s="14"/>
      <c r="P219" s="14"/>
      <c r="Q219" s="14"/>
    </row>
    <row r="220" spans="2:17" ht="12.75">
      <c r="B220" s="254"/>
      <c r="C220" s="254"/>
      <c r="D220" s="38"/>
      <c r="E220" s="254"/>
      <c r="F220" s="254"/>
      <c r="G220" s="38"/>
      <c r="H220" s="254"/>
      <c r="I220" s="254"/>
      <c r="J220" s="14"/>
      <c r="K220" s="14"/>
      <c r="L220" s="14"/>
      <c r="M220" s="14"/>
      <c r="N220" s="14"/>
      <c r="O220" s="14"/>
      <c r="P220" s="14"/>
      <c r="Q220" s="14"/>
    </row>
    <row r="221" spans="2:17" ht="12.75">
      <c r="B221" s="254"/>
      <c r="C221" s="254"/>
      <c r="D221" s="38"/>
      <c r="E221" s="254"/>
      <c r="F221" s="254"/>
      <c r="G221" s="38"/>
      <c r="H221" s="254"/>
      <c r="I221" s="254"/>
      <c r="J221" s="14"/>
      <c r="K221" s="14"/>
      <c r="L221" s="14"/>
      <c r="M221" s="14"/>
      <c r="N221" s="14"/>
      <c r="O221" s="14"/>
      <c r="P221" s="14"/>
      <c r="Q221" s="14"/>
    </row>
    <row r="222" spans="2:17" ht="12.75">
      <c r="B222" s="254"/>
      <c r="C222" s="254"/>
      <c r="D222" s="38"/>
      <c r="E222" s="254"/>
      <c r="F222" s="254"/>
      <c r="G222" s="38"/>
      <c r="H222" s="254"/>
      <c r="I222" s="254"/>
      <c r="J222" s="14"/>
      <c r="K222" s="14"/>
      <c r="L222" s="14"/>
      <c r="M222" s="14"/>
      <c r="N222" s="14"/>
      <c r="O222" s="14"/>
      <c r="P222" s="14"/>
      <c r="Q222" s="14"/>
    </row>
    <row r="223" spans="2:17" ht="12.75">
      <c r="B223" s="254"/>
      <c r="C223" s="254"/>
      <c r="D223" s="38"/>
      <c r="E223" s="254"/>
      <c r="F223" s="254"/>
      <c r="G223" s="38"/>
      <c r="H223" s="254"/>
      <c r="I223" s="254"/>
      <c r="J223" s="14"/>
      <c r="K223" s="14"/>
      <c r="L223" s="14"/>
      <c r="M223" s="14"/>
      <c r="N223" s="14"/>
      <c r="O223" s="14"/>
      <c r="P223" s="14"/>
      <c r="Q223" s="14"/>
    </row>
    <row r="224" spans="2:17" ht="12.75">
      <c r="B224" s="254"/>
      <c r="C224" s="254"/>
      <c r="D224" s="38"/>
      <c r="E224" s="254"/>
      <c r="F224" s="254"/>
      <c r="G224" s="38"/>
      <c r="H224" s="254"/>
      <c r="I224" s="254"/>
      <c r="J224" s="14"/>
      <c r="K224" s="14"/>
      <c r="L224" s="14"/>
      <c r="M224" s="14"/>
      <c r="N224" s="14"/>
      <c r="O224" s="14"/>
      <c r="P224" s="14"/>
      <c r="Q224" s="14"/>
    </row>
    <row r="225" spans="2:17" ht="12.75">
      <c r="B225" s="254"/>
      <c r="C225" s="254"/>
      <c r="D225" s="38"/>
      <c r="E225" s="254"/>
      <c r="F225" s="254"/>
      <c r="G225" s="38"/>
      <c r="H225" s="254"/>
      <c r="I225" s="254"/>
      <c r="J225" s="14"/>
      <c r="K225" s="14"/>
      <c r="L225" s="14"/>
      <c r="M225" s="14"/>
      <c r="N225" s="14"/>
      <c r="O225" s="14"/>
      <c r="P225" s="14"/>
      <c r="Q225" s="14"/>
    </row>
    <row r="226" spans="2:17" ht="12.75">
      <c r="B226" s="254"/>
      <c r="C226" s="254"/>
      <c r="D226" s="38"/>
      <c r="E226" s="254"/>
      <c r="F226" s="254"/>
      <c r="G226" s="38"/>
      <c r="H226" s="254"/>
      <c r="I226" s="254"/>
      <c r="J226" s="14"/>
      <c r="K226" s="14"/>
      <c r="L226" s="14"/>
      <c r="M226" s="14"/>
      <c r="N226" s="14"/>
      <c r="O226" s="14"/>
      <c r="P226" s="14"/>
      <c r="Q226" s="14"/>
    </row>
    <row r="227" spans="2:17" ht="12.75">
      <c r="B227" s="254"/>
      <c r="C227" s="254"/>
      <c r="D227" s="38"/>
      <c r="E227" s="254"/>
      <c r="F227" s="254"/>
      <c r="G227" s="38"/>
      <c r="H227" s="254"/>
      <c r="I227" s="254"/>
      <c r="J227" s="14"/>
      <c r="K227" s="14"/>
      <c r="L227" s="14"/>
      <c r="M227" s="14"/>
      <c r="N227" s="14"/>
      <c r="O227" s="14"/>
      <c r="P227" s="14"/>
      <c r="Q227" s="14"/>
    </row>
    <row r="228" spans="2:17" ht="12.75">
      <c r="B228" s="254"/>
      <c r="C228" s="254"/>
      <c r="D228" s="38"/>
      <c r="E228" s="254"/>
      <c r="F228" s="254"/>
      <c r="G228" s="38"/>
      <c r="H228" s="254"/>
      <c r="I228" s="254"/>
      <c r="J228" s="14"/>
      <c r="K228" s="14"/>
      <c r="L228" s="14"/>
      <c r="M228" s="14"/>
      <c r="N228" s="14"/>
      <c r="O228" s="14"/>
      <c r="P228" s="14"/>
      <c r="Q228" s="14"/>
    </row>
    <row r="229" spans="2:17" ht="12.75">
      <c r="B229" s="254"/>
      <c r="C229" s="254"/>
      <c r="D229" s="38"/>
      <c r="E229" s="254"/>
      <c r="F229" s="254"/>
      <c r="G229" s="38"/>
      <c r="H229" s="254"/>
      <c r="I229" s="254"/>
      <c r="J229" s="14"/>
      <c r="K229" s="14"/>
      <c r="L229" s="14"/>
      <c r="M229" s="14"/>
      <c r="N229" s="14"/>
      <c r="O229" s="14"/>
      <c r="P229" s="14"/>
      <c r="Q229" s="14"/>
    </row>
    <row r="230" spans="2:17" ht="12.75">
      <c r="B230" s="254"/>
      <c r="C230" s="254"/>
      <c r="D230" s="38"/>
      <c r="E230" s="254"/>
      <c r="F230" s="254"/>
      <c r="G230" s="38"/>
      <c r="H230" s="254"/>
      <c r="I230" s="254"/>
      <c r="J230" s="14"/>
      <c r="K230" s="14"/>
      <c r="L230" s="14"/>
      <c r="M230" s="14"/>
      <c r="N230" s="14"/>
      <c r="O230" s="14"/>
      <c r="P230" s="14"/>
      <c r="Q230" s="14"/>
    </row>
    <row r="231" spans="2:17" ht="12.75">
      <c r="B231" s="254"/>
      <c r="C231" s="254"/>
      <c r="D231" s="38"/>
      <c r="E231" s="254"/>
      <c r="F231" s="254"/>
      <c r="G231" s="38"/>
      <c r="H231" s="254"/>
      <c r="I231" s="254"/>
      <c r="J231" s="14"/>
      <c r="K231" s="14"/>
      <c r="L231" s="14"/>
      <c r="M231" s="14"/>
      <c r="N231" s="14"/>
      <c r="O231" s="14"/>
      <c r="P231" s="14"/>
      <c r="Q231" s="14"/>
    </row>
    <row r="232" spans="2:17" ht="12.75">
      <c r="B232" s="254"/>
      <c r="C232" s="254"/>
      <c r="D232" s="38"/>
      <c r="E232" s="254"/>
      <c r="F232" s="254"/>
      <c r="G232" s="38"/>
      <c r="H232" s="254"/>
      <c r="I232" s="254"/>
      <c r="J232" s="14"/>
      <c r="K232" s="14"/>
      <c r="L232" s="14"/>
      <c r="M232" s="14"/>
      <c r="N232" s="14"/>
      <c r="O232" s="14"/>
      <c r="P232" s="14"/>
      <c r="Q232" s="14"/>
    </row>
    <row r="233" spans="2:17" ht="12.75">
      <c r="B233" s="254"/>
      <c r="C233" s="254"/>
      <c r="D233" s="38"/>
      <c r="E233" s="254"/>
      <c r="F233" s="254"/>
      <c r="G233" s="38"/>
      <c r="H233" s="254"/>
      <c r="I233" s="254"/>
      <c r="J233" s="14"/>
      <c r="K233" s="14"/>
      <c r="L233" s="14"/>
      <c r="M233" s="14"/>
      <c r="N233" s="14"/>
      <c r="O233" s="14"/>
      <c r="P233" s="14"/>
      <c r="Q233" s="14"/>
    </row>
    <row r="234" spans="2:17" ht="12.75">
      <c r="B234" s="254"/>
      <c r="C234" s="254"/>
      <c r="D234" s="38"/>
      <c r="E234" s="254"/>
      <c r="F234" s="254"/>
      <c r="G234" s="38"/>
      <c r="H234" s="254"/>
      <c r="I234" s="254"/>
      <c r="J234" s="14"/>
      <c r="K234" s="14"/>
      <c r="L234" s="14"/>
      <c r="M234" s="14"/>
      <c r="N234" s="14"/>
      <c r="O234" s="14"/>
      <c r="P234" s="14"/>
      <c r="Q234" s="14"/>
    </row>
    <row r="235" spans="2:17" ht="12.75">
      <c r="B235" s="254"/>
      <c r="C235" s="254"/>
      <c r="D235" s="38"/>
      <c r="E235" s="254"/>
      <c r="F235" s="254"/>
      <c r="G235" s="38"/>
      <c r="H235" s="254"/>
      <c r="I235" s="254"/>
      <c r="J235" s="14"/>
      <c r="K235" s="14"/>
      <c r="L235" s="14"/>
      <c r="M235" s="14"/>
      <c r="N235" s="14"/>
      <c r="O235" s="14"/>
      <c r="P235" s="14"/>
      <c r="Q235" s="14"/>
    </row>
    <row r="236" spans="2:17" ht="12.75">
      <c r="B236" s="254"/>
      <c r="C236" s="254"/>
      <c r="D236" s="38"/>
      <c r="E236" s="254"/>
      <c r="F236" s="254"/>
      <c r="G236" s="38"/>
      <c r="H236" s="254"/>
      <c r="I236" s="254"/>
      <c r="J236" s="14"/>
      <c r="K236" s="14"/>
      <c r="L236" s="14"/>
      <c r="M236" s="14"/>
      <c r="N236" s="14"/>
      <c r="O236" s="14"/>
      <c r="P236" s="14"/>
      <c r="Q236" s="14"/>
    </row>
    <row r="237" spans="2:17" ht="12.75">
      <c r="B237" s="254"/>
      <c r="C237" s="254"/>
      <c r="D237" s="38"/>
      <c r="E237" s="254"/>
      <c r="F237" s="254"/>
      <c r="G237" s="38"/>
      <c r="H237" s="254"/>
      <c r="I237" s="254"/>
      <c r="J237" s="14"/>
      <c r="K237" s="14"/>
      <c r="L237" s="14"/>
      <c r="M237" s="14"/>
      <c r="N237" s="14"/>
      <c r="O237" s="14"/>
      <c r="P237" s="14"/>
      <c r="Q237" s="14"/>
    </row>
    <row r="238" spans="2:17" ht="12.75">
      <c r="B238" s="254"/>
      <c r="C238" s="254"/>
      <c r="D238" s="38"/>
      <c r="E238" s="254"/>
      <c r="F238" s="254"/>
      <c r="G238" s="38"/>
      <c r="H238" s="254"/>
      <c r="I238" s="254"/>
      <c r="J238" s="14"/>
      <c r="K238" s="14"/>
      <c r="L238" s="14"/>
      <c r="M238" s="14"/>
      <c r="N238" s="14"/>
      <c r="O238" s="14"/>
      <c r="P238" s="14"/>
      <c r="Q238" s="14"/>
    </row>
    <row r="239" spans="2:17" ht="12.75">
      <c r="B239" s="254"/>
      <c r="C239" s="254"/>
      <c r="D239" s="38"/>
      <c r="E239" s="254"/>
      <c r="F239" s="254"/>
      <c r="G239" s="38"/>
      <c r="H239" s="254"/>
      <c r="I239" s="254"/>
      <c r="J239" s="14"/>
      <c r="K239" s="14"/>
      <c r="L239" s="14"/>
      <c r="M239" s="14"/>
      <c r="N239" s="14"/>
      <c r="O239" s="14"/>
      <c r="P239" s="14"/>
      <c r="Q239" s="14"/>
    </row>
    <row r="240" spans="2:17" ht="12.75">
      <c r="B240" s="254"/>
      <c r="C240" s="254"/>
      <c r="D240" s="38"/>
      <c r="E240" s="254"/>
      <c r="F240" s="254"/>
      <c r="G240" s="38"/>
      <c r="H240" s="254"/>
      <c r="I240" s="254"/>
      <c r="J240" s="14"/>
      <c r="K240" s="14"/>
      <c r="L240" s="14"/>
      <c r="M240" s="14"/>
      <c r="N240" s="14"/>
      <c r="O240" s="14"/>
      <c r="P240" s="14"/>
      <c r="Q240" s="14"/>
    </row>
    <row r="241" spans="2:17" ht="12.75">
      <c r="B241" s="254"/>
      <c r="C241" s="254"/>
      <c r="D241" s="38"/>
      <c r="E241" s="254"/>
      <c r="F241" s="254"/>
      <c r="G241" s="38"/>
      <c r="H241" s="254"/>
      <c r="I241" s="254"/>
      <c r="J241" s="14"/>
      <c r="K241" s="14"/>
      <c r="L241" s="14"/>
      <c r="M241" s="14"/>
      <c r="N241" s="14"/>
      <c r="O241" s="14"/>
      <c r="P241" s="14"/>
      <c r="Q241" s="14"/>
    </row>
    <row r="242" spans="2:17" ht="12.75">
      <c r="B242" s="254"/>
      <c r="C242" s="254"/>
      <c r="D242" s="38"/>
      <c r="E242" s="254"/>
      <c r="F242" s="254"/>
      <c r="G242" s="38"/>
      <c r="H242" s="254"/>
      <c r="I242" s="254"/>
      <c r="J242" s="14"/>
      <c r="K242" s="14"/>
      <c r="L242" s="14"/>
      <c r="M242" s="14"/>
      <c r="N242" s="14"/>
      <c r="O242" s="14"/>
      <c r="P242" s="14"/>
      <c r="Q242" s="14"/>
    </row>
    <row r="243" spans="2:17" ht="12.75">
      <c r="B243" s="254"/>
      <c r="C243" s="254"/>
      <c r="D243" s="38"/>
      <c r="E243" s="254"/>
      <c r="F243" s="254"/>
      <c r="G243" s="38"/>
      <c r="H243" s="254"/>
      <c r="I243" s="254"/>
      <c r="J243" s="14"/>
      <c r="K243" s="14"/>
      <c r="L243" s="14"/>
      <c r="M243" s="14"/>
      <c r="N243" s="14"/>
      <c r="O243" s="14"/>
      <c r="P243" s="14"/>
      <c r="Q243" s="14"/>
    </row>
    <row r="244" spans="2:17" ht="12.75">
      <c r="B244" s="254"/>
      <c r="C244" s="254"/>
      <c r="D244" s="38"/>
      <c r="E244" s="254"/>
      <c r="F244" s="254"/>
      <c r="G244" s="38"/>
      <c r="H244" s="254"/>
      <c r="I244" s="254"/>
      <c r="J244" s="14"/>
      <c r="K244" s="14"/>
      <c r="L244" s="14"/>
      <c r="M244" s="14"/>
      <c r="N244" s="14"/>
      <c r="O244" s="14"/>
      <c r="P244" s="14"/>
      <c r="Q244" s="14"/>
    </row>
    <row r="245" spans="2:17" ht="12.75">
      <c r="B245" s="254"/>
      <c r="C245" s="254"/>
      <c r="D245" s="38"/>
      <c r="E245" s="254"/>
      <c r="F245" s="254"/>
      <c r="G245" s="38"/>
      <c r="H245" s="254"/>
      <c r="I245" s="254"/>
      <c r="J245" s="14"/>
      <c r="K245" s="14"/>
      <c r="L245" s="14"/>
      <c r="M245" s="14"/>
      <c r="N245" s="14"/>
      <c r="O245" s="14"/>
      <c r="P245" s="14"/>
      <c r="Q245" s="14"/>
    </row>
    <row r="246" spans="2:17" ht="12.75">
      <c r="B246" s="254"/>
      <c r="C246" s="254"/>
      <c r="D246" s="38"/>
      <c r="E246" s="254"/>
      <c r="F246" s="254"/>
      <c r="G246" s="38"/>
      <c r="H246" s="254"/>
      <c r="I246" s="254"/>
      <c r="J246" s="14"/>
      <c r="K246" s="14"/>
      <c r="L246" s="14"/>
      <c r="M246" s="14"/>
      <c r="N246" s="14"/>
      <c r="O246" s="14"/>
      <c r="P246" s="14"/>
      <c r="Q246" s="14"/>
    </row>
    <row r="247" spans="2:17" ht="12.75">
      <c r="B247" s="254"/>
      <c r="C247" s="254"/>
      <c r="D247" s="38"/>
      <c r="E247" s="254"/>
      <c r="F247" s="254"/>
      <c r="G247" s="38"/>
      <c r="H247" s="254"/>
      <c r="I247" s="254"/>
      <c r="J247" s="14"/>
      <c r="K247" s="14"/>
      <c r="L247" s="14"/>
      <c r="M247" s="14"/>
      <c r="N247" s="14"/>
      <c r="O247" s="14"/>
      <c r="P247" s="14"/>
      <c r="Q247" s="14"/>
    </row>
  </sheetData>
  <sheetProtection/>
  <mergeCells count="4">
    <mergeCell ref="B5:D5"/>
    <mergeCell ref="E5:G5"/>
    <mergeCell ref="A2:I2"/>
    <mergeCell ref="B1:E1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R180"/>
  <sheetViews>
    <sheetView workbookViewId="0" topLeftCell="A1">
      <selection activeCell="M17" sqref="M17"/>
    </sheetView>
  </sheetViews>
  <sheetFormatPr defaultColWidth="9.00390625" defaultRowHeight="12.75" outlineLevelRow="3"/>
  <cols>
    <col min="1" max="1" width="52.00390625" style="28" customWidth="1"/>
    <col min="2" max="13" width="16.25390625" style="39" customWidth="1"/>
    <col min="14" max="16384" width="9.125" style="28" customWidth="1"/>
  </cols>
  <sheetData>
    <row r="1" spans="1:13" s="27" customFormat="1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8" s="27" customFormat="1" ht="18.75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2"/>
      <c r="O2" s="62"/>
      <c r="P2" s="62"/>
      <c r="Q2" s="62"/>
      <c r="R2" s="62"/>
    </row>
    <row r="3" spans="1:13" s="27" customFormat="1" ht="12.75">
      <c r="A3" s="119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s="186" customFormat="1" ht="12.75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 t="str">
        <f>VALUAH</f>
        <v>млрд. грн</v>
      </c>
    </row>
    <row r="5" spans="1:13" s="224" customFormat="1" ht="12.75">
      <c r="A5" s="123"/>
      <c r="B5" s="89">
        <v>44926</v>
      </c>
      <c r="C5" s="89">
        <v>44957</v>
      </c>
      <c r="D5" s="89">
        <v>44985</v>
      </c>
      <c r="E5" s="89">
        <v>45016</v>
      </c>
      <c r="F5" s="89">
        <v>45046</v>
      </c>
      <c r="G5" s="89">
        <v>45077</v>
      </c>
      <c r="H5" s="89">
        <v>45107</v>
      </c>
      <c r="I5" s="89">
        <v>45138</v>
      </c>
      <c r="J5" s="89">
        <v>45169</v>
      </c>
      <c r="K5" s="89">
        <v>45199</v>
      </c>
      <c r="L5" s="89">
        <v>45230</v>
      </c>
      <c r="M5" s="89">
        <v>45260</v>
      </c>
    </row>
    <row r="6" spans="1:13" s="10" customFormat="1" ht="31.5">
      <c r="A6" s="7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65">
        <f aca="true" t="shared" si="0" ref="B6:M6">B$7+B$81</f>
        <v>4075.4500576792207</v>
      </c>
      <c r="C6" s="65">
        <f t="shared" si="0"/>
        <v>4266.44447291746</v>
      </c>
      <c r="D6" s="65">
        <f t="shared" si="0"/>
        <v>4243.686457106111</v>
      </c>
      <c r="E6" s="65">
        <f t="shared" si="0"/>
        <v>4386.5683003504</v>
      </c>
      <c r="F6" s="65">
        <f t="shared" si="0"/>
        <v>4546.82808312461</v>
      </c>
      <c r="G6" s="65">
        <f t="shared" si="0"/>
        <v>4593.494118767439</v>
      </c>
      <c r="H6" s="65">
        <f t="shared" si="0"/>
        <v>4714.36199782634</v>
      </c>
      <c r="I6" s="65">
        <f t="shared" si="0"/>
        <v>4860.594704850541</v>
      </c>
      <c r="J6" s="65">
        <f t="shared" si="0"/>
        <v>4898.0302811133</v>
      </c>
      <c r="K6" s="65">
        <f t="shared" si="0"/>
        <v>4886.60590850619</v>
      </c>
      <c r="L6" s="65">
        <f t="shared" si="0"/>
        <v>4958.215435595051</v>
      </c>
      <c r="M6" s="65">
        <f t="shared" si="0"/>
        <v>5122.49267062287</v>
      </c>
    </row>
    <row r="7" spans="1:13" s="134" customFormat="1" ht="15">
      <c r="A7" s="73" t="s">
        <v>66</v>
      </c>
      <c r="B7" s="111">
        <f aca="true" t="shared" si="1" ref="B7:M7">B$8+B$45</f>
        <v>3715.1336317660907</v>
      </c>
      <c r="C7" s="111">
        <f t="shared" si="1"/>
        <v>3891.2493464376103</v>
      </c>
      <c r="D7" s="111">
        <f t="shared" si="1"/>
        <v>3881.847555788011</v>
      </c>
      <c r="E7" s="111">
        <f t="shared" si="1"/>
        <v>4045.15950061611</v>
      </c>
      <c r="F7" s="111">
        <f t="shared" si="1"/>
        <v>4208.346525681331</v>
      </c>
      <c r="G7" s="111">
        <f t="shared" si="1"/>
        <v>4257.099098312759</v>
      </c>
      <c r="H7" s="111">
        <f t="shared" si="1"/>
        <v>4376.4828361153195</v>
      </c>
      <c r="I7" s="111">
        <f t="shared" si="1"/>
        <v>4521.089312509861</v>
      </c>
      <c r="J7" s="111">
        <f t="shared" si="1"/>
        <v>4555.68834483428</v>
      </c>
      <c r="K7" s="111">
        <f t="shared" si="1"/>
        <v>4560.43563526387</v>
      </c>
      <c r="L7" s="111">
        <f t="shared" si="1"/>
        <v>4638.114720489571</v>
      </c>
      <c r="M7" s="111">
        <f t="shared" si="1"/>
        <v>4799.46899403554</v>
      </c>
    </row>
    <row r="8" spans="1:13" s="72" customFormat="1" ht="15" outlineLevel="1">
      <c r="A8" s="95" t="s">
        <v>48</v>
      </c>
      <c r="B8" s="177">
        <f aca="true" t="shared" si="2" ref="B8:M8">B$9+B$43</f>
        <v>1389.6902523549404</v>
      </c>
      <c r="C8" s="177">
        <f t="shared" si="2"/>
        <v>1420.4619873613403</v>
      </c>
      <c r="D8" s="177">
        <f t="shared" si="2"/>
        <v>1431.3214009277401</v>
      </c>
      <c r="E8" s="177">
        <f t="shared" si="2"/>
        <v>1444.7466166493205</v>
      </c>
      <c r="F8" s="177">
        <f t="shared" si="2"/>
        <v>1436.7151325735206</v>
      </c>
      <c r="G8" s="177">
        <f t="shared" si="2"/>
        <v>1452.7460593247201</v>
      </c>
      <c r="H8" s="177">
        <f t="shared" si="2"/>
        <v>1454.9498949169</v>
      </c>
      <c r="I8" s="177">
        <f t="shared" si="2"/>
        <v>1470.7542204037002</v>
      </c>
      <c r="J8" s="177">
        <f t="shared" si="2"/>
        <v>1472.6374231902003</v>
      </c>
      <c r="K8" s="177">
        <f t="shared" si="2"/>
        <v>1481.0277772898003</v>
      </c>
      <c r="L8" s="177">
        <f t="shared" si="2"/>
        <v>1515.3457303958803</v>
      </c>
      <c r="M8" s="177">
        <f t="shared" si="2"/>
        <v>1540.9667504218803</v>
      </c>
    </row>
    <row r="9" spans="1:13" s="200" customFormat="1" ht="12.75" outlineLevel="2">
      <c r="A9" s="121" t="s">
        <v>197</v>
      </c>
      <c r="B9" s="176">
        <f aca="true" t="shared" si="3" ref="B9:M9">SUM(B$10:B$42)</f>
        <v>1387.9709695622005</v>
      </c>
      <c r="C9" s="176">
        <f t="shared" si="3"/>
        <v>1418.7427045686004</v>
      </c>
      <c r="D9" s="176">
        <f t="shared" si="3"/>
        <v>1429.6021181350002</v>
      </c>
      <c r="E9" s="176">
        <f t="shared" si="3"/>
        <v>1443.0603969872004</v>
      </c>
      <c r="F9" s="176">
        <f t="shared" si="3"/>
        <v>1435.0289129114005</v>
      </c>
      <c r="G9" s="176">
        <f t="shared" si="3"/>
        <v>1451.0598396626</v>
      </c>
      <c r="H9" s="176">
        <f t="shared" si="3"/>
        <v>1453.2967383854</v>
      </c>
      <c r="I9" s="176">
        <f t="shared" si="3"/>
        <v>1469.1010638722003</v>
      </c>
      <c r="J9" s="176">
        <f t="shared" si="3"/>
        <v>1470.9842666587003</v>
      </c>
      <c r="K9" s="176">
        <f t="shared" si="3"/>
        <v>1479.3746207583004</v>
      </c>
      <c r="L9" s="176">
        <f t="shared" si="3"/>
        <v>1513.7256369950003</v>
      </c>
      <c r="M9" s="176">
        <f t="shared" si="3"/>
        <v>1539.3466570210003</v>
      </c>
    </row>
    <row r="10" spans="1:13" s="49" customFormat="1" ht="12.75" outlineLevel="3">
      <c r="A10" s="36" t="s">
        <v>143</v>
      </c>
      <c r="B10" s="124">
        <v>81.33345</v>
      </c>
      <c r="C10" s="124">
        <v>81.33345</v>
      </c>
      <c r="D10" s="124">
        <v>81.33345</v>
      </c>
      <c r="E10" s="124">
        <v>81.32345</v>
      </c>
      <c r="F10" s="124">
        <v>81.32345</v>
      </c>
      <c r="G10" s="124">
        <v>81.32345</v>
      </c>
      <c r="H10" s="124">
        <v>82.04595</v>
      </c>
      <c r="I10" s="124">
        <v>83.223194</v>
      </c>
      <c r="J10" s="124">
        <v>63.096681</v>
      </c>
      <c r="K10" s="124">
        <v>65.568376</v>
      </c>
      <c r="L10" s="124">
        <v>75.401431</v>
      </c>
      <c r="M10" s="124">
        <v>75.401431</v>
      </c>
    </row>
    <row r="11" spans="1:16" ht="12.75" outlineLevel="3">
      <c r="A11" s="85" t="s">
        <v>206</v>
      </c>
      <c r="B11" s="76">
        <v>17.533</v>
      </c>
      <c r="C11" s="76">
        <v>17.533</v>
      </c>
      <c r="D11" s="76">
        <v>17.533</v>
      </c>
      <c r="E11" s="76">
        <v>17.533</v>
      </c>
      <c r="F11" s="76">
        <v>17.533</v>
      </c>
      <c r="G11" s="76">
        <v>17.533</v>
      </c>
      <c r="H11" s="76">
        <v>17.533</v>
      </c>
      <c r="I11" s="76">
        <v>17.533</v>
      </c>
      <c r="J11" s="76">
        <v>17.533</v>
      </c>
      <c r="K11" s="76">
        <v>17.533</v>
      </c>
      <c r="L11" s="76">
        <v>17.533</v>
      </c>
      <c r="M11" s="76">
        <v>17.533</v>
      </c>
      <c r="N11" s="20"/>
      <c r="O11" s="20"/>
      <c r="P11" s="20"/>
    </row>
    <row r="12" spans="1:16" ht="12.75" outlineLevel="3">
      <c r="A12" s="85" t="s">
        <v>32</v>
      </c>
      <c r="B12" s="76">
        <v>53.8058163974</v>
      </c>
      <c r="C12" s="76">
        <v>60.1005651034</v>
      </c>
      <c r="D12" s="76">
        <v>59.9199008694</v>
      </c>
      <c r="E12" s="76">
        <v>36.4288377406</v>
      </c>
      <c r="F12" s="76">
        <v>45.6270053997</v>
      </c>
      <c r="G12" s="76">
        <v>65.8041643494</v>
      </c>
      <c r="H12" s="76">
        <v>64.8362860878</v>
      </c>
      <c r="I12" s="76">
        <v>72.6846834488</v>
      </c>
      <c r="J12" s="76">
        <v>73.3747909635</v>
      </c>
      <c r="K12" s="76">
        <v>87.7483796395</v>
      </c>
      <c r="L12" s="76">
        <v>96.4537316611</v>
      </c>
      <c r="M12" s="76">
        <v>107.8506387598</v>
      </c>
      <c r="N12" s="20"/>
      <c r="O12" s="20"/>
      <c r="P12" s="20"/>
    </row>
    <row r="13" spans="1:16" ht="12.75" outlineLevel="3">
      <c r="A13" s="85" t="s">
        <v>35</v>
      </c>
      <c r="B13" s="76">
        <v>50</v>
      </c>
      <c r="C13" s="76">
        <v>50</v>
      </c>
      <c r="D13" s="76">
        <v>50</v>
      </c>
      <c r="E13" s="76">
        <v>50</v>
      </c>
      <c r="F13" s="76">
        <v>50</v>
      </c>
      <c r="G13" s="76">
        <v>50</v>
      </c>
      <c r="H13" s="76">
        <v>50</v>
      </c>
      <c r="I13" s="76">
        <v>50</v>
      </c>
      <c r="J13" s="76">
        <v>50</v>
      </c>
      <c r="K13" s="76">
        <v>50</v>
      </c>
      <c r="L13" s="76">
        <v>50</v>
      </c>
      <c r="M13" s="76">
        <v>50</v>
      </c>
      <c r="N13" s="20"/>
      <c r="O13" s="20"/>
      <c r="P13" s="20"/>
    </row>
    <row r="14" spans="1:16" ht="12.75" outlineLevel="3">
      <c r="A14" s="85" t="s">
        <v>85</v>
      </c>
      <c r="B14" s="76">
        <v>28.700001</v>
      </c>
      <c r="C14" s="76">
        <v>28.700001</v>
      </c>
      <c r="D14" s="76">
        <v>28.700001</v>
      </c>
      <c r="E14" s="76">
        <v>28.700001</v>
      </c>
      <c r="F14" s="76">
        <v>28.700001</v>
      </c>
      <c r="G14" s="76">
        <v>28.700001</v>
      </c>
      <c r="H14" s="76">
        <v>28.700001</v>
      </c>
      <c r="I14" s="76">
        <v>28.700001</v>
      </c>
      <c r="J14" s="76">
        <v>28.700001</v>
      </c>
      <c r="K14" s="76">
        <v>28.700001</v>
      </c>
      <c r="L14" s="76">
        <v>28.700001</v>
      </c>
      <c r="M14" s="76">
        <v>28.700001</v>
      </c>
      <c r="N14" s="20"/>
      <c r="O14" s="20"/>
      <c r="P14" s="20"/>
    </row>
    <row r="15" spans="1:16" ht="12.75" outlineLevel="3">
      <c r="A15" s="85" t="s">
        <v>134</v>
      </c>
      <c r="B15" s="76">
        <v>46.9</v>
      </c>
      <c r="C15" s="76">
        <v>46.9</v>
      </c>
      <c r="D15" s="76">
        <v>46.9</v>
      </c>
      <c r="E15" s="76">
        <v>46.9</v>
      </c>
      <c r="F15" s="76">
        <v>46.9</v>
      </c>
      <c r="G15" s="76">
        <v>46.9</v>
      </c>
      <c r="H15" s="76">
        <v>46.9</v>
      </c>
      <c r="I15" s="76">
        <v>46.9</v>
      </c>
      <c r="J15" s="76">
        <v>46.9</v>
      </c>
      <c r="K15" s="76">
        <v>46.9</v>
      </c>
      <c r="L15" s="76">
        <v>46.9</v>
      </c>
      <c r="M15" s="76">
        <v>46.9</v>
      </c>
      <c r="N15" s="20"/>
      <c r="O15" s="20"/>
      <c r="P15" s="20"/>
    </row>
    <row r="16" spans="1:16" ht="12.75" outlineLevel="3">
      <c r="A16" s="85" t="s">
        <v>198</v>
      </c>
      <c r="B16" s="76">
        <v>237.101957</v>
      </c>
      <c r="C16" s="76">
        <v>237.101957</v>
      </c>
      <c r="D16" s="76">
        <v>237.101957</v>
      </c>
      <c r="E16" s="76">
        <v>237.101957</v>
      </c>
      <c r="F16" s="76">
        <v>237.101957</v>
      </c>
      <c r="G16" s="76">
        <v>237.101957</v>
      </c>
      <c r="H16" s="76">
        <v>237.101957</v>
      </c>
      <c r="I16" s="76">
        <v>237.101957</v>
      </c>
      <c r="J16" s="76">
        <v>237.101957</v>
      </c>
      <c r="K16" s="76">
        <v>237.101957</v>
      </c>
      <c r="L16" s="76">
        <v>237.101957</v>
      </c>
      <c r="M16" s="76">
        <v>237.101957</v>
      </c>
      <c r="N16" s="20"/>
      <c r="O16" s="20"/>
      <c r="P16" s="20"/>
    </row>
    <row r="17" spans="1:16" ht="12.75" outlineLevel="3">
      <c r="A17" s="85" t="s">
        <v>28</v>
      </c>
      <c r="B17" s="76">
        <v>12.097744</v>
      </c>
      <c r="C17" s="76">
        <v>12.097744</v>
      </c>
      <c r="D17" s="76">
        <v>12.097744</v>
      </c>
      <c r="E17" s="76">
        <v>12.097744</v>
      </c>
      <c r="F17" s="76">
        <v>12.097744</v>
      </c>
      <c r="G17" s="76">
        <v>12.097744</v>
      </c>
      <c r="H17" s="76">
        <v>12.097744</v>
      </c>
      <c r="I17" s="76">
        <v>12.097744</v>
      </c>
      <c r="J17" s="76">
        <v>12.097744</v>
      </c>
      <c r="K17" s="76">
        <v>12.097744</v>
      </c>
      <c r="L17" s="76">
        <v>12.097744</v>
      </c>
      <c r="M17" s="76">
        <v>12.097744</v>
      </c>
      <c r="N17" s="20"/>
      <c r="O17" s="20"/>
      <c r="P17" s="20"/>
    </row>
    <row r="18" spans="1:16" ht="12.75" outlineLevel="3">
      <c r="A18" s="85" t="s">
        <v>77</v>
      </c>
      <c r="B18" s="76">
        <v>27.097744</v>
      </c>
      <c r="C18" s="76">
        <v>27.097744</v>
      </c>
      <c r="D18" s="76">
        <v>27.097744</v>
      </c>
      <c r="E18" s="76">
        <v>27.097744</v>
      </c>
      <c r="F18" s="76">
        <v>27.097744</v>
      </c>
      <c r="G18" s="76">
        <v>27.097744</v>
      </c>
      <c r="H18" s="76">
        <v>27.097744</v>
      </c>
      <c r="I18" s="76">
        <v>27.097744</v>
      </c>
      <c r="J18" s="76">
        <v>27.097744</v>
      </c>
      <c r="K18" s="76">
        <v>27.097744</v>
      </c>
      <c r="L18" s="76">
        <v>27.097744</v>
      </c>
      <c r="M18" s="76">
        <v>27.097744</v>
      </c>
      <c r="N18" s="20"/>
      <c r="O18" s="20"/>
      <c r="P18" s="20"/>
    </row>
    <row r="19" spans="1:16" ht="12.75" outlineLevel="3">
      <c r="A19" s="85" t="s">
        <v>170</v>
      </c>
      <c r="B19" s="76">
        <v>69.6149928014</v>
      </c>
      <c r="C19" s="76">
        <v>91.3131769362</v>
      </c>
      <c r="D19" s="76">
        <v>91.9380751414</v>
      </c>
      <c r="E19" s="76">
        <v>92.7324377812</v>
      </c>
      <c r="F19" s="76">
        <v>87.2396190855</v>
      </c>
      <c r="G19" s="76">
        <v>83.8022777158</v>
      </c>
      <c r="H19" s="76">
        <v>61.9995396154</v>
      </c>
      <c r="I19" s="76">
        <v>62.0643889476</v>
      </c>
      <c r="J19" s="76">
        <v>61.9466388607</v>
      </c>
      <c r="K19" s="76">
        <v>52.8128132967</v>
      </c>
      <c r="L19" s="76">
        <v>48.5433838166</v>
      </c>
      <c r="M19" s="76">
        <v>48.8952400038</v>
      </c>
      <c r="N19" s="20"/>
      <c r="O19" s="20"/>
      <c r="P19" s="20"/>
    </row>
    <row r="20" spans="1:16" ht="12.75" outlineLevel="3">
      <c r="A20" s="85" t="s">
        <v>127</v>
      </c>
      <c r="B20" s="76">
        <v>12.097744</v>
      </c>
      <c r="C20" s="76">
        <v>12.097744</v>
      </c>
      <c r="D20" s="76">
        <v>12.097744</v>
      </c>
      <c r="E20" s="76">
        <v>12.097744</v>
      </c>
      <c r="F20" s="76">
        <v>12.097744</v>
      </c>
      <c r="G20" s="76">
        <v>12.097744</v>
      </c>
      <c r="H20" s="76">
        <v>12.097744</v>
      </c>
      <c r="I20" s="76">
        <v>12.097744</v>
      </c>
      <c r="J20" s="76">
        <v>12.097744</v>
      </c>
      <c r="K20" s="76">
        <v>12.097744</v>
      </c>
      <c r="L20" s="76">
        <v>12.097744</v>
      </c>
      <c r="M20" s="76">
        <v>12.097744</v>
      </c>
      <c r="N20" s="20"/>
      <c r="O20" s="20"/>
      <c r="P20" s="20"/>
    </row>
    <row r="21" spans="1:16" ht="12.75" outlineLevel="3">
      <c r="A21" s="85" t="s">
        <v>193</v>
      </c>
      <c r="B21" s="76">
        <v>12.097744</v>
      </c>
      <c r="C21" s="76">
        <v>12.097744</v>
      </c>
      <c r="D21" s="76">
        <v>12.097744</v>
      </c>
      <c r="E21" s="76">
        <v>12.097744</v>
      </c>
      <c r="F21" s="76">
        <v>12.097744</v>
      </c>
      <c r="G21" s="76">
        <v>12.097744</v>
      </c>
      <c r="H21" s="76">
        <v>12.097744</v>
      </c>
      <c r="I21" s="76">
        <v>12.097744</v>
      </c>
      <c r="J21" s="76">
        <v>12.097744</v>
      </c>
      <c r="K21" s="76">
        <v>12.097744</v>
      </c>
      <c r="L21" s="76">
        <v>12.097744</v>
      </c>
      <c r="M21" s="76">
        <v>12.097744</v>
      </c>
      <c r="N21" s="20"/>
      <c r="O21" s="20"/>
      <c r="P21" s="20"/>
    </row>
    <row r="22" spans="1:16" ht="12.75" outlineLevel="3">
      <c r="A22" s="85" t="s">
        <v>220</v>
      </c>
      <c r="B22" s="76">
        <v>60.0714269714</v>
      </c>
      <c r="C22" s="76">
        <v>72.6132789714</v>
      </c>
      <c r="D22" s="76">
        <v>89.4198284064</v>
      </c>
      <c r="E22" s="76">
        <v>110.8243736848</v>
      </c>
      <c r="F22" s="76">
        <v>117.2883826848</v>
      </c>
      <c r="G22" s="76">
        <v>131.1654346848</v>
      </c>
      <c r="H22" s="76">
        <v>141.5403966848</v>
      </c>
      <c r="I22" s="76">
        <v>149.0131446848</v>
      </c>
      <c r="J22" s="76">
        <v>153.9485736848</v>
      </c>
      <c r="K22" s="76">
        <v>164.7003506848</v>
      </c>
      <c r="L22" s="76">
        <v>165.159159</v>
      </c>
      <c r="M22" s="76">
        <v>181.840479</v>
      </c>
      <c r="N22" s="20"/>
      <c r="O22" s="20"/>
      <c r="P22" s="20"/>
    </row>
    <row r="23" spans="1:16" ht="12.75" outlineLevel="3">
      <c r="A23" s="85" t="s">
        <v>152</v>
      </c>
      <c r="B23" s="76">
        <v>12.097744</v>
      </c>
      <c r="C23" s="76">
        <v>12.097744</v>
      </c>
      <c r="D23" s="76">
        <v>12.097744</v>
      </c>
      <c r="E23" s="76">
        <v>12.097744</v>
      </c>
      <c r="F23" s="76">
        <v>12.097744</v>
      </c>
      <c r="G23" s="76">
        <v>12.097744</v>
      </c>
      <c r="H23" s="76">
        <v>12.097744</v>
      </c>
      <c r="I23" s="76">
        <v>12.097744</v>
      </c>
      <c r="J23" s="76">
        <v>12.097744</v>
      </c>
      <c r="K23" s="76">
        <v>12.097744</v>
      </c>
      <c r="L23" s="76">
        <v>12.097744</v>
      </c>
      <c r="M23" s="76">
        <v>12.097744</v>
      </c>
      <c r="N23" s="20"/>
      <c r="O23" s="20"/>
      <c r="P23" s="20"/>
    </row>
    <row r="24" spans="1:16" ht="12.75" outlineLevel="3">
      <c r="A24" s="85" t="s">
        <v>211</v>
      </c>
      <c r="B24" s="76">
        <v>12.097744</v>
      </c>
      <c r="C24" s="76">
        <v>12.097744</v>
      </c>
      <c r="D24" s="76">
        <v>12.097744</v>
      </c>
      <c r="E24" s="76">
        <v>12.097744</v>
      </c>
      <c r="F24" s="76">
        <v>12.097744</v>
      </c>
      <c r="G24" s="76">
        <v>12.097744</v>
      </c>
      <c r="H24" s="76">
        <v>12.097744</v>
      </c>
      <c r="I24" s="76">
        <v>12.097744</v>
      </c>
      <c r="J24" s="76">
        <v>12.097744</v>
      </c>
      <c r="K24" s="76">
        <v>12.097744</v>
      </c>
      <c r="L24" s="76">
        <v>12.097744</v>
      </c>
      <c r="M24" s="76">
        <v>12.097744</v>
      </c>
      <c r="N24" s="20"/>
      <c r="O24" s="20"/>
      <c r="P24" s="20"/>
    </row>
    <row r="25" spans="1:16" ht="12.75" outlineLevel="3">
      <c r="A25" s="85" t="s">
        <v>39</v>
      </c>
      <c r="B25" s="76">
        <v>12.097744</v>
      </c>
      <c r="C25" s="76">
        <v>12.097744</v>
      </c>
      <c r="D25" s="76">
        <v>12.097744</v>
      </c>
      <c r="E25" s="76">
        <v>12.097744</v>
      </c>
      <c r="F25" s="76">
        <v>12.097744</v>
      </c>
      <c r="G25" s="76">
        <v>12.097744</v>
      </c>
      <c r="H25" s="76">
        <v>12.097744</v>
      </c>
      <c r="I25" s="76">
        <v>12.097744</v>
      </c>
      <c r="J25" s="76">
        <v>12.097744</v>
      </c>
      <c r="K25" s="76">
        <v>12.097744</v>
      </c>
      <c r="L25" s="76">
        <v>12.097744</v>
      </c>
      <c r="M25" s="76">
        <v>12.097744</v>
      </c>
      <c r="N25" s="20"/>
      <c r="O25" s="20"/>
      <c r="P25" s="20"/>
    </row>
    <row r="26" spans="1:16" ht="12.75" outlineLevel="3">
      <c r="A26" s="85" t="s">
        <v>90</v>
      </c>
      <c r="B26" s="76">
        <v>12.097744</v>
      </c>
      <c r="C26" s="76">
        <v>12.097744</v>
      </c>
      <c r="D26" s="76">
        <v>12.097744</v>
      </c>
      <c r="E26" s="76">
        <v>12.097744</v>
      </c>
      <c r="F26" s="76">
        <v>12.097744</v>
      </c>
      <c r="G26" s="76">
        <v>12.097744</v>
      </c>
      <c r="H26" s="76">
        <v>12.097744</v>
      </c>
      <c r="I26" s="76">
        <v>12.097744</v>
      </c>
      <c r="J26" s="76">
        <v>12.097744</v>
      </c>
      <c r="K26" s="76">
        <v>12.097744</v>
      </c>
      <c r="L26" s="76">
        <v>12.097744</v>
      </c>
      <c r="M26" s="76">
        <v>12.097744</v>
      </c>
      <c r="N26" s="20"/>
      <c r="O26" s="20"/>
      <c r="P26" s="20"/>
    </row>
    <row r="27" spans="1:16" ht="12.75" outlineLevel="3">
      <c r="A27" s="85" t="s">
        <v>78</v>
      </c>
      <c r="B27" s="76">
        <v>12.097744</v>
      </c>
      <c r="C27" s="76">
        <v>12.097744</v>
      </c>
      <c r="D27" s="76">
        <v>12.097744</v>
      </c>
      <c r="E27" s="76">
        <v>12.097744</v>
      </c>
      <c r="F27" s="76">
        <v>12.097744</v>
      </c>
      <c r="G27" s="76">
        <v>12.097744</v>
      </c>
      <c r="H27" s="76">
        <v>12.097744</v>
      </c>
      <c r="I27" s="76">
        <v>12.097744</v>
      </c>
      <c r="J27" s="76">
        <v>12.097744</v>
      </c>
      <c r="K27" s="76">
        <v>12.097744</v>
      </c>
      <c r="L27" s="76">
        <v>12.097744</v>
      </c>
      <c r="M27" s="76">
        <v>12.097744</v>
      </c>
      <c r="N27" s="20"/>
      <c r="O27" s="20"/>
      <c r="P27" s="20"/>
    </row>
    <row r="28" spans="1:16" ht="12.75" outlineLevel="3">
      <c r="A28" s="85" t="s">
        <v>128</v>
      </c>
      <c r="B28" s="76">
        <v>12.097744</v>
      </c>
      <c r="C28" s="76">
        <v>12.097744</v>
      </c>
      <c r="D28" s="76">
        <v>12.097744</v>
      </c>
      <c r="E28" s="76">
        <v>12.097744</v>
      </c>
      <c r="F28" s="76">
        <v>12.097744</v>
      </c>
      <c r="G28" s="76">
        <v>12.097744</v>
      </c>
      <c r="H28" s="76">
        <v>12.097744</v>
      </c>
      <c r="I28" s="76">
        <v>12.097744</v>
      </c>
      <c r="J28" s="76">
        <v>12.097744</v>
      </c>
      <c r="K28" s="76">
        <v>12.097744</v>
      </c>
      <c r="L28" s="76">
        <v>12.097744</v>
      </c>
      <c r="M28" s="76">
        <v>12.097744</v>
      </c>
      <c r="N28" s="20"/>
      <c r="O28" s="20"/>
      <c r="P28" s="20"/>
    </row>
    <row r="29" spans="1:16" ht="12.75" outlineLevel="3">
      <c r="A29" s="85" t="s">
        <v>194</v>
      </c>
      <c r="B29" s="76">
        <v>12.097744</v>
      </c>
      <c r="C29" s="76">
        <v>12.097744</v>
      </c>
      <c r="D29" s="76">
        <v>12.097744</v>
      </c>
      <c r="E29" s="76">
        <v>12.097744</v>
      </c>
      <c r="F29" s="76">
        <v>12.097744</v>
      </c>
      <c r="G29" s="76">
        <v>12.097744</v>
      </c>
      <c r="H29" s="76">
        <v>12.097744</v>
      </c>
      <c r="I29" s="76">
        <v>12.097744</v>
      </c>
      <c r="J29" s="76">
        <v>12.097744</v>
      </c>
      <c r="K29" s="76">
        <v>12.097744</v>
      </c>
      <c r="L29" s="76">
        <v>12.097744</v>
      </c>
      <c r="M29" s="76">
        <v>12.097744</v>
      </c>
      <c r="N29" s="20"/>
      <c r="O29" s="20"/>
      <c r="P29" s="20"/>
    </row>
    <row r="30" spans="1:16" ht="12.75" outlineLevel="3">
      <c r="A30" s="85" t="s">
        <v>21</v>
      </c>
      <c r="B30" s="76">
        <v>12.097744</v>
      </c>
      <c r="C30" s="76">
        <v>12.097744</v>
      </c>
      <c r="D30" s="76">
        <v>12.097744</v>
      </c>
      <c r="E30" s="76">
        <v>12.097744</v>
      </c>
      <c r="F30" s="76">
        <v>12.097744</v>
      </c>
      <c r="G30" s="76">
        <v>12.097744</v>
      </c>
      <c r="H30" s="76">
        <v>12.097744</v>
      </c>
      <c r="I30" s="76">
        <v>12.097744</v>
      </c>
      <c r="J30" s="76">
        <v>12.097744</v>
      </c>
      <c r="K30" s="76">
        <v>12.097744</v>
      </c>
      <c r="L30" s="76">
        <v>12.097744</v>
      </c>
      <c r="M30" s="76">
        <v>12.097744</v>
      </c>
      <c r="N30" s="20"/>
      <c r="O30" s="20"/>
      <c r="P30" s="20"/>
    </row>
    <row r="31" spans="1:16" ht="12.75" outlineLevel="3">
      <c r="A31" s="85" t="s">
        <v>73</v>
      </c>
      <c r="B31" s="76">
        <v>12.097744</v>
      </c>
      <c r="C31" s="76">
        <v>12.097744</v>
      </c>
      <c r="D31" s="76">
        <v>12.097744</v>
      </c>
      <c r="E31" s="76">
        <v>12.097744</v>
      </c>
      <c r="F31" s="76">
        <v>12.097744</v>
      </c>
      <c r="G31" s="76">
        <v>12.097744</v>
      </c>
      <c r="H31" s="76">
        <v>12.097744</v>
      </c>
      <c r="I31" s="76">
        <v>12.097744</v>
      </c>
      <c r="J31" s="76">
        <v>12.097744</v>
      </c>
      <c r="K31" s="76">
        <v>12.097744</v>
      </c>
      <c r="L31" s="76">
        <v>12.097744</v>
      </c>
      <c r="M31" s="76">
        <v>12.097744</v>
      </c>
      <c r="N31" s="20"/>
      <c r="O31" s="20"/>
      <c r="P31" s="20"/>
    </row>
    <row r="32" spans="1:16" ht="12.75" outlineLevel="3">
      <c r="A32" s="85" t="s">
        <v>123</v>
      </c>
      <c r="B32" s="76">
        <v>12.097744</v>
      </c>
      <c r="C32" s="76">
        <v>12.097744</v>
      </c>
      <c r="D32" s="76">
        <v>12.097744</v>
      </c>
      <c r="E32" s="76">
        <v>12.097744</v>
      </c>
      <c r="F32" s="76">
        <v>12.097744</v>
      </c>
      <c r="G32" s="76">
        <v>12.097744</v>
      </c>
      <c r="H32" s="76">
        <v>12.097744</v>
      </c>
      <c r="I32" s="76">
        <v>12.097744</v>
      </c>
      <c r="J32" s="76">
        <v>12.097744</v>
      </c>
      <c r="K32" s="76">
        <v>12.097744</v>
      </c>
      <c r="L32" s="76">
        <v>12.097744</v>
      </c>
      <c r="M32" s="76">
        <v>12.097744</v>
      </c>
      <c r="N32" s="20"/>
      <c r="O32" s="20"/>
      <c r="P32" s="20"/>
    </row>
    <row r="33" spans="1:16" ht="12.75" outlineLevel="3">
      <c r="A33" s="85" t="s">
        <v>45</v>
      </c>
      <c r="B33" s="76">
        <v>41.488599</v>
      </c>
      <c r="C33" s="76">
        <v>41.524431</v>
      </c>
      <c r="D33" s="76">
        <v>40.509376</v>
      </c>
      <c r="E33" s="76">
        <v>40.529</v>
      </c>
      <c r="F33" s="76">
        <v>42.545753</v>
      </c>
      <c r="G33" s="76">
        <v>49.998831</v>
      </c>
      <c r="H33" s="76">
        <v>56.912721</v>
      </c>
      <c r="I33" s="76">
        <v>70.261374</v>
      </c>
      <c r="J33" s="76">
        <v>90.248632</v>
      </c>
      <c r="K33" s="76">
        <v>99.771308</v>
      </c>
      <c r="L33" s="76">
        <v>119.487045</v>
      </c>
      <c r="M33" s="76">
        <v>116.498123</v>
      </c>
      <c r="N33" s="20"/>
      <c r="O33" s="20"/>
      <c r="P33" s="20"/>
    </row>
    <row r="34" spans="1:16" ht="12.75" outlineLevel="3">
      <c r="A34" s="85" t="s">
        <v>91</v>
      </c>
      <c r="B34" s="76">
        <v>262.097751</v>
      </c>
      <c r="C34" s="76">
        <v>262.097751</v>
      </c>
      <c r="D34" s="76">
        <v>262.097751</v>
      </c>
      <c r="E34" s="76">
        <v>262.097751</v>
      </c>
      <c r="F34" s="76">
        <v>262.097751</v>
      </c>
      <c r="G34" s="76">
        <v>262.097751</v>
      </c>
      <c r="H34" s="76">
        <v>262.097751</v>
      </c>
      <c r="I34" s="76">
        <v>262.097751</v>
      </c>
      <c r="J34" s="76">
        <v>262.097751</v>
      </c>
      <c r="K34" s="76">
        <v>262.097751</v>
      </c>
      <c r="L34" s="76">
        <v>262.097751</v>
      </c>
      <c r="M34" s="76">
        <v>262.097751</v>
      </c>
      <c r="N34" s="20"/>
      <c r="O34" s="20"/>
      <c r="P34" s="20"/>
    </row>
    <row r="35" spans="1:16" ht="12.75" outlineLevel="3">
      <c r="A35" s="85" t="s">
        <v>95</v>
      </c>
      <c r="B35" s="76">
        <v>49.921957</v>
      </c>
      <c r="C35" s="76">
        <v>49.921957</v>
      </c>
      <c r="D35" s="76">
        <v>37.788384</v>
      </c>
      <c r="E35" s="76">
        <v>37.788384</v>
      </c>
      <c r="F35" s="76">
        <v>37.788384</v>
      </c>
      <c r="G35" s="76">
        <v>37.788384</v>
      </c>
      <c r="H35" s="76">
        <v>37.788384</v>
      </c>
      <c r="I35" s="76">
        <v>37.788384</v>
      </c>
      <c r="J35" s="76">
        <v>37.788384</v>
      </c>
      <c r="K35" s="76">
        <v>37.788384</v>
      </c>
      <c r="L35" s="76">
        <v>37.788384</v>
      </c>
      <c r="M35" s="76">
        <v>22.5396</v>
      </c>
      <c r="N35" s="20"/>
      <c r="O35" s="20"/>
      <c r="P35" s="20"/>
    </row>
    <row r="36" spans="1:16" ht="12.75" outlineLevel="3">
      <c r="A36" s="85" t="s">
        <v>156</v>
      </c>
      <c r="B36" s="76">
        <v>67.473926</v>
      </c>
      <c r="C36" s="76">
        <v>65.115522</v>
      </c>
      <c r="D36" s="76">
        <v>65.115522</v>
      </c>
      <c r="E36" s="76">
        <v>65.115522</v>
      </c>
      <c r="F36" s="76">
        <v>65.115522</v>
      </c>
      <c r="G36" s="76">
        <v>46.069236</v>
      </c>
      <c r="H36" s="76">
        <v>46.069236</v>
      </c>
      <c r="I36" s="76">
        <v>46.069236</v>
      </c>
      <c r="J36" s="76">
        <v>46.069236</v>
      </c>
      <c r="K36" s="76">
        <v>41.069236</v>
      </c>
      <c r="L36" s="76">
        <v>41.069236</v>
      </c>
      <c r="M36" s="76">
        <v>41.069236</v>
      </c>
      <c r="N36" s="20"/>
      <c r="O36" s="20"/>
      <c r="P36" s="20"/>
    </row>
    <row r="37" spans="1:16" ht="12.75" outlineLevel="3">
      <c r="A37" s="85" t="s">
        <v>160</v>
      </c>
      <c r="B37" s="76">
        <v>46.997578392</v>
      </c>
      <c r="C37" s="76">
        <v>42.0571005576</v>
      </c>
      <c r="D37" s="76">
        <v>53.8143587178</v>
      </c>
      <c r="E37" s="76">
        <v>68.5551687806</v>
      </c>
      <c r="F37" s="76">
        <v>50.8375737414</v>
      </c>
      <c r="G37" s="76">
        <v>28.0068884302</v>
      </c>
      <c r="H37" s="76">
        <v>28.0488157102</v>
      </c>
      <c r="I37" s="76">
        <v>16.5628852644</v>
      </c>
      <c r="J37" s="76">
        <v>14.2198463844</v>
      </c>
      <c r="K37" s="76">
        <v>0</v>
      </c>
      <c r="L37" s="76">
        <v>0</v>
      </c>
      <c r="M37" s="76">
        <v>0</v>
      </c>
      <c r="N37" s="20"/>
      <c r="O37" s="20"/>
      <c r="P37" s="20"/>
    </row>
    <row r="38" spans="1:16" ht="12.75" outlineLevel="3">
      <c r="A38" s="85" t="s">
        <v>213</v>
      </c>
      <c r="B38" s="76">
        <v>41.080407</v>
      </c>
      <c r="C38" s="76">
        <v>41.080407</v>
      </c>
      <c r="D38" s="76">
        <v>41.080407</v>
      </c>
      <c r="E38" s="76">
        <v>41.080407</v>
      </c>
      <c r="F38" s="76">
        <v>41.080407</v>
      </c>
      <c r="G38" s="76">
        <v>41.080407</v>
      </c>
      <c r="H38" s="76">
        <v>41.080407</v>
      </c>
      <c r="I38" s="76">
        <v>41.080407</v>
      </c>
      <c r="J38" s="76">
        <v>41.080407</v>
      </c>
      <c r="K38" s="76">
        <v>41.080407</v>
      </c>
      <c r="L38" s="76">
        <v>41.080407</v>
      </c>
      <c r="M38" s="76">
        <v>41.080407</v>
      </c>
      <c r="N38" s="20"/>
      <c r="O38" s="20"/>
      <c r="P38" s="20"/>
    </row>
    <row r="39" spans="1:16" ht="12.75" outlineLevel="3">
      <c r="A39" s="85" t="s">
        <v>40</v>
      </c>
      <c r="B39" s="76">
        <v>21.481691</v>
      </c>
      <c r="C39" s="76">
        <v>21.481691</v>
      </c>
      <c r="D39" s="76">
        <v>21.481691</v>
      </c>
      <c r="E39" s="76">
        <v>21.481691</v>
      </c>
      <c r="F39" s="76">
        <v>21.481691</v>
      </c>
      <c r="G39" s="76">
        <v>21.481691</v>
      </c>
      <c r="H39" s="76">
        <v>21.481691</v>
      </c>
      <c r="I39" s="76">
        <v>18.781691</v>
      </c>
      <c r="J39" s="76">
        <v>17.781691</v>
      </c>
      <c r="K39" s="76">
        <v>17.781691</v>
      </c>
      <c r="L39" s="76">
        <v>17.781691</v>
      </c>
      <c r="M39" s="76">
        <v>17.781691</v>
      </c>
      <c r="N39" s="20"/>
      <c r="O39" s="20"/>
      <c r="P39" s="20"/>
    </row>
    <row r="40" spans="1:16" ht="12.75" outlineLevel="3">
      <c r="A40" s="85" t="s">
        <v>92</v>
      </c>
      <c r="B40" s="76">
        <v>10</v>
      </c>
      <c r="C40" s="76">
        <v>7.5</v>
      </c>
      <c r="D40" s="76">
        <v>2.5</v>
      </c>
      <c r="E40" s="76">
        <v>2.5</v>
      </c>
      <c r="F40" s="76">
        <v>2.5</v>
      </c>
      <c r="G40" s="76">
        <v>2.5</v>
      </c>
      <c r="H40" s="76">
        <v>2.5</v>
      </c>
      <c r="I40" s="76">
        <v>2.5</v>
      </c>
      <c r="J40" s="76">
        <v>2.5</v>
      </c>
      <c r="K40" s="76">
        <v>2.5</v>
      </c>
      <c r="L40" s="76">
        <v>2.5</v>
      </c>
      <c r="M40" s="76">
        <v>2.5</v>
      </c>
      <c r="N40" s="20"/>
      <c r="O40" s="20"/>
      <c r="P40" s="20"/>
    </row>
    <row r="41" spans="1:16" ht="12.75" outlineLevel="3">
      <c r="A41" s="85" t="s">
        <v>196</v>
      </c>
      <c r="B41" s="76">
        <v>0</v>
      </c>
      <c r="C41" s="76">
        <v>0</v>
      </c>
      <c r="D41" s="76">
        <v>0</v>
      </c>
      <c r="E41" s="76">
        <v>0</v>
      </c>
      <c r="F41" s="76">
        <v>0</v>
      </c>
      <c r="G41" s="76">
        <v>19.8379504824</v>
      </c>
      <c r="H41" s="76">
        <v>29.2921862872</v>
      </c>
      <c r="I41" s="76">
        <v>29.3705505266</v>
      </c>
      <c r="J41" s="76">
        <v>29.2282607653</v>
      </c>
      <c r="K41" s="76">
        <v>28.8525501373</v>
      </c>
      <c r="L41" s="76">
        <v>28.7600435173</v>
      </c>
      <c r="M41" s="76">
        <v>44.1886862574</v>
      </c>
      <c r="N41" s="20"/>
      <c r="O41" s="20"/>
      <c r="P41" s="20"/>
    </row>
    <row r="42" spans="1:16" ht="12.75" outlineLevel="3">
      <c r="A42" s="85" t="s">
        <v>145</v>
      </c>
      <c r="B42" s="76">
        <v>18</v>
      </c>
      <c r="C42" s="76">
        <v>18</v>
      </c>
      <c r="D42" s="76">
        <v>18</v>
      </c>
      <c r="E42" s="76">
        <v>18</v>
      </c>
      <c r="F42" s="76">
        <v>15.5</v>
      </c>
      <c r="G42" s="76">
        <v>15.5</v>
      </c>
      <c r="H42" s="76">
        <v>13</v>
      </c>
      <c r="I42" s="76">
        <v>13</v>
      </c>
      <c r="J42" s="76">
        <v>13</v>
      </c>
      <c r="K42" s="76">
        <v>13</v>
      </c>
      <c r="L42" s="76">
        <v>13</v>
      </c>
      <c r="M42" s="76">
        <v>13</v>
      </c>
      <c r="N42" s="20"/>
      <c r="O42" s="20"/>
      <c r="P42" s="20"/>
    </row>
    <row r="43" spans="1:16" ht="12.75" outlineLevel="2">
      <c r="A43" s="237" t="s">
        <v>115</v>
      </c>
      <c r="B43" s="206">
        <f aca="true" t="shared" si="4" ref="B43:M43">SUM(B$44:B$44)</f>
        <v>1.71928279274</v>
      </c>
      <c r="C43" s="206">
        <f t="shared" si="4"/>
        <v>1.71928279274</v>
      </c>
      <c r="D43" s="206">
        <f t="shared" si="4"/>
        <v>1.71928279274</v>
      </c>
      <c r="E43" s="206">
        <f t="shared" si="4"/>
        <v>1.68621966212</v>
      </c>
      <c r="F43" s="206">
        <f t="shared" si="4"/>
        <v>1.68621966212</v>
      </c>
      <c r="G43" s="206">
        <f t="shared" si="4"/>
        <v>1.68621966212</v>
      </c>
      <c r="H43" s="206">
        <f t="shared" si="4"/>
        <v>1.6531565315</v>
      </c>
      <c r="I43" s="206">
        <f t="shared" si="4"/>
        <v>1.6531565315</v>
      </c>
      <c r="J43" s="206">
        <f t="shared" si="4"/>
        <v>1.6531565315</v>
      </c>
      <c r="K43" s="206">
        <f t="shared" si="4"/>
        <v>1.6531565315</v>
      </c>
      <c r="L43" s="206">
        <f t="shared" si="4"/>
        <v>1.62009340088</v>
      </c>
      <c r="M43" s="206">
        <f t="shared" si="4"/>
        <v>1.62009340088</v>
      </c>
      <c r="N43" s="20"/>
      <c r="O43" s="20"/>
      <c r="P43" s="20"/>
    </row>
    <row r="44" spans="1:16" ht="12.75" outlineLevel="3">
      <c r="A44" s="85" t="s">
        <v>31</v>
      </c>
      <c r="B44" s="76">
        <v>1.71928279274</v>
      </c>
      <c r="C44" s="76">
        <v>1.71928279274</v>
      </c>
      <c r="D44" s="76">
        <v>1.71928279274</v>
      </c>
      <c r="E44" s="76">
        <v>1.68621966212</v>
      </c>
      <c r="F44" s="76">
        <v>1.68621966212</v>
      </c>
      <c r="G44" s="76">
        <v>1.68621966212</v>
      </c>
      <c r="H44" s="76">
        <v>1.6531565315</v>
      </c>
      <c r="I44" s="76">
        <v>1.6531565315</v>
      </c>
      <c r="J44" s="76">
        <v>1.6531565315</v>
      </c>
      <c r="K44" s="76">
        <v>1.6531565315</v>
      </c>
      <c r="L44" s="76">
        <v>1.62009340088</v>
      </c>
      <c r="M44" s="76">
        <v>1.62009340088</v>
      </c>
      <c r="N44" s="20"/>
      <c r="O44" s="20"/>
      <c r="P44" s="20"/>
    </row>
    <row r="45" spans="1:16" ht="15" outlineLevel="1">
      <c r="A45" s="193" t="s">
        <v>59</v>
      </c>
      <c r="B45" s="126">
        <f aca="true" t="shared" si="5" ref="B45:M45">B$46+B$54+B$65+B$71+B$79</f>
        <v>2325.44337941115</v>
      </c>
      <c r="C45" s="126">
        <f t="shared" si="5"/>
        <v>2470.78735907627</v>
      </c>
      <c r="D45" s="126">
        <f t="shared" si="5"/>
        <v>2450.5261548602707</v>
      </c>
      <c r="E45" s="126">
        <f t="shared" si="5"/>
        <v>2600.4128839667897</v>
      </c>
      <c r="F45" s="126">
        <f t="shared" si="5"/>
        <v>2771.6313931078103</v>
      </c>
      <c r="G45" s="126">
        <f t="shared" si="5"/>
        <v>2804.3530389880398</v>
      </c>
      <c r="H45" s="126">
        <f t="shared" si="5"/>
        <v>2921.53294119842</v>
      </c>
      <c r="I45" s="126">
        <f t="shared" si="5"/>
        <v>3050.3350921061606</v>
      </c>
      <c r="J45" s="126">
        <f t="shared" si="5"/>
        <v>3083.0509216440796</v>
      </c>
      <c r="K45" s="126">
        <f t="shared" si="5"/>
        <v>3079.4078579740694</v>
      </c>
      <c r="L45" s="126">
        <f t="shared" si="5"/>
        <v>3122.7689900936903</v>
      </c>
      <c r="M45" s="126">
        <f t="shared" si="5"/>
        <v>3258.5022436136596</v>
      </c>
      <c r="N45" s="20"/>
      <c r="O45" s="20"/>
      <c r="P45" s="20"/>
    </row>
    <row r="46" spans="1:16" ht="12.75" outlineLevel="2">
      <c r="A46" s="237" t="s">
        <v>176</v>
      </c>
      <c r="B46" s="206">
        <f aca="true" t="shared" si="6" ref="B46:M46">SUM(B$47:B$53)</f>
        <v>1100.25640815945</v>
      </c>
      <c r="C46" s="206">
        <f t="shared" si="6"/>
        <v>1236.45589302275</v>
      </c>
      <c r="D46" s="206">
        <f t="shared" si="6"/>
        <v>1229.0556106261502</v>
      </c>
      <c r="E46" s="206">
        <f t="shared" si="6"/>
        <v>1305.41964061099</v>
      </c>
      <c r="F46" s="206">
        <f t="shared" si="6"/>
        <v>1474.32887379969</v>
      </c>
      <c r="G46" s="206">
        <f t="shared" si="6"/>
        <v>1516.2991945142999</v>
      </c>
      <c r="H46" s="206">
        <f t="shared" si="6"/>
        <v>1628.68864642558</v>
      </c>
      <c r="I46" s="206">
        <f t="shared" si="6"/>
        <v>1752.96218026712</v>
      </c>
      <c r="J46" s="206">
        <f t="shared" si="6"/>
        <v>1795.31577691849</v>
      </c>
      <c r="K46" s="206">
        <f t="shared" si="6"/>
        <v>1800.0863587286499</v>
      </c>
      <c r="L46" s="206">
        <f t="shared" si="6"/>
        <v>1852.25324628843</v>
      </c>
      <c r="M46" s="206">
        <f t="shared" si="6"/>
        <v>1975.4320402536096</v>
      </c>
      <c r="N46" s="20"/>
      <c r="O46" s="20"/>
      <c r="P46" s="20"/>
    </row>
    <row r="47" spans="1:16" ht="12.75" outlineLevel="3">
      <c r="A47" s="85" t="s">
        <v>106</v>
      </c>
      <c r="B47" s="76">
        <v>0.077902</v>
      </c>
      <c r="C47" s="76">
        <v>0.0797524</v>
      </c>
      <c r="D47" s="76">
        <v>0.077222</v>
      </c>
      <c r="E47" s="76">
        <v>0.0795624</v>
      </c>
      <c r="F47" s="76">
        <v>0.0806922</v>
      </c>
      <c r="G47" s="76">
        <v>0.0785604</v>
      </c>
      <c r="H47" s="76">
        <v>0.0800012</v>
      </c>
      <c r="I47" s="76">
        <v>0.1988362376</v>
      </c>
      <c r="J47" s="76">
        <v>0.1965242917</v>
      </c>
      <c r="K47" s="76">
        <v>0.18135208338</v>
      </c>
      <c r="L47" s="76">
        <v>0.18139018423</v>
      </c>
      <c r="M47" s="76">
        <v>0.18795576156</v>
      </c>
      <c r="N47" s="20"/>
      <c r="O47" s="20"/>
      <c r="P47" s="20"/>
    </row>
    <row r="48" spans="1:16" ht="12.75" outlineLevel="3">
      <c r="A48" s="85" t="s">
        <v>51</v>
      </c>
      <c r="B48" s="76">
        <v>9.45499380576</v>
      </c>
      <c r="C48" s="76">
        <v>9.67957752041</v>
      </c>
      <c r="D48" s="76">
        <v>9.37997734751</v>
      </c>
      <c r="E48" s="76">
        <v>9.62595144117</v>
      </c>
      <c r="F48" s="76">
        <v>9.46323144799</v>
      </c>
      <c r="G48" s="76">
        <v>8.19963081564</v>
      </c>
      <c r="H48" s="76">
        <v>8.21089192073</v>
      </c>
      <c r="I48" s="76">
        <v>8.26381032539</v>
      </c>
      <c r="J48" s="76">
        <v>8.16772380399</v>
      </c>
      <c r="K48" s="76">
        <v>7.87688367133</v>
      </c>
      <c r="L48" s="76">
        <v>7.8525305522</v>
      </c>
      <c r="M48" s="76">
        <v>7.10567221924</v>
      </c>
      <c r="N48" s="20"/>
      <c r="O48" s="20"/>
      <c r="P48" s="20"/>
    </row>
    <row r="49" spans="1:16" ht="12.75" outlineLevel="3">
      <c r="A49" s="85" t="s">
        <v>96</v>
      </c>
      <c r="B49" s="76">
        <v>98.12669247287</v>
      </c>
      <c r="C49" s="76">
        <v>100.45748798198</v>
      </c>
      <c r="D49" s="76">
        <v>96.84792546217</v>
      </c>
      <c r="E49" s="76">
        <v>99.75131177296</v>
      </c>
      <c r="F49" s="76">
        <v>101.08710565232</v>
      </c>
      <c r="G49" s="76">
        <v>97.90903089169</v>
      </c>
      <c r="H49" s="76">
        <v>99.6805747022</v>
      </c>
      <c r="I49" s="76">
        <v>100.32300636966</v>
      </c>
      <c r="J49" s="76">
        <v>99.76149365974</v>
      </c>
      <c r="K49" s="76">
        <v>96.63177420816</v>
      </c>
      <c r="L49" s="76">
        <v>96.5749510962</v>
      </c>
      <c r="M49" s="76">
        <v>99.55434372565</v>
      </c>
      <c r="N49" s="20"/>
      <c r="O49" s="20"/>
      <c r="P49" s="20"/>
    </row>
    <row r="50" spans="1:16" ht="12.75" outlineLevel="3">
      <c r="A50" s="85" t="s">
        <v>167</v>
      </c>
      <c r="B50" s="76">
        <v>452.22111</v>
      </c>
      <c r="C50" s="76">
        <v>582.591282</v>
      </c>
      <c r="D50" s="76">
        <v>564.10671</v>
      </c>
      <c r="E50" s="76">
        <v>640.875132</v>
      </c>
      <c r="F50" s="76">
        <v>710.494821</v>
      </c>
      <c r="G50" s="76">
        <v>750.644622</v>
      </c>
      <c r="H50" s="76">
        <v>824.412366</v>
      </c>
      <c r="I50" s="76">
        <v>890.113224</v>
      </c>
      <c r="J50" s="76">
        <v>939.448983</v>
      </c>
      <c r="K50" s="76">
        <v>968.098473</v>
      </c>
      <c r="L50" s="76">
        <v>1026.145464</v>
      </c>
      <c r="M50" s="76">
        <v>1123.225002</v>
      </c>
      <c r="N50" s="20"/>
      <c r="O50" s="20"/>
      <c r="P50" s="20"/>
    </row>
    <row r="51" spans="1:16" ht="12.75" outlineLevel="3">
      <c r="A51" s="85" t="s">
        <v>132</v>
      </c>
      <c r="B51" s="76">
        <v>303.46587855234</v>
      </c>
      <c r="C51" s="76">
        <v>303.6380616059</v>
      </c>
      <c r="D51" s="76">
        <v>322.09598284045</v>
      </c>
      <c r="E51" s="76">
        <v>323.46222055575</v>
      </c>
      <c r="F51" s="76">
        <v>322.17130084804</v>
      </c>
      <c r="G51" s="76">
        <v>333.19607440271</v>
      </c>
      <c r="H51" s="76">
        <v>336.96679530128</v>
      </c>
      <c r="I51" s="76">
        <v>391.23433900073</v>
      </c>
      <c r="J51" s="76">
        <v>387.76145907713</v>
      </c>
      <c r="K51" s="76">
        <v>387.78602942447</v>
      </c>
      <c r="L51" s="76">
        <v>384.07881720841</v>
      </c>
      <c r="M51" s="76">
        <v>402.9670584027</v>
      </c>
      <c r="N51" s="20"/>
      <c r="O51" s="20"/>
      <c r="P51" s="20"/>
    </row>
    <row r="52" spans="1:16" ht="12.75" outlineLevel="3">
      <c r="A52" s="85" t="s">
        <v>148</v>
      </c>
      <c r="B52" s="76">
        <v>234.07269763166</v>
      </c>
      <c r="C52" s="76">
        <v>237.17259781764</v>
      </c>
      <c r="D52" s="76">
        <v>233.7106592792</v>
      </c>
      <c r="E52" s="76">
        <v>228.75312591129</v>
      </c>
      <c r="F52" s="76">
        <v>328.15453598642</v>
      </c>
      <c r="G52" s="76">
        <v>323.39327698544</v>
      </c>
      <c r="H52" s="76">
        <v>356.32041425739</v>
      </c>
      <c r="I52" s="76">
        <v>359.76620473872</v>
      </c>
      <c r="J52" s="76">
        <v>356.28486934642</v>
      </c>
      <c r="K52" s="76">
        <v>335.58616174968</v>
      </c>
      <c r="L52" s="76">
        <v>333.51286510631</v>
      </c>
      <c r="M52" s="76">
        <v>338.45917457806</v>
      </c>
      <c r="N52" s="20"/>
      <c r="O52" s="20"/>
      <c r="P52" s="20"/>
    </row>
    <row r="53" spans="1:16" ht="12.75" outlineLevel="3">
      <c r="A53" s="85" t="s">
        <v>142</v>
      </c>
      <c r="B53" s="76">
        <v>2.83713369682</v>
      </c>
      <c r="C53" s="76">
        <v>2.83713369682</v>
      </c>
      <c r="D53" s="76">
        <v>2.83713369682</v>
      </c>
      <c r="E53" s="76">
        <v>2.87233652982</v>
      </c>
      <c r="F53" s="76">
        <v>2.87718666492</v>
      </c>
      <c r="G53" s="76">
        <v>2.87799901882</v>
      </c>
      <c r="H53" s="76">
        <v>3.01760304398</v>
      </c>
      <c r="I53" s="76">
        <v>3.06275959502</v>
      </c>
      <c r="J53" s="76">
        <v>3.69472373951</v>
      </c>
      <c r="K53" s="76">
        <v>3.92568459163</v>
      </c>
      <c r="L53" s="76">
        <v>3.90722814108</v>
      </c>
      <c r="M53" s="76">
        <v>3.9328335664</v>
      </c>
      <c r="N53" s="20"/>
      <c r="O53" s="20"/>
      <c r="P53" s="20"/>
    </row>
    <row r="54" spans="1:16" ht="12.75" outlineLevel="2">
      <c r="A54" s="237" t="s">
        <v>44</v>
      </c>
      <c r="B54" s="206">
        <f aca="true" t="shared" si="7" ref="B54:M54">SUM(B$55:B$64)</f>
        <v>182.66076849184003</v>
      </c>
      <c r="C54" s="206">
        <f t="shared" si="7"/>
        <v>186.25514514704</v>
      </c>
      <c r="D54" s="206">
        <f t="shared" si="7"/>
        <v>181.80166970058</v>
      </c>
      <c r="E54" s="206">
        <f t="shared" si="7"/>
        <v>249.49071412972</v>
      </c>
      <c r="F54" s="206">
        <f t="shared" si="7"/>
        <v>249.39303220816004</v>
      </c>
      <c r="G54" s="206">
        <f t="shared" si="7"/>
        <v>246.66582179927</v>
      </c>
      <c r="H54" s="206">
        <f t="shared" si="7"/>
        <v>249.71620746560998</v>
      </c>
      <c r="I54" s="206">
        <f t="shared" si="7"/>
        <v>251.80183683811</v>
      </c>
      <c r="J54" s="206">
        <f t="shared" si="7"/>
        <v>246.54578619578</v>
      </c>
      <c r="K54" s="206">
        <f t="shared" si="7"/>
        <v>244.76791890418002</v>
      </c>
      <c r="L54" s="206">
        <f t="shared" si="7"/>
        <v>240.89924426369998</v>
      </c>
      <c r="M54" s="206">
        <f t="shared" si="7"/>
        <v>245.93885330188</v>
      </c>
      <c r="N54" s="20"/>
      <c r="O54" s="20"/>
      <c r="P54" s="20"/>
    </row>
    <row r="55" spans="1:16" ht="12.75" outlineLevel="3">
      <c r="A55" s="85" t="s">
        <v>25</v>
      </c>
      <c r="B55" s="76">
        <v>0.80847284054</v>
      </c>
      <c r="C55" s="76">
        <v>0.83259209901</v>
      </c>
      <c r="D55" s="76">
        <v>0.80474508494</v>
      </c>
      <c r="E55" s="76">
        <v>0.82899846177</v>
      </c>
      <c r="F55" s="76">
        <v>0.83820302339</v>
      </c>
      <c r="G55" s="76">
        <v>0.83541409634</v>
      </c>
      <c r="H55" s="76">
        <v>0.85032879319</v>
      </c>
      <c r="I55" s="76">
        <v>0.86470701659</v>
      </c>
      <c r="J55" s="76">
        <v>0.85046474879</v>
      </c>
      <c r="K55" s="76">
        <v>0.82033221085</v>
      </c>
      <c r="L55" s="76">
        <v>0.81114050989</v>
      </c>
      <c r="M55" s="76">
        <v>0.84840520516</v>
      </c>
      <c r="N55" s="20"/>
      <c r="O55" s="20"/>
      <c r="P55" s="20"/>
    </row>
    <row r="56" spans="1:16" ht="12.75" outlineLevel="3">
      <c r="A56" s="85" t="s">
        <v>13</v>
      </c>
      <c r="B56" s="76">
        <v>7.7902</v>
      </c>
      <c r="C56" s="76">
        <v>7.97524</v>
      </c>
      <c r="D56" s="76">
        <v>7.7222</v>
      </c>
      <c r="E56" s="76">
        <v>7.95624</v>
      </c>
      <c r="F56" s="76">
        <v>8.06922</v>
      </c>
      <c r="G56" s="76">
        <v>7.85604</v>
      </c>
      <c r="H56" s="76">
        <v>8.00012</v>
      </c>
      <c r="I56" s="76">
        <v>8.05168</v>
      </c>
      <c r="J56" s="76">
        <v>7.95806</v>
      </c>
      <c r="K56" s="76">
        <v>7.71086</v>
      </c>
      <c r="L56" s="76">
        <v>7.71248</v>
      </c>
      <c r="M56" s="76">
        <v>7.99164</v>
      </c>
      <c r="N56" s="20"/>
      <c r="O56" s="20"/>
      <c r="P56" s="20"/>
    </row>
    <row r="57" spans="1:16" ht="12.75" outlineLevel="3">
      <c r="A57" s="85" t="s">
        <v>29</v>
      </c>
      <c r="B57" s="76">
        <v>66.83579285136</v>
      </c>
      <c r="C57" s="76">
        <v>67.87319285136</v>
      </c>
      <c r="D57" s="76">
        <v>66.82604285136</v>
      </c>
      <c r="E57" s="76">
        <v>131.87424785136</v>
      </c>
      <c r="F57" s="76">
        <v>131.15823785136</v>
      </c>
      <c r="G57" s="76">
        <v>131.48927285136</v>
      </c>
      <c r="H57" s="76">
        <v>134.36070785136</v>
      </c>
      <c r="I57" s="76">
        <v>134.73741785136</v>
      </c>
      <c r="J57" s="76">
        <v>131.65326785136</v>
      </c>
      <c r="K57" s="76">
        <v>132.34491785136</v>
      </c>
      <c r="L57" s="76">
        <v>128.62608689353</v>
      </c>
      <c r="M57" s="76">
        <v>130.82387995179</v>
      </c>
      <c r="N57" s="20"/>
      <c r="O57" s="20"/>
      <c r="P57" s="20"/>
    </row>
    <row r="58" spans="1:16" ht="12.75" outlineLevel="3">
      <c r="A58" s="85" t="s">
        <v>109</v>
      </c>
      <c r="B58" s="76">
        <v>7.7902</v>
      </c>
      <c r="C58" s="76">
        <v>7.97524</v>
      </c>
      <c r="D58" s="76">
        <v>7.7222</v>
      </c>
      <c r="E58" s="76">
        <v>7.95624</v>
      </c>
      <c r="F58" s="76">
        <v>8.06922</v>
      </c>
      <c r="G58" s="76">
        <v>7.85604</v>
      </c>
      <c r="H58" s="76">
        <v>8.00012</v>
      </c>
      <c r="I58" s="76">
        <v>8.05168</v>
      </c>
      <c r="J58" s="76">
        <v>7.95806</v>
      </c>
      <c r="K58" s="76">
        <v>7.71086</v>
      </c>
      <c r="L58" s="76">
        <v>7.71248</v>
      </c>
      <c r="M58" s="76">
        <v>7.99164</v>
      </c>
      <c r="N58" s="20"/>
      <c r="O58" s="20"/>
      <c r="P58" s="20"/>
    </row>
    <row r="59" spans="1:16" ht="12.75" outlineLevel="3">
      <c r="A59" s="85" t="s">
        <v>49</v>
      </c>
      <c r="B59" s="76">
        <v>21.46011392065</v>
      </c>
      <c r="C59" s="76">
        <v>22.09929653868</v>
      </c>
      <c r="D59" s="76">
        <v>21.5750780636</v>
      </c>
      <c r="E59" s="76">
        <v>22.22896313132</v>
      </c>
      <c r="F59" s="76">
        <v>22.5446182969</v>
      </c>
      <c r="G59" s="76">
        <v>21.94901404662</v>
      </c>
      <c r="H59" s="76">
        <v>22.35155959677</v>
      </c>
      <c r="I59" s="76">
        <v>22.49561323756</v>
      </c>
      <c r="J59" s="76">
        <v>22.23404803486</v>
      </c>
      <c r="K59" s="76">
        <v>21.54339520311</v>
      </c>
      <c r="L59" s="76">
        <v>21.54792132603</v>
      </c>
      <c r="M59" s="76">
        <v>22.32786729898</v>
      </c>
      <c r="N59" s="20"/>
      <c r="O59" s="20"/>
      <c r="P59" s="20"/>
    </row>
    <row r="60" spans="1:16" ht="12.75" outlineLevel="3">
      <c r="A60" s="85" t="s">
        <v>111</v>
      </c>
      <c r="B60" s="76">
        <v>1.94019993968</v>
      </c>
      <c r="C60" s="76">
        <v>2.04291017676</v>
      </c>
      <c r="D60" s="76">
        <v>1.97809231659</v>
      </c>
      <c r="E60" s="76">
        <v>2.05852897231</v>
      </c>
      <c r="F60" s="76">
        <v>2.08776044388</v>
      </c>
      <c r="G60" s="76">
        <v>2.14678011933</v>
      </c>
      <c r="H60" s="76">
        <v>2.42404194688</v>
      </c>
      <c r="I60" s="76">
        <v>2.53664943396</v>
      </c>
      <c r="J60" s="76">
        <v>2.69122683635</v>
      </c>
      <c r="K60" s="76">
        <v>2.78567802357</v>
      </c>
      <c r="L60" s="76">
        <v>2.99450308368</v>
      </c>
      <c r="M60" s="76">
        <v>3.24465154019</v>
      </c>
      <c r="N60" s="20"/>
      <c r="O60" s="20"/>
      <c r="P60" s="20"/>
    </row>
    <row r="61" spans="1:16" ht="12.75" outlineLevel="3">
      <c r="A61" s="85" t="s">
        <v>120</v>
      </c>
      <c r="B61" s="76">
        <v>22.155300602</v>
      </c>
      <c r="C61" s="76">
        <v>22.155300602</v>
      </c>
      <c r="D61" s="76">
        <v>22.155300602</v>
      </c>
      <c r="E61" s="76">
        <v>22.155300602</v>
      </c>
      <c r="F61" s="76">
        <v>22.155300602</v>
      </c>
      <c r="G61" s="76">
        <v>22.155300602</v>
      </c>
      <c r="H61" s="76">
        <v>22.155300602</v>
      </c>
      <c r="I61" s="76">
        <v>22.155300602</v>
      </c>
      <c r="J61" s="76">
        <v>22.155300602</v>
      </c>
      <c r="K61" s="76">
        <v>22.155300602</v>
      </c>
      <c r="L61" s="76">
        <v>22.03249361917</v>
      </c>
      <c r="M61" s="76">
        <v>22.03812807867</v>
      </c>
      <c r="N61" s="20"/>
      <c r="O61" s="20"/>
      <c r="P61" s="20"/>
    </row>
    <row r="62" spans="1:16" ht="12.75" outlineLevel="3">
      <c r="A62" s="85" t="s">
        <v>137</v>
      </c>
      <c r="B62" s="76">
        <v>0.01728065649</v>
      </c>
      <c r="C62" s="76">
        <v>0.01728065649</v>
      </c>
      <c r="D62" s="76">
        <v>0.01728065649</v>
      </c>
      <c r="E62" s="76">
        <v>0.01728065649</v>
      </c>
      <c r="F62" s="76">
        <v>0.01728065649</v>
      </c>
      <c r="G62" s="76">
        <v>0.01728065649</v>
      </c>
      <c r="H62" s="76">
        <v>0.01728065649</v>
      </c>
      <c r="I62" s="76">
        <v>0.01728065649</v>
      </c>
      <c r="J62" s="76">
        <v>0.01728065649</v>
      </c>
      <c r="K62" s="76">
        <v>0.01728065649</v>
      </c>
      <c r="L62" s="76">
        <v>0.01718486969</v>
      </c>
      <c r="M62" s="76">
        <v>0.01718926444</v>
      </c>
      <c r="N62" s="20"/>
      <c r="O62" s="20"/>
      <c r="P62" s="20"/>
    </row>
    <row r="63" spans="1:16" ht="12.75" outlineLevel="3">
      <c r="A63" s="85" t="s">
        <v>219</v>
      </c>
      <c r="B63" s="76">
        <v>17.37075255018</v>
      </c>
      <c r="C63" s="76">
        <v>17.78335865168</v>
      </c>
      <c r="D63" s="76">
        <v>17.21912471348</v>
      </c>
      <c r="E63" s="76">
        <v>17.62637206795</v>
      </c>
      <c r="F63" s="76">
        <v>17.91938399677</v>
      </c>
      <c r="G63" s="76">
        <v>17.44597339694</v>
      </c>
      <c r="H63" s="76">
        <v>17.75434058032</v>
      </c>
      <c r="I63" s="76">
        <v>17.86876558898</v>
      </c>
      <c r="J63" s="76">
        <v>17.70312447174</v>
      </c>
      <c r="K63" s="76">
        <v>17.0171861074</v>
      </c>
      <c r="L63" s="76">
        <v>17.06158726495</v>
      </c>
      <c r="M63" s="76">
        <v>17.7919562757</v>
      </c>
      <c r="N63" s="20"/>
      <c r="O63" s="20"/>
      <c r="P63" s="20"/>
    </row>
    <row r="64" spans="1:16" ht="12.75" outlineLevel="3">
      <c r="A64" s="85" t="s">
        <v>26</v>
      </c>
      <c r="B64" s="76">
        <v>36.49245513094</v>
      </c>
      <c r="C64" s="76">
        <v>37.50073357106</v>
      </c>
      <c r="D64" s="76">
        <v>35.78160541212</v>
      </c>
      <c r="E64" s="76">
        <v>36.78854238652</v>
      </c>
      <c r="F64" s="76">
        <v>36.53380733737</v>
      </c>
      <c r="G64" s="76">
        <v>34.91470603019</v>
      </c>
      <c r="H64" s="76">
        <v>33.8024074386</v>
      </c>
      <c r="I64" s="76">
        <v>35.02274245117</v>
      </c>
      <c r="J64" s="76">
        <v>33.32495299419</v>
      </c>
      <c r="K64" s="76">
        <v>32.6621082494</v>
      </c>
      <c r="L64" s="76">
        <v>32.38336669676</v>
      </c>
      <c r="M64" s="76">
        <v>32.86349568695</v>
      </c>
      <c r="N64" s="20"/>
      <c r="O64" s="20"/>
      <c r="P64" s="20"/>
    </row>
    <row r="65" spans="1:16" ht="12.75" outlineLevel="2">
      <c r="A65" s="237" t="s">
        <v>221</v>
      </c>
      <c r="B65" s="206">
        <f aca="true" t="shared" si="8" ref="B65:M65">SUM(B$66:B$70)</f>
        <v>60.37953503348</v>
      </c>
      <c r="C65" s="206">
        <f t="shared" si="8"/>
        <v>61.81372531903</v>
      </c>
      <c r="D65" s="206">
        <f t="shared" si="8"/>
        <v>58.52478494167</v>
      </c>
      <c r="E65" s="206">
        <f t="shared" si="8"/>
        <v>59.827408471300004</v>
      </c>
      <c r="F65" s="206">
        <f t="shared" si="8"/>
        <v>60.75817127578</v>
      </c>
      <c r="G65" s="206">
        <f t="shared" si="8"/>
        <v>58.89072268698</v>
      </c>
      <c r="H65" s="206">
        <f t="shared" si="8"/>
        <v>58.70868926232001</v>
      </c>
      <c r="I65" s="206">
        <f t="shared" si="8"/>
        <v>59.087061089040006</v>
      </c>
      <c r="J65" s="206">
        <f t="shared" si="8"/>
        <v>57.25844946347</v>
      </c>
      <c r="K65" s="206">
        <f t="shared" si="8"/>
        <v>55.13089047785</v>
      </c>
      <c r="L65" s="206">
        <f t="shared" si="8"/>
        <v>55.220086256840005</v>
      </c>
      <c r="M65" s="206">
        <f t="shared" si="8"/>
        <v>57.16893846128</v>
      </c>
      <c r="N65" s="20"/>
      <c r="O65" s="20"/>
      <c r="P65" s="20"/>
    </row>
    <row r="66" spans="1:16" ht="12.75" outlineLevel="3">
      <c r="A66" s="85" t="s">
        <v>61</v>
      </c>
      <c r="B66" s="76">
        <v>25.31815</v>
      </c>
      <c r="C66" s="76">
        <v>25.91953</v>
      </c>
      <c r="D66" s="76">
        <v>25.09715</v>
      </c>
      <c r="E66" s="76">
        <v>25.85778</v>
      </c>
      <c r="F66" s="76">
        <v>26.224965</v>
      </c>
      <c r="G66" s="76">
        <v>25.53213</v>
      </c>
      <c r="H66" s="76">
        <v>26.00039</v>
      </c>
      <c r="I66" s="76">
        <v>26.16796</v>
      </c>
      <c r="J66" s="76">
        <v>25.863695</v>
      </c>
      <c r="K66" s="76">
        <v>25.060295</v>
      </c>
      <c r="L66" s="76">
        <v>25.06556</v>
      </c>
      <c r="M66" s="76">
        <v>25.97283</v>
      </c>
      <c r="N66" s="20"/>
      <c r="O66" s="20"/>
      <c r="P66" s="20"/>
    </row>
    <row r="67" spans="1:16" ht="12.75" outlineLevel="3">
      <c r="A67" s="85" t="s">
        <v>79</v>
      </c>
      <c r="B67" s="76">
        <v>0.00199153347</v>
      </c>
      <c r="C67" s="76">
        <v>0.00203883821</v>
      </c>
      <c r="D67" s="76">
        <v>0.00197414954</v>
      </c>
      <c r="E67" s="76">
        <v>0.00203398093</v>
      </c>
      <c r="F67" s="76">
        <v>0.00206286382</v>
      </c>
      <c r="G67" s="76">
        <v>0.0020083652</v>
      </c>
      <c r="H67" s="76">
        <v>0.00204519868</v>
      </c>
      <c r="I67" s="76">
        <v>0.00205837979</v>
      </c>
      <c r="J67" s="76">
        <v>0.00203444621</v>
      </c>
      <c r="K67" s="76">
        <v>0.00197125052</v>
      </c>
      <c r="L67" s="76">
        <v>0.00197166466</v>
      </c>
      <c r="M67" s="76">
        <v>0.0020430308</v>
      </c>
      <c r="N67" s="20"/>
      <c r="O67" s="20"/>
      <c r="P67" s="20"/>
    </row>
    <row r="68" spans="1:16" ht="12.75" outlineLevel="3">
      <c r="A68" s="85" t="s">
        <v>175</v>
      </c>
      <c r="B68" s="76">
        <v>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0.14983143286</v>
      </c>
      <c r="L68" s="76">
        <v>0.14986291144</v>
      </c>
      <c r="M68" s="76">
        <v>0.15528733138</v>
      </c>
      <c r="N68" s="20"/>
      <c r="O68" s="20"/>
      <c r="P68" s="20"/>
    </row>
    <row r="69" spans="1:16" ht="12.75" outlineLevel="3">
      <c r="A69" s="85" t="s">
        <v>174</v>
      </c>
      <c r="B69" s="76">
        <v>11.09801312923</v>
      </c>
      <c r="C69" s="76">
        <v>11.36162335096</v>
      </c>
      <c r="D69" s="76">
        <v>10.83237418195</v>
      </c>
      <c r="E69" s="76">
        <v>10.68956353295</v>
      </c>
      <c r="F69" s="76">
        <v>10.9225603423</v>
      </c>
      <c r="G69" s="76">
        <v>10.37171429238</v>
      </c>
      <c r="H69" s="76">
        <v>10.28687823365</v>
      </c>
      <c r="I69" s="76">
        <v>10.35317616939</v>
      </c>
      <c r="J69" s="76">
        <v>10.04964383332</v>
      </c>
      <c r="K69" s="76">
        <v>9.23869332002</v>
      </c>
      <c r="L69" s="76">
        <v>9.31824745601</v>
      </c>
      <c r="M69" s="76">
        <v>9.60564221491</v>
      </c>
      <c r="N69" s="20"/>
      <c r="O69" s="20"/>
      <c r="P69" s="20"/>
    </row>
    <row r="70" spans="1:16" ht="12.75" outlineLevel="3">
      <c r="A70" s="85" t="s">
        <v>47</v>
      </c>
      <c r="B70" s="76">
        <v>23.96138037078</v>
      </c>
      <c r="C70" s="76">
        <v>24.53053312986</v>
      </c>
      <c r="D70" s="76">
        <v>22.59328661018</v>
      </c>
      <c r="E70" s="76">
        <v>23.27803095742</v>
      </c>
      <c r="F70" s="76">
        <v>23.60858306966</v>
      </c>
      <c r="G70" s="76">
        <v>22.9848700294</v>
      </c>
      <c r="H70" s="76">
        <v>22.41937582999</v>
      </c>
      <c r="I70" s="76">
        <v>22.56386653986</v>
      </c>
      <c r="J70" s="76">
        <v>21.34307618394</v>
      </c>
      <c r="K70" s="76">
        <v>20.68009947445</v>
      </c>
      <c r="L70" s="76">
        <v>20.68444422473</v>
      </c>
      <c r="M70" s="76">
        <v>21.43313588419</v>
      </c>
      <c r="N70" s="20"/>
      <c r="O70" s="20"/>
      <c r="P70" s="20"/>
    </row>
    <row r="71" spans="1:16" ht="12.75" outlineLevel="2">
      <c r="A71" s="237" t="s">
        <v>52</v>
      </c>
      <c r="B71" s="206">
        <f aca="true" t="shared" si="9" ref="B71:M71">SUM(B$72:B$78)</f>
        <v>828.542624218</v>
      </c>
      <c r="C71" s="206">
        <f t="shared" si="9"/>
        <v>830.6243242180001</v>
      </c>
      <c r="D71" s="206">
        <f t="shared" si="9"/>
        <v>827.777624218</v>
      </c>
      <c r="E71" s="206">
        <f t="shared" si="9"/>
        <v>830.410574218</v>
      </c>
      <c r="F71" s="206">
        <f t="shared" si="9"/>
        <v>831.681599218</v>
      </c>
      <c r="G71" s="206">
        <f t="shared" si="9"/>
        <v>829.283324218</v>
      </c>
      <c r="H71" s="206">
        <f t="shared" si="9"/>
        <v>830.904224218</v>
      </c>
      <c r="I71" s="206">
        <f t="shared" si="9"/>
        <v>831.4842742180001</v>
      </c>
      <c r="J71" s="206">
        <f t="shared" si="9"/>
        <v>830.431049218</v>
      </c>
      <c r="K71" s="206">
        <f t="shared" si="9"/>
        <v>827.650049218</v>
      </c>
      <c r="L71" s="206">
        <f t="shared" si="9"/>
        <v>823.561444517</v>
      </c>
      <c r="M71" s="206">
        <f t="shared" si="9"/>
        <v>826.8904183760002</v>
      </c>
      <c r="N71" s="20"/>
      <c r="O71" s="20"/>
      <c r="P71" s="20"/>
    </row>
    <row r="72" spans="1:16" ht="12.75" outlineLevel="3">
      <c r="A72" s="85" t="s">
        <v>117</v>
      </c>
      <c r="B72" s="76">
        <v>109.7058</v>
      </c>
      <c r="C72" s="76">
        <v>109.7058</v>
      </c>
      <c r="D72" s="76">
        <v>109.7058</v>
      </c>
      <c r="E72" s="76">
        <v>109.7058</v>
      </c>
      <c r="F72" s="76">
        <v>109.7058</v>
      </c>
      <c r="G72" s="76">
        <v>109.7058</v>
      </c>
      <c r="H72" s="76">
        <v>109.7058</v>
      </c>
      <c r="I72" s="76">
        <v>109.7058</v>
      </c>
      <c r="J72" s="76">
        <v>109.7058</v>
      </c>
      <c r="K72" s="76">
        <v>109.7058</v>
      </c>
      <c r="L72" s="76">
        <v>109.0977</v>
      </c>
      <c r="M72" s="76">
        <v>109.1256</v>
      </c>
      <c r="N72" s="20"/>
      <c r="O72" s="20"/>
      <c r="P72" s="20"/>
    </row>
    <row r="73" spans="1:16" ht="12.75" outlineLevel="3">
      <c r="A73" s="85" t="s">
        <v>205</v>
      </c>
      <c r="B73" s="76">
        <v>276.481654218</v>
      </c>
      <c r="C73" s="76">
        <v>276.481654218</v>
      </c>
      <c r="D73" s="76">
        <v>276.481654218</v>
      </c>
      <c r="E73" s="76">
        <v>276.481654218</v>
      </c>
      <c r="F73" s="76">
        <v>276.481654218</v>
      </c>
      <c r="G73" s="76">
        <v>276.481654218</v>
      </c>
      <c r="H73" s="76">
        <v>276.481654218</v>
      </c>
      <c r="I73" s="76">
        <v>276.481654218</v>
      </c>
      <c r="J73" s="76">
        <v>276.481654218</v>
      </c>
      <c r="K73" s="76">
        <v>276.481654218</v>
      </c>
      <c r="L73" s="76">
        <v>274.949114517</v>
      </c>
      <c r="M73" s="76">
        <v>275.019428376</v>
      </c>
      <c r="N73" s="20"/>
      <c r="O73" s="20"/>
      <c r="P73" s="20"/>
    </row>
    <row r="74" spans="1:16" ht="12.75" outlineLevel="3">
      <c r="A74" s="85" t="s">
        <v>223</v>
      </c>
      <c r="B74" s="76">
        <v>109.7058</v>
      </c>
      <c r="C74" s="76">
        <v>109.7058</v>
      </c>
      <c r="D74" s="76">
        <v>109.7058</v>
      </c>
      <c r="E74" s="76">
        <v>109.7058</v>
      </c>
      <c r="F74" s="76">
        <v>109.7058</v>
      </c>
      <c r="G74" s="76">
        <v>109.7058</v>
      </c>
      <c r="H74" s="76">
        <v>109.7058</v>
      </c>
      <c r="I74" s="76">
        <v>109.7058</v>
      </c>
      <c r="J74" s="76">
        <v>109.7058</v>
      </c>
      <c r="K74" s="76">
        <v>109.7058</v>
      </c>
      <c r="L74" s="76">
        <v>109.0977</v>
      </c>
      <c r="M74" s="76">
        <v>109.1256</v>
      </c>
      <c r="N74" s="20"/>
      <c r="O74" s="20"/>
      <c r="P74" s="20"/>
    </row>
    <row r="75" spans="1:16" ht="12.75" outlineLevel="3">
      <c r="A75" s="85" t="s">
        <v>23</v>
      </c>
      <c r="B75" s="76">
        <v>85.93621</v>
      </c>
      <c r="C75" s="76">
        <v>85.93621</v>
      </c>
      <c r="D75" s="76">
        <v>85.93621</v>
      </c>
      <c r="E75" s="76">
        <v>85.93621</v>
      </c>
      <c r="F75" s="76">
        <v>85.93621</v>
      </c>
      <c r="G75" s="76">
        <v>85.93621</v>
      </c>
      <c r="H75" s="76">
        <v>85.93621</v>
      </c>
      <c r="I75" s="76">
        <v>85.93621</v>
      </c>
      <c r="J75" s="76">
        <v>85.93621</v>
      </c>
      <c r="K75" s="76">
        <v>85.93621</v>
      </c>
      <c r="L75" s="76">
        <v>85.459865</v>
      </c>
      <c r="M75" s="76">
        <v>85.48172</v>
      </c>
      <c r="N75" s="20"/>
      <c r="O75" s="20"/>
      <c r="P75" s="20"/>
    </row>
    <row r="76" spans="1:16" ht="12.75" outlineLevel="3">
      <c r="A76" s="85" t="s">
        <v>58</v>
      </c>
      <c r="B76" s="76">
        <v>38.951</v>
      </c>
      <c r="C76" s="76">
        <v>39.8762</v>
      </c>
      <c r="D76" s="76">
        <v>38.611</v>
      </c>
      <c r="E76" s="76">
        <v>39.7812</v>
      </c>
      <c r="F76" s="76">
        <v>40.3461</v>
      </c>
      <c r="G76" s="76">
        <v>39.2802</v>
      </c>
      <c r="H76" s="76">
        <v>40.0006</v>
      </c>
      <c r="I76" s="76">
        <v>40.2584</v>
      </c>
      <c r="J76" s="76">
        <v>39.7903</v>
      </c>
      <c r="K76" s="76">
        <v>38.5543</v>
      </c>
      <c r="L76" s="76">
        <v>38.5624</v>
      </c>
      <c r="M76" s="76">
        <v>39.9582</v>
      </c>
      <c r="N76" s="20"/>
      <c r="O76" s="20"/>
      <c r="P76" s="20"/>
    </row>
    <row r="77" spans="1:16" ht="12.75" outlineLevel="3">
      <c r="A77" s="85" t="s">
        <v>185</v>
      </c>
      <c r="B77" s="76">
        <v>143.76711</v>
      </c>
      <c r="C77" s="76">
        <v>144.92361</v>
      </c>
      <c r="D77" s="76">
        <v>143.34211</v>
      </c>
      <c r="E77" s="76">
        <v>144.80486</v>
      </c>
      <c r="F77" s="76">
        <v>145.510985</v>
      </c>
      <c r="G77" s="76">
        <v>144.17861</v>
      </c>
      <c r="H77" s="76">
        <v>145.07911</v>
      </c>
      <c r="I77" s="76">
        <v>145.40136</v>
      </c>
      <c r="J77" s="76">
        <v>144.816235</v>
      </c>
      <c r="K77" s="76">
        <v>143.271235</v>
      </c>
      <c r="L77" s="76">
        <v>142.75434</v>
      </c>
      <c r="M77" s="76">
        <v>144.52327</v>
      </c>
      <c r="N77" s="20"/>
      <c r="O77" s="20"/>
      <c r="P77" s="20"/>
    </row>
    <row r="78" spans="1:16" ht="12.75" outlineLevel="3">
      <c r="A78" s="85" t="s">
        <v>4</v>
      </c>
      <c r="B78" s="76">
        <v>63.99505</v>
      </c>
      <c r="C78" s="76">
        <v>63.99505</v>
      </c>
      <c r="D78" s="76">
        <v>63.99505</v>
      </c>
      <c r="E78" s="76">
        <v>63.99505</v>
      </c>
      <c r="F78" s="76">
        <v>63.99505</v>
      </c>
      <c r="G78" s="76">
        <v>63.99505</v>
      </c>
      <c r="H78" s="76">
        <v>63.99505</v>
      </c>
      <c r="I78" s="76">
        <v>63.99505</v>
      </c>
      <c r="J78" s="76">
        <v>63.99505</v>
      </c>
      <c r="K78" s="76">
        <v>63.99505</v>
      </c>
      <c r="L78" s="76">
        <v>63.640325</v>
      </c>
      <c r="M78" s="76">
        <v>63.6566</v>
      </c>
      <c r="N78" s="20"/>
      <c r="O78" s="20"/>
      <c r="P78" s="20"/>
    </row>
    <row r="79" spans="1:16" ht="12.75" outlineLevel="2">
      <c r="A79" s="237" t="s">
        <v>179</v>
      </c>
      <c r="B79" s="206">
        <f aca="true" t="shared" si="10" ref="B79:M79">SUM(B$80:B$80)</f>
        <v>153.60404350838</v>
      </c>
      <c r="C79" s="206">
        <f t="shared" si="10"/>
        <v>155.63827136945</v>
      </c>
      <c r="D79" s="206">
        <f t="shared" si="10"/>
        <v>153.36646537387</v>
      </c>
      <c r="E79" s="206">
        <f t="shared" si="10"/>
        <v>155.26454653678</v>
      </c>
      <c r="F79" s="206">
        <f t="shared" si="10"/>
        <v>155.46971660618</v>
      </c>
      <c r="G79" s="206">
        <f t="shared" si="10"/>
        <v>153.21397576949</v>
      </c>
      <c r="H79" s="206">
        <f t="shared" si="10"/>
        <v>153.51517382691</v>
      </c>
      <c r="I79" s="206">
        <f t="shared" si="10"/>
        <v>154.99973969389</v>
      </c>
      <c r="J79" s="206">
        <f t="shared" si="10"/>
        <v>153.49985984834</v>
      </c>
      <c r="K79" s="206">
        <f t="shared" si="10"/>
        <v>151.77264064539</v>
      </c>
      <c r="L79" s="206">
        <f t="shared" si="10"/>
        <v>150.83496876772</v>
      </c>
      <c r="M79" s="206">
        <f t="shared" si="10"/>
        <v>153.07199322089</v>
      </c>
      <c r="N79" s="20"/>
      <c r="O79" s="20"/>
      <c r="P79" s="20"/>
    </row>
    <row r="80" spans="1:16" ht="12.75" outlineLevel="3">
      <c r="A80" s="85" t="s">
        <v>148</v>
      </c>
      <c r="B80" s="76">
        <v>153.60404350838</v>
      </c>
      <c r="C80" s="76">
        <v>155.63827136945</v>
      </c>
      <c r="D80" s="76">
        <v>153.36646537387</v>
      </c>
      <c r="E80" s="76">
        <v>155.26454653678</v>
      </c>
      <c r="F80" s="76">
        <v>155.46971660618</v>
      </c>
      <c r="G80" s="76">
        <v>153.21397576949</v>
      </c>
      <c r="H80" s="76">
        <v>153.51517382691</v>
      </c>
      <c r="I80" s="76">
        <v>154.99973969389</v>
      </c>
      <c r="J80" s="76">
        <v>153.49985984834</v>
      </c>
      <c r="K80" s="76">
        <v>151.77264064539</v>
      </c>
      <c r="L80" s="76">
        <v>150.83496876772</v>
      </c>
      <c r="M80" s="76">
        <v>153.07199322089</v>
      </c>
      <c r="N80" s="20"/>
      <c r="O80" s="20"/>
      <c r="P80" s="20"/>
    </row>
    <row r="81" spans="1:16" ht="15">
      <c r="A81" s="210" t="s">
        <v>14</v>
      </c>
      <c r="B81" s="115">
        <f aca="true" t="shared" si="11" ref="B81:M81">B$82+B$99</f>
        <v>360.31642591313</v>
      </c>
      <c r="C81" s="115">
        <f t="shared" si="11"/>
        <v>375.19512647984993</v>
      </c>
      <c r="D81" s="115">
        <f t="shared" si="11"/>
        <v>361.8389013181</v>
      </c>
      <c r="E81" s="115">
        <f t="shared" si="11"/>
        <v>341.4087997342899</v>
      </c>
      <c r="F81" s="115">
        <f t="shared" si="11"/>
        <v>338.48155744328</v>
      </c>
      <c r="G81" s="115">
        <f t="shared" si="11"/>
        <v>336.39502045468004</v>
      </c>
      <c r="H81" s="115">
        <f t="shared" si="11"/>
        <v>337.87916171101995</v>
      </c>
      <c r="I81" s="115">
        <f t="shared" si="11"/>
        <v>339.50539234068</v>
      </c>
      <c r="J81" s="115">
        <f t="shared" si="11"/>
        <v>342.34193627902</v>
      </c>
      <c r="K81" s="115">
        <f t="shared" si="11"/>
        <v>326.17027324232</v>
      </c>
      <c r="L81" s="115">
        <f t="shared" si="11"/>
        <v>320.10071510548005</v>
      </c>
      <c r="M81" s="115">
        <f t="shared" si="11"/>
        <v>323.02367658733004</v>
      </c>
      <c r="N81" s="20"/>
      <c r="O81" s="20"/>
      <c r="P81" s="20"/>
    </row>
    <row r="82" spans="1:16" ht="15" outlineLevel="1">
      <c r="A82" s="193" t="s">
        <v>48</v>
      </c>
      <c r="B82" s="126">
        <f aca="true" t="shared" si="12" ref="B82:M82">B$83+B$89+B$97</f>
        <v>72.19793131306</v>
      </c>
      <c r="C82" s="126">
        <f t="shared" si="12"/>
        <v>71.98825392021999</v>
      </c>
      <c r="D82" s="126">
        <f t="shared" si="12"/>
        <v>71.44085815694</v>
      </c>
      <c r="E82" s="126">
        <f t="shared" si="12"/>
        <v>69.32009608213</v>
      </c>
      <c r="F82" s="126">
        <f t="shared" si="12"/>
        <v>68.81940915215</v>
      </c>
      <c r="G82" s="126">
        <f t="shared" si="12"/>
        <v>69.64707342685999</v>
      </c>
      <c r="H82" s="126">
        <f t="shared" si="12"/>
        <v>71.25029909149</v>
      </c>
      <c r="I82" s="126">
        <f t="shared" si="12"/>
        <v>70.65390381978</v>
      </c>
      <c r="J82" s="126">
        <f t="shared" si="12"/>
        <v>71.44063615229</v>
      </c>
      <c r="K82" s="126">
        <f t="shared" si="12"/>
        <v>71.34371388026</v>
      </c>
      <c r="L82" s="126">
        <f t="shared" si="12"/>
        <v>69.24701644267</v>
      </c>
      <c r="M82" s="126">
        <f t="shared" si="12"/>
        <v>68.75680786705</v>
      </c>
      <c r="N82" s="20"/>
      <c r="O82" s="20"/>
      <c r="P82" s="20"/>
    </row>
    <row r="83" spans="1:16" ht="12.75" outlineLevel="2">
      <c r="A83" s="237" t="s">
        <v>197</v>
      </c>
      <c r="B83" s="206">
        <f aca="true" t="shared" si="13" ref="B83:M83">SUM(B$84:B$88)</f>
        <v>11.8474166</v>
      </c>
      <c r="C83" s="206">
        <f t="shared" si="13"/>
        <v>11.8474166</v>
      </c>
      <c r="D83" s="206">
        <f t="shared" si="13"/>
        <v>11.8474166</v>
      </c>
      <c r="E83" s="206">
        <f t="shared" si="13"/>
        <v>11.8474166</v>
      </c>
      <c r="F83" s="206">
        <f t="shared" si="13"/>
        <v>11.8474166</v>
      </c>
      <c r="G83" s="206">
        <f t="shared" si="13"/>
        <v>11.8474166</v>
      </c>
      <c r="H83" s="206">
        <f t="shared" si="13"/>
        <v>11.8474166</v>
      </c>
      <c r="I83" s="206">
        <f t="shared" si="13"/>
        <v>8.9750116</v>
      </c>
      <c r="J83" s="206">
        <f t="shared" si="13"/>
        <v>8.9750116</v>
      </c>
      <c r="K83" s="206">
        <f t="shared" si="13"/>
        <v>8.9750116</v>
      </c>
      <c r="L83" s="206">
        <f t="shared" si="13"/>
        <v>8.9750116</v>
      </c>
      <c r="M83" s="206">
        <f t="shared" si="13"/>
        <v>8.9750116</v>
      </c>
      <c r="N83" s="20"/>
      <c r="O83" s="20"/>
      <c r="P83" s="20"/>
    </row>
    <row r="84" spans="1:16" ht="12.75" outlineLevel="3">
      <c r="A84" s="85" t="s">
        <v>110</v>
      </c>
      <c r="B84" s="76">
        <v>1.16E-05</v>
      </c>
      <c r="C84" s="76">
        <v>1.16E-05</v>
      </c>
      <c r="D84" s="76">
        <v>1.16E-05</v>
      </c>
      <c r="E84" s="76">
        <v>1.16E-05</v>
      </c>
      <c r="F84" s="76">
        <v>1.16E-05</v>
      </c>
      <c r="G84" s="76">
        <v>1.16E-05</v>
      </c>
      <c r="H84" s="76">
        <v>1.16E-05</v>
      </c>
      <c r="I84" s="76">
        <v>1.16E-05</v>
      </c>
      <c r="J84" s="76">
        <v>1.16E-05</v>
      </c>
      <c r="K84" s="76">
        <v>1.16E-05</v>
      </c>
      <c r="L84" s="76">
        <v>1.16E-05</v>
      </c>
      <c r="M84" s="76">
        <v>1.16E-05</v>
      </c>
      <c r="N84" s="20"/>
      <c r="O84" s="20"/>
      <c r="P84" s="20"/>
    </row>
    <row r="85" spans="1:16" ht="12.75" outlineLevel="3">
      <c r="A85" s="85" t="s">
        <v>74</v>
      </c>
      <c r="B85" s="76">
        <v>3.475</v>
      </c>
      <c r="C85" s="76">
        <v>3.475</v>
      </c>
      <c r="D85" s="76">
        <v>3.475</v>
      </c>
      <c r="E85" s="76">
        <v>3.475</v>
      </c>
      <c r="F85" s="76">
        <v>3.475</v>
      </c>
      <c r="G85" s="76">
        <v>3.475</v>
      </c>
      <c r="H85" s="76">
        <v>3.475</v>
      </c>
      <c r="I85" s="76">
        <v>3.475</v>
      </c>
      <c r="J85" s="76">
        <v>3.475</v>
      </c>
      <c r="K85" s="76">
        <v>3.475</v>
      </c>
      <c r="L85" s="76">
        <v>3.475</v>
      </c>
      <c r="M85" s="76">
        <v>3.475</v>
      </c>
      <c r="N85" s="20"/>
      <c r="O85" s="20"/>
      <c r="P85" s="20"/>
    </row>
    <row r="86" spans="1:16" ht="12.75" outlineLevel="3">
      <c r="A86" s="85" t="s">
        <v>104</v>
      </c>
      <c r="B86" s="76">
        <v>2.872405</v>
      </c>
      <c r="C86" s="76">
        <v>2.872405</v>
      </c>
      <c r="D86" s="76">
        <v>2.872405</v>
      </c>
      <c r="E86" s="76">
        <v>2.872405</v>
      </c>
      <c r="F86" s="76">
        <v>2.872405</v>
      </c>
      <c r="G86" s="76">
        <v>2.872405</v>
      </c>
      <c r="H86" s="76">
        <v>2.872405</v>
      </c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20"/>
      <c r="O86" s="20"/>
      <c r="P86" s="20"/>
    </row>
    <row r="87" spans="1:16" ht="12.75" outlineLevel="3">
      <c r="A87" s="85" t="s">
        <v>163</v>
      </c>
      <c r="B87" s="76">
        <v>3.5</v>
      </c>
      <c r="C87" s="76">
        <v>3.5</v>
      </c>
      <c r="D87" s="76">
        <v>3.5</v>
      </c>
      <c r="E87" s="76">
        <v>3.5</v>
      </c>
      <c r="F87" s="76">
        <v>3.5</v>
      </c>
      <c r="G87" s="76">
        <v>3.5</v>
      </c>
      <c r="H87" s="76">
        <v>3.5</v>
      </c>
      <c r="I87" s="76">
        <v>3.5</v>
      </c>
      <c r="J87" s="76">
        <v>3.5</v>
      </c>
      <c r="K87" s="76">
        <v>3.5</v>
      </c>
      <c r="L87" s="76">
        <v>3.5</v>
      </c>
      <c r="M87" s="76">
        <v>3.5</v>
      </c>
      <c r="N87" s="20"/>
      <c r="O87" s="20"/>
      <c r="P87" s="20"/>
    </row>
    <row r="88" spans="1:16" ht="12.75" outlineLevel="3">
      <c r="A88" s="85" t="s">
        <v>0</v>
      </c>
      <c r="B88" s="76">
        <v>2</v>
      </c>
      <c r="C88" s="76">
        <v>2</v>
      </c>
      <c r="D88" s="76">
        <v>2</v>
      </c>
      <c r="E88" s="76">
        <v>2</v>
      </c>
      <c r="F88" s="76">
        <v>2</v>
      </c>
      <c r="G88" s="76">
        <v>2</v>
      </c>
      <c r="H88" s="76">
        <v>2</v>
      </c>
      <c r="I88" s="76">
        <v>2</v>
      </c>
      <c r="J88" s="76">
        <v>2</v>
      </c>
      <c r="K88" s="76">
        <v>2</v>
      </c>
      <c r="L88" s="76">
        <v>2</v>
      </c>
      <c r="M88" s="76">
        <v>2</v>
      </c>
      <c r="N88" s="20"/>
      <c r="O88" s="20"/>
      <c r="P88" s="20"/>
    </row>
    <row r="89" spans="1:16" ht="12.75" outlineLevel="2">
      <c r="A89" s="237" t="s">
        <v>115</v>
      </c>
      <c r="B89" s="206">
        <f aca="true" t="shared" si="14" ref="B89:M89">SUM(B$90:B$96)</f>
        <v>60.34956006306</v>
      </c>
      <c r="C89" s="206">
        <f t="shared" si="14"/>
        <v>60.13988267022</v>
      </c>
      <c r="D89" s="206">
        <f t="shared" si="14"/>
        <v>59.592486906939996</v>
      </c>
      <c r="E89" s="206">
        <f t="shared" si="14"/>
        <v>57.47172483213</v>
      </c>
      <c r="F89" s="206">
        <f t="shared" si="14"/>
        <v>56.97103790215</v>
      </c>
      <c r="G89" s="206">
        <f t="shared" si="14"/>
        <v>57.79870217686</v>
      </c>
      <c r="H89" s="206">
        <f t="shared" si="14"/>
        <v>59.40192784149001</v>
      </c>
      <c r="I89" s="206">
        <f t="shared" si="14"/>
        <v>61.67793756978</v>
      </c>
      <c r="J89" s="206">
        <f t="shared" si="14"/>
        <v>62.46466990229</v>
      </c>
      <c r="K89" s="206">
        <f t="shared" si="14"/>
        <v>62.36774763026</v>
      </c>
      <c r="L89" s="206">
        <f t="shared" si="14"/>
        <v>60.27105019267</v>
      </c>
      <c r="M89" s="206">
        <f t="shared" si="14"/>
        <v>59.78084161705</v>
      </c>
      <c r="N89" s="20"/>
      <c r="O89" s="20"/>
      <c r="P89" s="20"/>
    </row>
    <row r="90" spans="1:16" ht="12.75" outlineLevel="3">
      <c r="A90" s="85" t="s">
        <v>140</v>
      </c>
      <c r="B90" s="76">
        <v>4.28358351575</v>
      </c>
      <c r="C90" s="76">
        <v>4.20331196546</v>
      </c>
      <c r="D90" s="76">
        <v>4.12687368045</v>
      </c>
      <c r="E90" s="76">
        <v>4.05043539544</v>
      </c>
      <c r="F90" s="76">
        <v>4.01208575375</v>
      </c>
      <c r="G90" s="76">
        <v>3.97688010749</v>
      </c>
      <c r="H90" s="76">
        <v>3.94167446123</v>
      </c>
      <c r="I90" s="76">
        <v>3.90356888318</v>
      </c>
      <c r="J90" s="76">
        <v>3.86836323692</v>
      </c>
      <c r="K90" s="76">
        <v>3.78236786876</v>
      </c>
      <c r="L90" s="76">
        <v>3.68390062369</v>
      </c>
      <c r="M90" s="76">
        <v>3.59861303295</v>
      </c>
      <c r="N90" s="20"/>
      <c r="O90" s="20"/>
      <c r="P90" s="20"/>
    </row>
    <row r="91" spans="1:16" ht="12.75" outlineLevel="3">
      <c r="A91" s="85" t="s">
        <v>125</v>
      </c>
      <c r="B91" s="76">
        <v>0.4753918</v>
      </c>
      <c r="C91" s="76">
        <v>0.4753918</v>
      </c>
      <c r="D91" s="76">
        <v>0.4753918</v>
      </c>
      <c r="E91" s="76">
        <v>0.4753918</v>
      </c>
      <c r="F91" s="76">
        <v>0.4753918</v>
      </c>
      <c r="G91" s="76">
        <v>0.4753918</v>
      </c>
      <c r="H91" s="76">
        <v>0.4753918</v>
      </c>
      <c r="I91" s="76">
        <v>0.4753918</v>
      </c>
      <c r="J91" s="76">
        <v>0.4753918</v>
      </c>
      <c r="K91" s="76">
        <v>0.46218647226</v>
      </c>
      <c r="L91" s="76">
        <v>0.44649243897</v>
      </c>
      <c r="M91" s="76">
        <v>0.43347113345</v>
      </c>
      <c r="N91" s="20"/>
      <c r="O91" s="20"/>
      <c r="P91" s="20"/>
    </row>
    <row r="92" spans="1:16" ht="12.75" outlineLevel="3">
      <c r="A92" s="85" t="s">
        <v>199</v>
      </c>
      <c r="B92" s="76">
        <v>0.365686</v>
      </c>
      <c r="C92" s="76">
        <v>0.365686</v>
      </c>
      <c r="D92" s="76">
        <v>0.365686</v>
      </c>
      <c r="E92" s="76">
        <v>0.365686</v>
      </c>
      <c r="F92" s="76">
        <v>0.365686</v>
      </c>
      <c r="G92" s="76">
        <v>0.365686</v>
      </c>
      <c r="H92" s="76">
        <v>0.365686</v>
      </c>
      <c r="I92" s="76">
        <v>0.365686</v>
      </c>
      <c r="J92" s="76">
        <v>0.365686</v>
      </c>
      <c r="K92" s="76">
        <v>0.35552805547</v>
      </c>
      <c r="L92" s="76">
        <v>0.34345572206</v>
      </c>
      <c r="M92" s="76">
        <v>0.33343933309</v>
      </c>
      <c r="N92" s="20"/>
      <c r="O92" s="20"/>
      <c r="P92" s="20"/>
    </row>
    <row r="93" spans="1:16" ht="12.75" outlineLevel="3">
      <c r="A93" s="85" t="s">
        <v>183</v>
      </c>
      <c r="B93" s="76">
        <v>0.5119604</v>
      </c>
      <c r="C93" s="76">
        <v>0.5119604</v>
      </c>
      <c r="D93" s="76">
        <v>0.5119604</v>
      </c>
      <c r="E93" s="76">
        <v>0.5119604</v>
      </c>
      <c r="F93" s="76">
        <v>0.5119604</v>
      </c>
      <c r="G93" s="76">
        <v>0.5119604</v>
      </c>
      <c r="H93" s="76">
        <v>0.5119604</v>
      </c>
      <c r="I93" s="76">
        <v>0.5119604</v>
      </c>
      <c r="J93" s="76">
        <v>0.5119604</v>
      </c>
      <c r="K93" s="76">
        <v>0.49773927774</v>
      </c>
      <c r="L93" s="76">
        <v>0.48083801103</v>
      </c>
      <c r="M93" s="76">
        <v>0.46681506655</v>
      </c>
      <c r="N93" s="20"/>
      <c r="O93" s="20"/>
      <c r="P93" s="20"/>
    </row>
    <row r="94" spans="1:16" ht="12.75" outlineLevel="3">
      <c r="A94" s="85" t="s">
        <v>60</v>
      </c>
      <c r="B94" s="76">
        <v>12.3806687687</v>
      </c>
      <c r="C94" s="76">
        <v>12.36289055252</v>
      </c>
      <c r="D94" s="76">
        <v>12.31900785489</v>
      </c>
      <c r="E94" s="76">
        <v>12.30387759871</v>
      </c>
      <c r="F94" s="76">
        <v>12.28220526013</v>
      </c>
      <c r="G94" s="76">
        <v>12.24290723515</v>
      </c>
      <c r="H94" s="76">
        <v>12.22291554057</v>
      </c>
      <c r="I94" s="76">
        <v>12.12384860919</v>
      </c>
      <c r="J94" s="76">
        <v>12.09096101442</v>
      </c>
      <c r="K94" s="76">
        <v>11.88452103152</v>
      </c>
      <c r="L94" s="76">
        <v>11.65762220903</v>
      </c>
      <c r="M94" s="76">
        <v>11.47705956078</v>
      </c>
      <c r="N94" s="20"/>
      <c r="O94" s="20"/>
      <c r="P94" s="20"/>
    </row>
    <row r="95" spans="1:16" ht="12.75" outlineLevel="3">
      <c r="A95" s="85" t="s">
        <v>180</v>
      </c>
      <c r="B95" s="76">
        <v>13.93794200916</v>
      </c>
      <c r="C95" s="76">
        <v>13.87365629487</v>
      </c>
      <c r="D95" s="76">
        <v>13.84687058058</v>
      </c>
      <c r="E95" s="76">
        <v>13.82008486629</v>
      </c>
      <c r="F95" s="76">
        <v>13.755799152</v>
      </c>
      <c r="G95" s="76">
        <v>13.72901343771</v>
      </c>
      <c r="H95" s="76">
        <v>13.70222772342</v>
      </c>
      <c r="I95" s="76">
        <v>13.63794200913</v>
      </c>
      <c r="J95" s="76">
        <v>13.61115629484</v>
      </c>
      <c r="K95" s="76">
        <v>13.42350481227</v>
      </c>
      <c r="L95" s="76">
        <v>13.24349365244</v>
      </c>
      <c r="M95" s="76">
        <v>13.09531858699</v>
      </c>
      <c r="N95" s="20"/>
      <c r="O95" s="20"/>
      <c r="P95" s="20"/>
    </row>
    <row r="96" spans="1:16" ht="12.75" outlineLevel="3">
      <c r="A96" s="85" t="s">
        <v>210</v>
      </c>
      <c r="B96" s="76">
        <v>28.39432756945</v>
      </c>
      <c r="C96" s="76">
        <v>28.34698565737</v>
      </c>
      <c r="D96" s="76">
        <v>27.94669659102</v>
      </c>
      <c r="E96" s="76">
        <v>25.94428877169</v>
      </c>
      <c r="F96" s="76">
        <v>25.56790953627</v>
      </c>
      <c r="G96" s="76">
        <v>26.49686319651</v>
      </c>
      <c r="H96" s="76">
        <v>28.18207191627</v>
      </c>
      <c r="I96" s="76">
        <v>30.65953986828</v>
      </c>
      <c r="J96" s="76">
        <v>31.54115115611</v>
      </c>
      <c r="K96" s="76">
        <v>31.96190011224</v>
      </c>
      <c r="L96" s="76">
        <v>30.41524753545</v>
      </c>
      <c r="M96" s="76">
        <v>30.37612490324</v>
      </c>
      <c r="N96" s="20"/>
      <c r="O96" s="20"/>
      <c r="P96" s="20"/>
    </row>
    <row r="97" spans="1:16" ht="12.75" outlineLevel="2">
      <c r="A97" s="237" t="s">
        <v>138</v>
      </c>
      <c r="B97" s="206">
        <f aca="true" t="shared" si="15" ref="B97:M97">SUM(B$98:B$98)</f>
        <v>0.00095465</v>
      </c>
      <c r="C97" s="206">
        <f t="shared" si="15"/>
        <v>0.00095465</v>
      </c>
      <c r="D97" s="206">
        <f t="shared" si="15"/>
        <v>0.00095465</v>
      </c>
      <c r="E97" s="206">
        <f t="shared" si="15"/>
        <v>0.00095465</v>
      </c>
      <c r="F97" s="206">
        <f t="shared" si="15"/>
        <v>0.00095465</v>
      </c>
      <c r="G97" s="206">
        <f t="shared" si="15"/>
        <v>0.00095465</v>
      </c>
      <c r="H97" s="206">
        <f t="shared" si="15"/>
        <v>0.00095465</v>
      </c>
      <c r="I97" s="206">
        <f t="shared" si="15"/>
        <v>0.00095465</v>
      </c>
      <c r="J97" s="206">
        <f t="shared" si="15"/>
        <v>0.00095465</v>
      </c>
      <c r="K97" s="206">
        <f t="shared" si="15"/>
        <v>0.00095465</v>
      </c>
      <c r="L97" s="206">
        <f t="shared" si="15"/>
        <v>0.00095465</v>
      </c>
      <c r="M97" s="206">
        <f t="shared" si="15"/>
        <v>0.00095465</v>
      </c>
      <c r="N97" s="20"/>
      <c r="O97" s="20"/>
      <c r="P97" s="20"/>
    </row>
    <row r="98" spans="1:16" ht="12.75" outlineLevel="3">
      <c r="A98" s="85" t="s">
        <v>67</v>
      </c>
      <c r="B98" s="76">
        <v>0.00095465</v>
      </c>
      <c r="C98" s="76">
        <v>0.00095465</v>
      </c>
      <c r="D98" s="76">
        <v>0.00095465</v>
      </c>
      <c r="E98" s="76">
        <v>0.00095465</v>
      </c>
      <c r="F98" s="76">
        <v>0.00095465</v>
      </c>
      <c r="G98" s="76">
        <v>0.00095465</v>
      </c>
      <c r="H98" s="76">
        <v>0.00095465</v>
      </c>
      <c r="I98" s="76">
        <v>0.00095465</v>
      </c>
      <c r="J98" s="76">
        <v>0.00095465</v>
      </c>
      <c r="K98" s="76">
        <v>0.00095465</v>
      </c>
      <c r="L98" s="76">
        <v>0.00095465</v>
      </c>
      <c r="M98" s="76">
        <v>0.00095465</v>
      </c>
      <c r="N98" s="20"/>
      <c r="O98" s="20"/>
      <c r="P98" s="20"/>
    </row>
    <row r="99" spans="1:16" ht="15" outlineLevel="1">
      <c r="A99" s="193" t="s">
        <v>59</v>
      </c>
      <c r="B99" s="126">
        <f aca="true" t="shared" si="16" ref="B99:M99">B$100+B$107+B$109+B$113+B$116</f>
        <v>288.11849460007</v>
      </c>
      <c r="C99" s="126">
        <f t="shared" si="16"/>
        <v>303.20687255962997</v>
      </c>
      <c r="D99" s="126">
        <f t="shared" si="16"/>
        <v>290.39804316116</v>
      </c>
      <c r="E99" s="126">
        <f t="shared" si="16"/>
        <v>272.08870365215995</v>
      </c>
      <c r="F99" s="126">
        <f t="shared" si="16"/>
        <v>269.66214829113</v>
      </c>
      <c r="G99" s="126">
        <f t="shared" si="16"/>
        <v>266.74794702782003</v>
      </c>
      <c r="H99" s="126">
        <f t="shared" si="16"/>
        <v>266.62886261952997</v>
      </c>
      <c r="I99" s="126">
        <f t="shared" si="16"/>
        <v>268.8514885209</v>
      </c>
      <c r="J99" s="126">
        <f t="shared" si="16"/>
        <v>270.90130012673</v>
      </c>
      <c r="K99" s="126">
        <f t="shared" si="16"/>
        <v>254.82655936205998</v>
      </c>
      <c r="L99" s="126">
        <f t="shared" si="16"/>
        <v>250.85369866281002</v>
      </c>
      <c r="M99" s="126">
        <f t="shared" si="16"/>
        <v>254.26686872028003</v>
      </c>
      <c r="N99" s="20"/>
      <c r="O99" s="20"/>
      <c r="P99" s="20"/>
    </row>
    <row r="100" spans="1:16" ht="12.75" outlineLevel="2">
      <c r="A100" s="237" t="s">
        <v>176</v>
      </c>
      <c r="B100" s="206">
        <f aca="true" t="shared" si="17" ref="B100:M100">SUM(B$101:B$106)</f>
        <v>191.11922107044998</v>
      </c>
      <c r="C100" s="206">
        <f t="shared" si="17"/>
        <v>206.15024307968997</v>
      </c>
      <c r="D100" s="206">
        <f t="shared" si="17"/>
        <v>193.54126022763998</v>
      </c>
      <c r="E100" s="206">
        <f t="shared" si="17"/>
        <v>175.38595210139</v>
      </c>
      <c r="F100" s="206">
        <f t="shared" si="17"/>
        <v>172.72253516128998</v>
      </c>
      <c r="G100" s="206">
        <f t="shared" si="17"/>
        <v>169.86654125664</v>
      </c>
      <c r="H100" s="206">
        <f t="shared" si="17"/>
        <v>169.22384987172</v>
      </c>
      <c r="I100" s="206">
        <f t="shared" si="17"/>
        <v>171.24182764865</v>
      </c>
      <c r="J100" s="206">
        <f t="shared" si="17"/>
        <v>173.04472718799</v>
      </c>
      <c r="K100" s="206">
        <f t="shared" si="17"/>
        <v>157.03870614708998</v>
      </c>
      <c r="L100" s="206">
        <f t="shared" si="17"/>
        <v>153.44301588565</v>
      </c>
      <c r="M100" s="206">
        <f t="shared" si="17"/>
        <v>156.86139044995</v>
      </c>
      <c r="N100" s="20"/>
      <c r="O100" s="20"/>
      <c r="P100" s="20"/>
    </row>
    <row r="101" spans="1:16" ht="12.75" outlineLevel="3">
      <c r="A101" s="85" t="s">
        <v>62</v>
      </c>
      <c r="B101" s="76">
        <v>11.6853</v>
      </c>
      <c r="C101" s="76">
        <v>11.96286</v>
      </c>
      <c r="D101" s="76">
        <v>11.5833</v>
      </c>
      <c r="E101" s="76">
        <v>11.93436</v>
      </c>
      <c r="F101" s="76">
        <v>12.10383</v>
      </c>
      <c r="G101" s="76">
        <v>11.78406</v>
      </c>
      <c r="H101" s="76">
        <v>12.00018</v>
      </c>
      <c r="I101" s="76">
        <v>12.07752</v>
      </c>
      <c r="J101" s="76">
        <v>11.93709</v>
      </c>
      <c r="K101" s="76">
        <v>11.56629</v>
      </c>
      <c r="L101" s="76">
        <v>11.56872</v>
      </c>
      <c r="M101" s="76">
        <v>11.98746</v>
      </c>
      <c r="N101" s="20"/>
      <c r="O101" s="20"/>
      <c r="P101" s="20"/>
    </row>
    <row r="102" spans="1:16" ht="12.75" outlineLevel="3">
      <c r="A102" s="85" t="s">
        <v>51</v>
      </c>
      <c r="B102" s="76">
        <v>22.05534716001</v>
      </c>
      <c r="C102" s="76">
        <v>34.19271360885</v>
      </c>
      <c r="D102" s="76">
        <v>28.89331386847</v>
      </c>
      <c r="E102" s="76">
        <v>24.50590912296</v>
      </c>
      <c r="F102" s="76">
        <v>24.85389731999</v>
      </c>
      <c r="G102" s="76">
        <v>24.19728443415</v>
      </c>
      <c r="H102" s="76">
        <v>28.50245458081</v>
      </c>
      <c r="I102" s="76">
        <v>29.43447668699</v>
      </c>
      <c r="J102" s="76">
        <v>36.7836638541</v>
      </c>
      <c r="K102" s="76">
        <v>37.92653306373</v>
      </c>
      <c r="L102" s="76">
        <v>38.2637625434</v>
      </c>
      <c r="M102" s="76">
        <v>39.66161960073</v>
      </c>
      <c r="N102" s="20"/>
      <c r="O102" s="20"/>
      <c r="P102" s="20"/>
    </row>
    <row r="103" spans="1:16" ht="12.75" outlineLevel="3">
      <c r="A103" s="85" t="s">
        <v>96</v>
      </c>
      <c r="B103" s="76">
        <v>4.002799515</v>
      </c>
      <c r="C103" s="76">
        <v>4.062986018</v>
      </c>
      <c r="D103" s="76">
        <v>3.93407479</v>
      </c>
      <c r="E103" s="76">
        <v>4.053306468</v>
      </c>
      <c r="F103" s="76">
        <v>4.110864129</v>
      </c>
      <c r="G103" s="76">
        <v>4.002259578</v>
      </c>
      <c r="H103" s="76">
        <v>4.075661134</v>
      </c>
      <c r="I103" s="76">
        <v>4.052611836</v>
      </c>
      <c r="J103" s="76">
        <v>4.0054905495</v>
      </c>
      <c r="K103" s="76">
        <v>3.8810686095</v>
      </c>
      <c r="L103" s="76">
        <v>3.881883996</v>
      </c>
      <c r="M103" s="76">
        <v>4.022392203</v>
      </c>
      <c r="N103" s="20"/>
      <c r="O103" s="20"/>
      <c r="P103" s="20"/>
    </row>
    <row r="104" spans="1:16" ht="12.75" outlineLevel="3">
      <c r="A104" s="85" t="s">
        <v>132</v>
      </c>
      <c r="B104" s="76">
        <v>17.16922751996</v>
      </c>
      <c r="C104" s="76">
        <v>17.921384654</v>
      </c>
      <c r="D104" s="76">
        <v>17.921384654</v>
      </c>
      <c r="E104" s="76">
        <v>17.83082106725</v>
      </c>
      <c r="F104" s="76">
        <v>17.45087331398</v>
      </c>
      <c r="G104" s="76">
        <v>17.33677928161</v>
      </c>
      <c r="H104" s="76">
        <v>17.95802376849</v>
      </c>
      <c r="I104" s="76">
        <v>17.95802376849</v>
      </c>
      <c r="J104" s="76">
        <v>18.43245703564</v>
      </c>
      <c r="K104" s="76">
        <v>18.3418934489</v>
      </c>
      <c r="L104" s="76">
        <v>17.85620030475</v>
      </c>
      <c r="M104" s="76">
        <v>18.10330657485</v>
      </c>
      <c r="N104" s="20"/>
      <c r="O104" s="20"/>
      <c r="P104" s="20"/>
    </row>
    <row r="105" spans="1:16" ht="12.75" outlineLevel="3">
      <c r="A105" s="85" t="s">
        <v>148</v>
      </c>
      <c r="B105" s="76">
        <v>136.20086235975</v>
      </c>
      <c r="C105" s="76">
        <v>138.00461428311</v>
      </c>
      <c r="D105" s="76">
        <v>131.20350239944</v>
      </c>
      <c r="E105" s="76">
        <v>117.05587092745</v>
      </c>
      <c r="F105" s="76">
        <v>114.19738588259</v>
      </c>
      <c r="G105" s="76">
        <v>112.54047344715</v>
      </c>
      <c r="H105" s="76">
        <v>106.68184587269</v>
      </c>
      <c r="I105" s="76">
        <v>107.71351084144</v>
      </c>
      <c r="J105" s="76">
        <v>101.88034123302</v>
      </c>
      <c r="K105" s="76">
        <v>85.31723650923</v>
      </c>
      <c r="L105" s="76">
        <v>81.86679603508</v>
      </c>
      <c r="M105" s="76">
        <v>83.08095761928</v>
      </c>
      <c r="N105" s="20"/>
      <c r="O105" s="20"/>
      <c r="P105" s="20"/>
    </row>
    <row r="106" spans="1:16" ht="12.75" outlineLevel="3">
      <c r="A106" s="85" t="s">
        <v>142</v>
      </c>
      <c r="B106" s="76">
        <v>0.00568451573</v>
      </c>
      <c r="C106" s="76">
        <v>0.00568451573</v>
      </c>
      <c r="D106" s="76">
        <v>0.00568451573</v>
      </c>
      <c r="E106" s="76">
        <v>0.00568451573</v>
      </c>
      <c r="F106" s="76">
        <v>0.00568451573</v>
      </c>
      <c r="G106" s="76">
        <v>0.00568451573</v>
      </c>
      <c r="H106" s="76">
        <v>0.00568451573</v>
      </c>
      <c r="I106" s="76">
        <v>0.00568451573</v>
      </c>
      <c r="J106" s="76">
        <v>0.00568451573</v>
      </c>
      <c r="K106" s="76">
        <v>0.00568451573</v>
      </c>
      <c r="L106" s="76">
        <v>0.00565300642</v>
      </c>
      <c r="M106" s="76">
        <v>0.00565445209</v>
      </c>
      <c r="N106" s="20"/>
      <c r="O106" s="20"/>
      <c r="P106" s="20"/>
    </row>
    <row r="107" spans="1:16" ht="12.75" outlineLevel="2">
      <c r="A107" s="237" t="s">
        <v>44</v>
      </c>
      <c r="B107" s="206">
        <f aca="true" t="shared" si="18" ref="B107:M107">SUM(B$108:B$108)</f>
        <v>0</v>
      </c>
      <c r="C107" s="206">
        <f t="shared" si="18"/>
        <v>0</v>
      </c>
      <c r="D107" s="206">
        <f t="shared" si="18"/>
        <v>0</v>
      </c>
      <c r="E107" s="206">
        <f t="shared" si="18"/>
        <v>0</v>
      </c>
      <c r="F107" s="206">
        <f t="shared" si="18"/>
        <v>0</v>
      </c>
      <c r="G107" s="206">
        <f t="shared" si="18"/>
        <v>0</v>
      </c>
      <c r="H107" s="206">
        <f t="shared" si="18"/>
        <v>0.27517132751</v>
      </c>
      <c r="I107" s="206">
        <f t="shared" si="18"/>
        <v>0.57608401614</v>
      </c>
      <c r="J107" s="206">
        <f t="shared" si="18"/>
        <v>0.77746864025</v>
      </c>
      <c r="K107" s="206">
        <f t="shared" si="18"/>
        <v>0.75331825085</v>
      </c>
      <c r="L107" s="206">
        <f t="shared" si="18"/>
        <v>0.91649829271</v>
      </c>
      <c r="M107" s="206">
        <f t="shared" si="18"/>
        <v>0.96374862914</v>
      </c>
      <c r="N107" s="20"/>
      <c r="O107" s="20"/>
      <c r="P107" s="20"/>
    </row>
    <row r="108" spans="1:16" ht="12.75" outlineLevel="3">
      <c r="A108" s="85" t="s">
        <v>49</v>
      </c>
      <c r="B108" s="76">
        <v>0</v>
      </c>
      <c r="C108" s="76">
        <v>0</v>
      </c>
      <c r="D108" s="76">
        <v>0</v>
      </c>
      <c r="E108" s="76">
        <v>0</v>
      </c>
      <c r="F108" s="76">
        <v>0</v>
      </c>
      <c r="G108" s="76">
        <v>0</v>
      </c>
      <c r="H108" s="76">
        <v>0.27517132751</v>
      </c>
      <c r="I108" s="76">
        <v>0.57608401614</v>
      </c>
      <c r="J108" s="76">
        <v>0.77746864025</v>
      </c>
      <c r="K108" s="76">
        <v>0.75331825085</v>
      </c>
      <c r="L108" s="76">
        <v>0.91649829271</v>
      </c>
      <c r="M108" s="76">
        <v>0.96374862914</v>
      </c>
      <c r="N108" s="20"/>
      <c r="O108" s="20"/>
      <c r="P108" s="20"/>
    </row>
    <row r="109" spans="1:16" ht="12.75" outlineLevel="2">
      <c r="A109" s="237" t="s">
        <v>221</v>
      </c>
      <c r="B109" s="206">
        <f aca="true" t="shared" si="19" ref="B109:M109">SUM(B$110:B$112)</f>
        <v>37.268544666909996</v>
      </c>
      <c r="C109" s="206">
        <f t="shared" si="19"/>
        <v>37.27340920121</v>
      </c>
      <c r="D109" s="206">
        <f t="shared" si="19"/>
        <v>37.13218456039</v>
      </c>
      <c r="E109" s="206">
        <f t="shared" si="19"/>
        <v>36.92917490442</v>
      </c>
      <c r="F109" s="206">
        <f t="shared" si="19"/>
        <v>37.16074225482</v>
      </c>
      <c r="G109" s="206">
        <f t="shared" si="19"/>
        <v>37.16074225482</v>
      </c>
      <c r="H109" s="206">
        <f t="shared" si="19"/>
        <v>37.40140575961</v>
      </c>
      <c r="I109" s="206">
        <f t="shared" si="19"/>
        <v>37.26683331161</v>
      </c>
      <c r="J109" s="206">
        <f t="shared" si="19"/>
        <v>37.351063801209996</v>
      </c>
      <c r="K109" s="206">
        <f t="shared" si="19"/>
        <v>37.351063801209996</v>
      </c>
      <c r="L109" s="206">
        <f t="shared" si="19"/>
        <v>37.144026599</v>
      </c>
      <c r="M109" s="206">
        <f t="shared" si="19"/>
        <v>37.01966485649</v>
      </c>
      <c r="N109" s="20"/>
      <c r="O109" s="20"/>
      <c r="P109" s="20"/>
    </row>
    <row r="110" spans="1:16" ht="12.75" outlineLevel="3">
      <c r="A110" s="85" t="s">
        <v>154</v>
      </c>
      <c r="B110" s="76">
        <v>6.89465235242</v>
      </c>
      <c r="C110" s="76">
        <v>6.89465235242</v>
      </c>
      <c r="D110" s="76">
        <v>6.76007990442</v>
      </c>
      <c r="E110" s="76">
        <v>6.76007990442</v>
      </c>
      <c r="F110" s="76">
        <v>6.99164725482</v>
      </c>
      <c r="G110" s="76">
        <v>6.99164725482</v>
      </c>
      <c r="H110" s="76">
        <v>7.23231075961</v>
      </c>
      <c r="I110" s="76">
        <v>7.09773831161</v>
      </c>
      <c r="J110" s="76">
        <v>7.18196880121</v>
      </c>
      <c r="K110" s="76">
        <v>7.18196880121</v>
      </c>
      <c r="L110" s="76">
        <v>7.142159099</v>
      </c>
      <c r="M110" s="76">
        <v>7.01012485649</v>
      </c>
      <c r="N110" s="20"/>
      <c r="O110" s="20"/>
      <c r="P110" s="20"/>
    </row>
    <row r="111" spans="1:16" ht="12.75" outlineLevel="3">
      <c r="A111" s="85" t="s">
        <v>47</v>
      </c>
      <c r="B111" s="76">
        <v>0.20479731449</v>
      </c>
      <c r="C111" s="76">
        <v>0.20966184879</v>
      </c>
      <c r="D111" s="76">
        <v>0.20300965597</v>
      </c>
      <c r="E111" s="76">
        <v>0</v>
      </c>
      <c r="F111" s="76">
        <v>0</v>
      </c>
      <c r="G111" s="76">
        <v>0</v>
      </c>
      <c r="H111" s="76">
        <v>0</v>
      </c>
      <c r="I111" s="76">
        <v>0</v>
      </c>
      <c r="J111" s="76">
        <v>0</v>
      </c>
      <c r="K111" s="76">
        <v>0</v>
      </c>
      <c r="L111" s="76">
        <v>0</v>
      </c>
      <c r="M111" s="76">
        <v>0</v>
      </c>
      <c r="N111" s="20"/>
      <c r="O111" s="20"/>
      <c r="P111" s="20"/>
    </row>
    <row r="112" spans="1:16" ht="12.75" outlineLevel="3">
      <c r="A112" s="85" t="s">
        <v>119</v>
      </c>
      <c r="B112" s="76">
        <v>30.169095</v>
      </c>
      <c r="C112" s="76">
        <v>30.169095</v>
      </c>
      <c r="D112" s="76">
        <v>30.169095</v>
      </c>
      <c r="E112" s="76">
        <v>30.169095</v>
      </c>
      <c r="F112" s="76">
        <v>30.169095</v>
      </c>
      <c r="G112" s="76">
        <v>30.169095</v>
      </c>
      <c r="H112" s="76">
        <v>30.169095</v>
      </c>
      <c r="I112" s="76">
        <v>30.169095</v>
      </c>
      <c r="J112" s="76">
        <v>30.169095</v>
      </c>
      <c r="K112" s="76">
        <v>30.169095</v>
      </c>
      <c r="L112" s="76">
        <v>30.0018675</v>
      </c>
      <c r="M112" s="76">
        <v>30.00954</v>
      </c>
      <c r="N112" s="20"/>
      <c r="O112" s="20"/>
      <c r="P112" s="20"/>
    </row>
    <row r="113" spans="1:16" ht="12.75" outlineLevel="2">
      <c r="A113" s="237" t="s">
        <v>52</v>
      </c>
      <c r="B113" s="206">
        <f aca="true" t="shared" si="20" ref="B113:M113">SUM(B$114:B$115)</f>
        <v>55.767115000000004</v>
      </c>
      <c r="C113" s="206">
        <f t="shared" si="20"/>
        <v>55.767115000000004</v>
      </c>
      <c r="D113" s="206">
        <f t="shared" si="20"/>
        <v>55.767115000000004</v>
      </c>
      <c r="E113" s="206">
        <f t="shared" si="20"/>
        <v>55.767115000000004</v>
      </c>
      <c r="F113" s="206">
        <f t="shared" si="20"/>
        <v>55.767115000000004</v>
      </c>
      <c r="G113" s="206">
        <f t="shared" si="20"/>
        <v>55.767115000000004</v>
      </c>
      <c r="H113" s="206">
        <f t="shared" si="20"/>
        <v>55.767115000000004</v>
      </c>
      <c r="I113" s="206">
        <f t="shared" si="20"/>
        <v>55.767115000000004</v>
      </c>
      <c r="J113" s="206">
        <f t="shared" si="20"/>
        <v>55.767115000000004</v>
      </c>
      <c r="K113" s="206">
        <f t="shared" si="20"/>
        <v>55.767115000000004</v>
      </c>
      <c r="L113" s="206">
        <f t="shared" si="20"/>
        <v>55.457997500000005</v>
      </c>
      <c r="M113" s="206">
        <f t="shared" si="20"/>
        <v>55.47218</v>
      </c>
      <c r="N113" s="20"/>
      <c r="O113" s="20"/>
      <c r="P113" s="20"/>
    </row>
    <row r="114" spans="1:16" ht="12.75" outlineLevel="3">
      <c r="A114" s="85" t="s">
        <v>101</v>
      </c>
      <c r="B114" s="76">
        <v>25.59802</v>
      </c>
      <c r="C114" s="76">
        <v>25.59802</v>
      </c>
      <c r="D114" s="76">
        <v>25.59802</v>
      </c>
      <c r="E114" s="76">
        <v>25.59802</v>
      </c>
      <c r="F114" s="76">
        <v>25.59802</v>
      </c>
      <c r="G114" s="76">
        <v>25.59802</v>
      </c>
      <c r="H114" s="76">
        <v>25.59802</v>
      </c>
      <c r="I114" s="76">
        <v>25.59802</v>
      </c>
      <c r="J114" s="76">
        <v>25.59802</v>
      </c>
      <c r="K114" s="76">
        <v>25.59802</v>
      </c>
      <c r="L114" s="76">
        <v>25.45613</v>
      </c>
      <c r="M114" s="76">
        <v>25.46264</v>
      </c>
      <c r="N114" s="20"/>
      <c r="O114" s="20"/>
      <c r="P114" s="20"/>
    </row>
    <row r="115" spans="1:16" ht="12.75" outlineLevel="3">
      <c r="A115" s="85" t="s">
        <v>99</v>
      </c>
      <c r="B115" s="76">
        <v>30.169095</v>
      </c>
      <c r="C115" s="76">
        <v>30.169095</v>
      </c>
      <c r="D115" s="76">
        <v>30.169095</v>
      </c>
      <c r="E115" s="76">
        <v>30.169095</v>
      </c>
      <c r="F115" s="76">
        <v>30.169095</v>
      </c>
      <c r="G115" s="76">
        <v>30.169095</v>
      </c>
      <c r="H115" s="76">
        <v>30.169095</v>
      </c>
      <c r="I115" s="76">
        <v>30.169095</v>
      </c>
      <c r="J115" s="76">
        <v>30.169095</v>
      </c>
      <c r="K115" s="76">
        <v>30.169095</v>
      </c>
      <c r="L115" s="76">
        <v>30.0018675</v>
      </c>
      <c r="M115" s="76">
        <v>30.00954</v>
      </c>
      <c r="N115" s="20"/>
      <c r="O115" s="20"/>
      <c r="P115" s="20"/>
    </row>
    <row r="116" spans="1:16" ht="12.75" outlineLevel="2">
      <c r="A116" s="237" t="s">
        <v>179</v>
      </c>
      <c r="B116" s="206">
        <f aca="true" t="shared" si="21" ref="B116:M116">SUM(B$117:B$117)</f>
        <v>3.96361386271</v>
      </c>
      <c r="C116" s="206">
        <f t="shared" si="21"/>
        <v>4.01610527873</v>
      </c>
      <c r="D116" s="206">
        <f t="shared" si="21"/>
        <v>3.95748337313</v>
      </c>
      <c r="E116" s="206">
        <f t="shared" si="21"/>
        <v>4.00646164635</v>
      </c>
      <c r="F116" s="206">
        <f t="shared" si="21"/>
        <v>4.01175587502</v>
      </c>
      <c r="G116" s="206">
        <f t="shared" si="21"/>
        <v>3.95354851636</v>
      </c>
      <c r="H116" s="206">
        <f t="shared" si="21"/>
        <v>3.96132066069</v>
      </c>
      <c r="I116" s="206">
        <f t="shared" si="21"/>
        <v>3.9996285445</v>
      </c>
      <c r="J116" s="206">
        <f t="shared" si="21"/>
        <v>3.96092549728</v>
      </c>
      <c r="K116" s="206">
        <f t="shared" si="21"/>
        <v>3.91635616291</v>
      </c>
      <c r="L116" s="206">
        <f t="shared" si="21"/>
        <v>3.89216038545</v>
      </c>
      <c r="M116" s="206">
        <f t="shared" si="21"/>
        <v>3.9498847847</v>
      </c>
      <c r="N116" s="20"/>
      <c r="O116" s="20"/>
      <c r="P116" s="20"/>
    </row>
    <row r="117" spans="1:16" ht="12.75" outlineLevel="3">
      <c r="A117" s="85" t="s">
        <v>148</v>
      </c>
      <c r="B117" s="76">
        <v>3.96361386271</v>
      </c>
      <c r="C117" s="76">
        <v>4.01610527873</v>
      </c>
      <c r="D117" s="76">
        <v>3.95748337313</v>
      </c>
      <c r="E117" s="76">
        <v>4.00646164635</v>
      </c>
      <c r="F117" s="76">
        <v>4.01175587502</v>
      </c>
      <c r="G117" s="76">
        <v>3.95354851636</v>
      </c>
      <c r="H117" s="76">
        <v>3.96132066069</v>
      </c>
      <c r="I117" s="76">
        <v>3.9996285445</v>
      </c>
      <c r="J117" s="76">
        <v>3.96092549728</v>
      </c>
      <c r="K117" s="76">
        <v>3.91635616291</v>
      </c>
      <c r="L117" s="76">
        <v>3.89216038545</v>
      </c>
      <c r="M117" s="76">
        <v>3.9498847847</v>
      </c>
      <c r="N117" s="20"/>
      <c r="O117" s="20"/>
      <c r="P117" s="20"/>
    </row>
    <row r="118" spans="2:16" ht="11.2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0"/>
      <c r="O118" s="20"/>
      <c r="P118" s="20"/>
    </row>
    <row r="119" spans="2:16" ht="11.2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0"/>
      <c r="O119" s="20"/>
      <c r="P119" s="20"/>
    </row>
    <row r="120" spans="2:16" ht="11.2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0"/>
      <c r="O120" s="20"/>
      <c r="P120" s="20"/>
    </row>
    <row r="121" spans="2:16" ht="11.2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0"/>
      <c r="O121" s="20"/>
      <c r="P121" s="20"/>
    </row>
    <row r="122" spans="2:16" ht="11.2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0"/>
      <c r="O122" s="20"/>
      <c r="P122" s="20"/>
    </row>
    <row r="123" spans="2:16" ht="11.2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0"/>
      <c r="O123" s="20"/>
      <c r="P123" s="20"/>
    </row>
    <row r="124" spans="2:16" ht="11.2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0"/>
      <c r="O124" s="20"/>
      <c r="P124" s="20"/>
    </row>
    <row r="125" spans="2:16" ht="11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0"/>
      <c r="O125" s="20"/>
      <c r="P125" s="20"/>
    </row>
    <row r="126" spans="2:16" ht="11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0"/>
      <c r="O126" s="20"/>
      <c r="P126" s="20"/>
    </row>
    <row r="127" spans="2:16" ht="11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0"/>
      <c r="O127" s="20"/>
      <c r="P127" s="20"/>
    </row>
    <row r="128" spans="2:16" ht="11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0"/>
      <c r="O128" s="20"/>
      <c r="P128" s="20"/>
    </row>
    <row r="129" spans="2:16" ht="11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0"/>
      <c r="O129" s="20"/>
      <c r="P129" s="20"/>
    </row>
    <row r="130" spans="2:16" ht="11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0"/>
      <c r="O130" s="20"/>
      <c r="P130" s="20"/>
    </row>
    <row r="131" spans="2:16" ht="11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0"/>
      <c r="O131" s="20"/>
      <c r="P131" s="20"/>
    </row>
    <row r="132" spans="2:16" ht="11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0"/>
      <c r="O132" s="20"/>
      <c r="P132" s="20"/>
    </row>
    <row r="133" spans="2:16" ht="11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0"/>
      <c r="O133" s="20"/>
      <c r="P133" s="20"/>
    </row>
    <row r="134" spans="2:16" ht="11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0"/>
      <c r="O134" s="20"/>
      <c r="P134" s="20"/>
    </row>
    <row r="135" spans="2:16" ht="11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0"/>
      <c r="O135" s="20"/>
      <c r="P135" s="20"/>
    </row>
    <row r="136" spans="2:16" ht="11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0"/>
      <c r="O136" s="20"/>
      <c r="P136" s="20"/>
    </row>
    <row r="137" spans="2:16" ht="11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0"/>
      <c r="O137" s="20"/>
      <c r="P137" s="20"/>
    </row>
    <row r="138" spans="2:16" ht="11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0"/>
      <c r="O138" s="20"/>
      <c r="P138" s="20"/>
    </row>
    <row r="139" spans="2:16" ht="11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0"/>
      <c r="O139" s="20"/>
      <c r="P139" s="20"/>
    </row>
    <row r="140" spans="2:16" ht="11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0"/>
      <c r="O140" s="20"/>
      <c r="P140" s="20"/>
    </row>
    <row r="141" spans="2:16" ht="11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0"/>
      <c r="O141" s="20"/>
      <c r="P141" s="20"/>
    </row>
    <row r="142" spans="2:16" ht="11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0"/>
      <c r="O142" s="20"/>
      <c r="P142" s="20"/>
    </row>
    <row r="143" spans="2:16" ht="11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0"/>
      <c r="O143" s="20"/>
      <c r="P143" s="20"/>
    </row>
    <row r="144" spans="2:16" ht="11.2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0"/>
      <c r="O144" s="20"/>
      <c r="P144" s="20"/>
    </row>
    <row r="145" spans="2:16" ht="11.2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0"/>
      <c r="O145" s="20"/>
      <c r="P145" s="20"/>
    </row>
    <row r="146" spans="2:16" ht="11.2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0"/>
      <c r="O146" s="20"/>
      <c r="P146" s="20"/>
    </row>
    <row r="147" spans="2:16" ht="11.2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0"/>
      <c r="O147" s="20"/>
      <c r="P147" s="20"/>
    </row>
    <row r="148" spans="2:16" ht="11.2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0"/>
      <c r="O148" s="20"/>
      <c r="P148" s="20"/>
    </row>
    <row r="149" spans="2:16" ht="11.2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0"/>
      <c r="O149" s="20"/>
      <c r="P149" s="20"/>
    </row>
    <row r="150" spans="2:16" ht="11.2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0"/>
      <c r="O150" s="20"/>
      <c r="P150" s="20"/>
    </row>
    <row r="151" spans="2:16" ht="11.2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0"/>
      <c r="O151" s="20"/>
      <c r="P151" s="20"/>
    </row>
    <row r="152" spans="2:16" ht="11.2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0"/>
      <c r="O152" s="20"/>
      <c r="P152" s="20"/>
    </row>
    <row r="153" spans="2:16" ht="11.2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0"/>
      <c r="O153" s="20"/>
      <c r="P153" s="20"/>
    </row>
    <row r="154" spans="2:16" ht="11.2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0"/>
      <c r="O154" s="20"/>
      <c r="P154" s="20"/>
    </row>
    <row r="155" spans="2:16" ht="11.2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0"/>
      <c r="O155" s="20"/>
      <c r="P155" s="20"/>
    </row>
    <row r="156" spans="2:16" ht="11.2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0"/>
      <c r="O156" s="20"/>
      <c r="P156" s="20"/>
    </row>
    <row r="157" spans="2:16" ht="11.2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0"/>
      <c r="O157" s="20"/>
      <c r="P157" s="20"/>
    </row>
    <row r="158" spans="2:16" ht="11.2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0"/>
      <c r="O158" s="20"/>
      <c r="P158" s="20"/>
    </row>
    <row r="159" spans="2:16" ht="11.2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0"/>
      <c r="O159" s="20"/>
      <c r="P159" s="20"/>
    </row>
    <row r="160" spans="2:16" ht="11.2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0"/>
      <c r="O160" s="20"/>
      <c r="P160" s="20"/>
    </row>
    <row r="161" spans="2:16" ht="11.2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0"/>
      <c r="O161" s="20"/>
      <c r="P161" s="20"/>
    </row>
    <row r="162" spans="2:16" ht="11.2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0"/>
      <c r="O162" s="20"/>
      <c r="P162" s="20"/>
    </row>
    <row r="163" spans="2:16" ht="11.2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0"/>
      <c r="O163" s="20"/>
      <c r="P163" s="20"/>
    </row>
    <row r="164" spans="2:16" ht="11.2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0"/>
      <c r="O164" s="20"/>
      <c r="P164" s="20"/>
    </row>
    <row r="165" spans="2:16" ht="11.2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0"/>
      <c r="O165" s="20"/>
      <c r="P165" s="20"/>
    </row>
    <row r="166" spans="2:16" ht="11.2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0"/>
      <c r="O166" s="20"/>
      <c r="P166" s="20"/>
    </row>
    <row r="167" spans="2:16" ht="11.2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0"/>
      <c r="O167" s="20"/>
      <c r="P167" s="20"/>
    </row>
    <row r="168" spans="2:16" ht="11.2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0"/>
      <c r="O168" s="20"/>
      <c r="P168" s="20"/>
    </row>
    <row r="169" spans="2:16" ht="11.2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0"/>
      <c r="O169" s="20"/>
      <c r="P169" s="20"/>
    </row>
    <row r="170" spans="2:16" ht="11.2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0"/>
      <c r="O170" s="20"/>
      <c r="P170" s="20"/>
    </row>
    <row r="171" spans="2:16" ht="11.2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0"/>
      <c r="O171" s="20"/>
      <c r="P171" s="20"/>
    </row>
    <row r="172" spans="2:16" ht="11.2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0"/>
      <c r="O172" s="20"/>
      <c r="P172" s="20"/>
    </row>
    <row r="173" spans="2:16" ht="11.25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0"/>
      <c r="O173" s="20"/>
      <c r="P173" s="20"/>
    </row>
    <row r="174" spans="2:16" ht="11.25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0"/>
      <c r="O174" s="20"/>
      <c r="P174" s="20"/>
    </row>
    <row r="175" spans="2:16" ht="11.25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0"/>
      <c r="O175" s="20"/>
      <c r="P175" s="20"/>
    </row>
    <row r="176" spans="2:16" ht="11.25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0"/>
      <c r="O176" s="20"/>
      <c r="P176" s="20"/>
    </row>
    <row r="177" spans="2:16" ht="11.25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0"/>
      <c r="O177" s="20"/>
      <c r="P177" s="20"/>
    </row>
    <row r="178" spans="2:16" ht="11.25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0"/>
      <c r="O178" s="20"/>
      <c r="P178" s="20"/>
    </row>
    <row r="179" spans="2:16" ht="11.25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0"/>
      <c r="O179" s="20"/>
      <c r="P179" s="20"/>
    </row>
    <row r="180" spans="2:16" ht="11.25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0"/>
      <c r="O180" s="20"/>
      <c r="P180" s="20"/>
    </row>
  </sheetData>
  <sheetProtection/>
  <mergeCells count="2">
    <mergeCell ref="A2:M2"/>
    <mergeCell ref="A1:M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5"/>
    <outlinePr summaryBelow="0"/>
    <pageSetUpPr fitToPage="1"/>
  </sheetPr>
  <dimension ref="A2:T247"/>
  <sheetViews>
    <sheetView workbookViewId="0" topLeftCell="A1">
      <selection activeCell="D4" sqref="D4"/>
    </sheetView>
  </sheetViews>
  <sheetFormatPr defaultColWidth="9.00390625" defaultRowHeight="12.75"/>
  <cols>
    <col min="1" max="1" width="63.25390625" style="27" bestFit="1" customWidth="1"/>
    <col min="2" max="2" width="14.25390625" style="12" customWidth="1"/>
    <col min="3" max="3" width="15.125" style="12" customWidth="1"/>
    <col min="4" max="4" width="10.25390625" style="48" customWidth="1"/>
    <col min="5" max="5" width="8.875" style="27" hidden="1" customWidth="1"/>
    <col min="6" max="16384" width="9.125" style="27" customWidth="1"/>
  </cols>
  <sheetData>
    <row r="2" spans="1:20" ht="39" customHeight="1">
      <c r="A2" s="268" t="s">
        <v>5</v>
      </c>
      <c r="B2" s="3"/>
      <c r="C2" s="3"/>
      <c r="D2" s="3"/>
      <c r="E2" s="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12.75">
      <c r="A3" s="119"/>
    </row>
    <row r="4" spans="2:4" s="186" customFormat="1" ht="12.75">
      <c r="B4" s="194"/>
      <c r="C4" s="194"/>
      <c r="D4" s="223" t="str">
        <f>VALVAL</f>
        <v>млрд. одиниць</v>
      </c>
    </row>
    <row r="5" spans="1:5" s="224" customFormat="1" ht="12.75">
      <c r="A5" s="123"/>
      <c r="B5" s="166" t="s">
        <v>169</v>
      </c>
      <c r="C5" s="166" t="s">
        <v>172</v>
      </c>
      <c r="D5" s="190" t="s">
        <v>192</v>
      </c>
      <c r="E5" s="255" t="s">
        <v>54</v>
      </c>
    </row>
    <row r="6" spans="1:5" s="10" customFormat="1" ht="15">
      <c r="A6" s="150" t="s">
        <v>153</v>
      </c>
      <c r="B6" s="93">
        <f>SUM(B$7+B$8+B$9)</f>
        <v>140.82376648444</v>
      </c>
      <c r="C6" s="93">
        <f>SUM(C$7+C$8+C$9)</f>
        <v>5122.49267062287</v>
      </c>
      <c r="D6" s="103">
        <f>SUM(D$7+D$8+D$9)</f>
        <v>1</v>
      </c>
      <c r="E6" s="37" t="s">
        <v>94</v>
      </c>
    </row>
    <row r="7" spans="1:5" s="23" customFormat="1" ht="12.75">
      <c r="A7" s="151" t="s">
        <v>86</v>
      </c>
      <c r="B7" s="124">
        <v>0.36182790035</v>
      </c>
      <c r="C7" s="124">
        <v>13.1615622406</v>
      </c>
      <c r="D7" s="154">
        <v>0.002569</v>
      </c>
      <c r="E7" s="178" t="s">
        <v>11</v>
      </c>
    </row>
    <row r="8" spans="1:5" s="23" customFormat="1" ht="12.75">
      <c r="A8" s="151" t="s">
        <v>2</v>
      </c>
      <c r="B8" s="124">
        <v>41.30779066335</v>
      </c>
      <c r="C8" s="124">
        <v>1502.57914693667</v>
      </c>
      <c r="D8" s="154">
        <v>0.29333</v>
      </c>
      <c r="E8" s="178" t="s">
        <v>11</v>
      </c>
    </row>
    <row r="9" spans="1:5" s="23" customFormat="1" ht="12.75">
      <c r="A9" s="151" t="s">
        <v>68</v>
      </c>
      <c r="B9" s="124">
        <v>99.15414792074</v>
      </c>
      <c r="C9" s="124">
        <v>3606.7519614456</v>
      </c>
      <c r="D9" s="154">
        <v>0.704101</v>
      </c>
      <c r="E9" s="178" t="s">
        <v>11</v>
      </c>
    </row>
    <row r="10" spans="2:18" ht="12.75">
      <c r="B10" s="254"/>
      <c r="C10" s="254"/>
      <c r="D10" s="3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2.75">
      <c r="B11" s="254"/>
      <c r="C11" s="254"/>
      <c r="D11" s="38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ht="12.75">
      <c r="B12" s="254"/>
      <c r="C12" s="254"/>
      <c r="D12" s="38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2.75">
      <c r="B13" s="254"/>
      <c r="C13" s="254"/>
      <c r="D13" s="38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2:18" ht="12.75">
      <c r="B14" s="254"/>
      <c r="C14" s="254"/>
      <c r="D14" s="38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2:18" ht="12.75">
      <c r="B15" s="254"/>
      <c r="C15" s="254"/>
      <c r="D15" s="38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2:18" ht="12.75">
      <c r="B16" s="254"/>
      <c r="C16" s="254"/>
      <c r="D16" s="38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2.75">
      <c r="B17" s="254"/>
      <c r="C17" s="254"/>
      <c r="D17" s="38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2.75">
      <c r="B18" s="254"/>
      <c r="C18" s="254"/>
      <c r="D18" s="3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2:18" ht="12.75">
      <c r="B19" s="254"/>
      <c r="C19" s="254"/>
      <c r="D19" s="3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8" ht="12.75">
      <c r="B20" s="254"/>
      <c r="C20" s="254"/>
      <c r="D20" s="38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2:18" ht="12.75">
      <c r="B21" s="254"/>
      <c r="C21" s="254"/>
      <c r="D21" s="3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2.75">
      <c r="B22" s="254"/>
      <c r="C22" s="254"/>
      <c r="D22" s="38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2.75">
      <c r="B23" s="254"/>
      <c r="C23" s="254"/>
      <c r="D23" s="3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2.75">
      <c r="B24" s="254"/>
      <c r="C24" s="254"/>
      <c r="D24" s="3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ht="12.75">
      <c r="B25" s="254"/>
      <c r="C25" s="254"/>
      <c r="D25" s="3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8" ht="12.75">
      <c r="B26" s="254"/>
      <c r="C26" s="254"/>
      <c r="D26" s="3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2:18" ht="12.75">
      <c r="B27" s="254"/>
      <c r="C27" s="254"/>
      <c r="D27" s="38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2:18" ht="12.75">
      <c r="B28" s="254"/>
      <c r="C28" s="254"/>
      <c r="D28" s="38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2:18" ht="12.75">
      <c r="B29" s="254"/>
      <c r="C29" s="254"/>
      <c r="D29" s="3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2:18" ht="12.75">
      <c r="B30" s="254"/>
      <c r="C30" s="254"/>
      <c r="D30" s="3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2:18" ht="12.75">
      <c r="B31" s="254"/>
      <c r="C31" s="254"/>
      <c r="D31" s="3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2:18" ht="12.75">
      <c r="B32" s="254"/>
      <c r="C32" s="254"/>
      <c r="D32" s="38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2:18" ht="12.75">
      <c r="B33" s="254"/>
      <c r="C33" s="254"/>
      <c r="D33" s="3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2:18" ht="12.75">
      <c r="B34" s="254"/>
      <c r="C34" s="254"/>
      <c r="D34" s="38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2:18" ht="12.75">
      <c r="B35" s="254"/>
      <c r="C35" s="254"/>
      <c r="D35" s="3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2:18" ht="12.75">
      <c r="B36" s="254"/>
      <c r="C36" s="254"/>
      <c r="D36" s="38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2:18" ht="12.75">
      <c r="B37" s="254"/>
      <c r="C37" s="254"/>
      <c r="D37" s="3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2:18" ht="12.75">
      <c r="B38" s="254"/>
      <c r="C38" s="254"/>
      <c r="D38" s="3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2:18" ht="12.75">
      <c r="B39" s="254"/>
      <c r="C39" s="254"/>
      <c r="D39" s="38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2:18" ht="12.75">
      <c r="B40" s="254"/>
      <c r="C40" s="254"/>
      <c r="D40" s="38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2:18" ht="12.75">
      <c r="B41" s="254"/>
      <c r="C41" s="254"/>
      <c r="D41" s="38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2:18" ht="12.75">
      <c r="B42" s="254"/>
      <c r="C42" s="254"/>
      <c r="D42" s="3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2:18" ht="12.75">
      <c r="B43" s="254"/>
      <c r="C43" s="254"/>
      <c r="D43" s="38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2:18" ht="12.75">
      <c r="B44" s="254"/>
      <c r="C44" s="254"/>
      <c r="D44" s="38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2:18" ht="12.75">
      <c r="B45" s="254"/>
      <c r="C45" s="254"/>
      <c r="D45" s="38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2:18" ht="12.75">
      <c r="B46" s="254"/>
      <c r="C46" s="254"/>
      <c r="D46" s="38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2:18" ht="12.75">
      <c r="B47" s="254"/>
      <c r="C47" s="254"/>
      <c r="D47" s="38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2:18" ht="12.75">
      <c r="B48" s="254"/>
      <c r="C48" s="254"/>
      <c r="D48" s="38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2:18" ht="12.75">
      <c r="B49" s="254"/>
      <c r="C49" s="254"/>
      <c r="D49" s="38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2:18" ht="12.75">
      <c r="B50" s="254"/>
      <c r="C50" s="254"/>
      <c r="D50" s="38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2:18" ht="12.75">
      <c r="B51" s="254"/>
      <c r="C51" s="254"/>
      <c r="D51" s="38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2:18" ht="12.75">
      <c r="B52" s="254"/>
      <c r="C52" s="254"/>
      <c r="D52" s="38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2:18" ht="12.75">
      <c r="B53" s="254"/>
      <c r="C53" s="254"/>
      <c r="D53" s="38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2:18" ht="12.75">
      <c r="B54" s="254"/>
      <c r="C54" s="254"/>
      <c r="D54" s="38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2:18" ht="12.75">
      <c r="B55" s="254"/>
      <c r="C55" s="254"/>
      <c r="D55" s="38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2:18" ht="12.75">
      <c r="B56" s="254"/>
      <c r="C56" s="254"/>
      <c r="D56" s="38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2:18" ht="12.75">
      <c r="B57" s="254"/>
      <c r="C57" s="254"/>
      <c r="D57" s="3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2:18" ht="12.75">
      <c r="B58" s="254"/>
      <c r="C58" s="254"/>
      <c r="D58" s="38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2:18" ht="12.75">
      <c r="B59" s="254"/>
      <c r="C59" s="254"/>
      <c r="D59" s="3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2:18" ht="12.75">
      <c r="B60" s="254"/>
      <c r="C60" s="254"/>
      <c r="D60" s="38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2:18" ht="12.75">
      <c r="B61" s="254"/>
      <c r="C61" s="254"/>
      <c r="D61" s="38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2:18" ht="12.75">
      <c r="B62" s="254"/>
      <c r="C62" s="254"/>
      <c r="D62" s="38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2:18" ht="12.75">
      <c r="B63" s="254"/>
      <c r="C63" s="254"/>
      <c r="D63" s="38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2:18" ht="12.75">
      <c r="B64" s="254"/>
      <c r="C64" s="254"/>
      <c r="D64" s="38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2:18" ht="12.75">
      <c r="B65" s="254"/>
      <c r="C65" s="254"/>
      <c r="D65" s="38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2:18" ht="12.75">
      <c r="B66" s="254"/>
      <c r="C66" s="254"/>
      <c r="D66" s="3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2:18" ht="12.75">
      <c r="B67" s="254"/>
      <c r="C67" s="254"/>
      <c r="D67" s="38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2:18" ht="12.75">
      <c r="B68" s="254"/>
      <c r="C68" s="254"/>
      <c r="D68" s="38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2:18" ht="12.75">
      <c r="B69" s="254"/>
      <c r="C69" s="254"/>
      <c r="D69" s="38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2:18" ht="12.75">
      <c r="B70" s="254"/>
      <c r="C70" s="254"/>
      <c r="D70" s="38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2:18" ht="12.75">
      <c r="B71" s="254"/>
      <c r="C71" s="254"/>
      <c r="D71" s="38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2:18" ht="12.75">
      <c r="B72" s="254"/>
      <c r="C72" s="254"/>
      <c r="D72" s="38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2:18" ht="12.75">
      <c r="B73" s="254"/>
      <c r="C73" s="254"/>
      <c r="D73" s="38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2:18" ht="12.75">
      <c r="B74" s="254"/>
      <c r="C74" s="254"/>
      <c r="D74" s="38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2:18" ht="12.75">
      <c r="B75" s="254"/>
      <c r="C75" s="254"/>
      <c r="D75" s="38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2:18" ht="12.75">
      <c r="B76" s="254"/>
      <c r="C76" s="254"/>
      <c r="D76" s="38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2:18" ht="12.75">
      <c r="B77" s="254"/>
      <c r="C77" s="254"/>
      <c r="D77" s="38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2:18" ht="12.75">
      <c r="B78" s="254"/>
      <c r="C78" s="254"/>
      <c r="D78" s="38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2:18" ht="12.75">
      <c r="B79" s="254"/>
      <c r="C79" s="254"/>
      <c r="D79" s="3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2:18" ht="12.75">
      <c r="B80" s="254"/>
      <c r="C80" s="254"/>
      <c r="D80" s="38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2:18" ht="12.75">
      <c r="B81" s="254"/>
      <c r="C81" s="254"/>
      <c r="D81" s="38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2:18" ht="12.75">
      <c r="B82" s="254"/>
      <c r="C82" s="254"/>
      <c r="D82" s="38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2:18" ht="12.75">
      <c r="B83" s="254"/>
      <c r="C83" s="254"/>
      <c r="D83" s="3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2:18" ht="12.75">
      <c r="B84" s="254"/>
      <c r="C84" s="254"/>
      <c r="D84" s="38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2:18" ht="12.75">
      <c r="B85" s="254"/>
      <c r="C85" s="254"/>
      <c r="D85" s="38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2:18" ht="12.75">
      <c r="B86" s="254"/>
      <c r="C86" s="254"/>
      <c r="D86" s="38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2:18" ht="12.75">
      <c r="B87" s="254"/>
      <c r="C87" s="254"/>
      <c r="D87" s="38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2:18" ht="12.75">
      <c r="B88" s="254"/>
      <c r="C88" s="254"/>
      <c r="D88" s="38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2:18" ht="12.75">
      <c r="B89" s="254"/>
      <c r="C89" s="254"/>
      <c r="D89" s="38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2:18" ht="12.75">
      <c r="B90" s="254"/>
      <c r="C90" s="254"/>
      <c r="D90" s="38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2:18" ht="12.75">
      <c r="B91" s="254"/>
      <c r="C91" s="254"/>
      <c r="D91" s="38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2:18" ht="12.75">
      <c r="B92" s="254"/>
      <c r="C92" s="254"/>
      <c r="D92" s="38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2:18" ht="12.75">
      <c r="B93" s="254"/>
      <c r="C93" s="254"/>
      <c r="D93" s="38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2:18" ht="12.75">
      <c r="B94" s="254"/>
      <c r="C94" s="254"/>
      <c r="D94" s="38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2:18" ht="12.75">
      <c r="B95" s="254"/>
      <c r="C95" s="254"/>
      <c r="D95" s="38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2:18" ht="12.75">
      <c r="B96" s="254"/>
      <c r="C96" s="254"/>
      <c r="D96" s="38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2:18" ht="12.75">
      <c r="B97" s="254"/>
      <c r="C97" s="254"/>
      <c r="D97" s="38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2:18" ht="12.75">
      <c r="B98" s="254"/>
      <c r="C98" s="254"/>
      <c r="D98" s="38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2:18" ht="12.75">
      <c r="B99" s="254"/>
      <c r="C99" s="254"/>
      <c r="D99" s="38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2:18" ht="12.75">
      <c r="B100" s="254"/>
      <c r="C100" s="254"/>
      <c r="D100" s="3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2:18" ht="12.75">
      <c r="B101" s="254"/>
      <c r="C101" s="254"/>
      <c r="D101" s="38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2:18" ht="12.75">
      <c r="B102" s="254"/>
      <c r="C102" s="254"/>
      <c r="D102" s="3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2:18" ht="12.75">
      <c r="B103" s="254"/>
      <c r="C103" s="254"/>
      <c r="D103" s="38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2:18" ht="12.75">
      <c r="B104" s="254"/>
      <c r="C104" s="254"/>
      <c r="D104" s="38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2:18" ht="12.75">
      <c r="B105" s="254"/>
      <c r="C105" s="254"/>
      <c r="D105" s="38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2:18" ht="12.75">
      <c r="B106" s="254"/>
      <c r="C106" s="254"/>
      <c r="D106" s="38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2:18" ht="12.75">
      <c r="B107" s="254"/>
      <c r="C107" s="254"/>
      <c r="D107" s="38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2:18" ht="12.75">
      <c r="B108" s="254"/>
      <c r="C108" s="254"/>
      <c r="D108" s="38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2:18" ht="12.75">
      <c r="B109" s="254"/>
      <c r="C109" s="254"/>
      <c r="D109" s="38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2:18" ht="12.75">
      <c r="B110" s="254"/>
      <c r="C110" s="254"/>
      <c r="D110" s="38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2:18" ht="12.75">
      <c r="B111" s="254"/>
      <c r="C111" s="254"/>
      <c r="D111" s="38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2:18" ht="12.75">
      <c r="B112" s="254"/>
      <c r="C112" s="254"/>
      <c r="D112" s="38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2:18" ht="12.75">
      <c r="B113" s="254"/>
      <c r="C113" s="254"/>
      <c r="D113" s="38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2:18" ht="12.75">
      <c r="B114" s="254"/>
      <c r="C114" s="254"/>
      <c r="D114" s="3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2:18" ht="12.75">
      <c r="B115" s="254"/>
      <c r="C115" s="254"/>
      <c r="D115" s="38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2:18" ht="12.75">
      <c r="B116" s="254"/>
      <c r="C116" s="254"/>
      <c r="D116" s="3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2:18" ht="12.75">
      <c r="B117" s="254"/>
      <c r="C117" s="254"/>
      <c r="D117" s="38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2:18" ht="12.75">
      <c r="B118" s="254"/>
      <c r="C118" s="254"/>
      <c r="D118" s="38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2:18" ht="12.75">
      <c r="B119" s="254"/>
      <c r="C119" s="254"/>
      <c r="D119" s="38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2:18" ht="12.75">
      <c r="B120" s="254"/>
      <c r="C120" s="254"/>
      <c r="D120" s="38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2:18" ht="12.75">
      <c r="B121" s="254"/>
      <c r="C121" s="254"/>
      <c r="D121" s="38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2:18" ht="12.75">
      <c r="B122" s="254"/>
      <c r="C122" s="254"/>
      <c r="D122" s="38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2:18" ht="12.75">
      <c r="B123" s="254"/>
      <c r="C123" s="254"/>
      <c r="D123" s="38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2:18" ht="12.75">
      <c r="B124" s="254"/>
      <c r="C124" s="254"/>
      <c r="D124" s="38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2:18" ht="12.75">
      <c r="B125" s="254"/>
      <c r="C125" s="254"/>
      <c r="D125" s="38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2:18" ht="12.75">
      <c r="B126" s="254"/>
      <c r="C126" s="254"/>
      <c r="D126" s="38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2:18" ht="12.75">
      <c r="B127" s="254"/>
      <c r="C127" s="254"/>
      <c r="D127" s="38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2:18" ht="12.75">
      <c r="B128" s="254"/>
      <c r="C128" s="254"/>
      <c r="D128" s="38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2:18" ht="12.75">
      <c r="B129" s="254"/>
      <c r="C129" s="254"/>
      <c r="D129" s="38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2:18" ht="12.75">
      <c r="B130" s="254"/>
      <c r="C130" s="254"/>
      <c r="D130" s="3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2:18" ht="12.75">
      <c r="B131" s="254"/>
      <c r="C131" s="254"/>
      <c r="D131" s="38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2:18" ht="12.75">
      <c r="B132" s="254"/>
      <c r="C132" s="254"/>
      <c r="D132" s="38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2:18" ht="12.75">
      <c r="B133" s="254"/>
      <c r="C133" s="254"/>
      <c r="D133" s="38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2:18" ht="12.75">
      <c r="B134" s="254"/>
      <c r="C134" s="254"/>
      <c r="D134" s="38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2:18" ht="12.75">
      <c r="B135" s="254"/>
      <c r="C135" s="254"/>
      <c r="D135" s="38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2:18" ht="12.75">
      <c r="B136" s="254"/>
      <c r="C136" s="254"/>
      <c r="D136" s="38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2:18" ht="12.75">
      <c r="B137" s="254"/>
      <c r="C137" s="254"/>
      <c r="D137" s="38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2:18" ht="12.75">
      <c r="B138" s="254"/>
      <c r="C138" s="254"/>
      <c r="D138" s="38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2:18" ht="12.75">
      <c r="B139" s="254"/>
      <c r="C139" s="254"/>
      <c r="D139" s="38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2:18" ht="12.75">
      <c r="B140" s="254"/>
      <c r="C140" s="254"/>
      <c r="D140" s="38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2:18" ht="12.75">
      <c r="B141" s="254"/>
      <c r="C141" s="254"/>
      <c r="D141" s="38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2:18" ht="12.75">
      <c r="B142" s="254"/>
      <c r="C142" s="254"/>
      <c r="D142" s="38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2:18" ht="12.75">
      <c r="B143" s="254"/>
      <c r="C143" s="254"/>
      <c r="D143" s="38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2:18" ht="12.75">
      <c r="B144" s="254"/>
      <c r="C144" s="254"/>
      <c r="D144" s="38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2:18" ht="12.75">
      <c r="B145" s="254"/>
      <c r="C145" s="254"/>
      <c r="D145" s="38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2:18" ht="12.75">
      <c r="B146" s="254"/>
      <c r="C146" s="254"/>
      <c r="D146" s="38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2:18" ht="12.75">
      <c r="B147" s="254"/>
      <c r="C147" s="254"/>
      <c r="D147" s="38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2:18" ht="12.75">
      <c r="B148" s="254"/>
      <c r="C148" s="254"/>
      <c r="D148" s="38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2:18" ht="12.75">
      <c r="B149" s="254"/>
      <c r="C149" s="254"/>
      <c r="D149" s="38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2:18" ht="12.75">
      <c r="B150" s="254"/>
      <c r="C150" s="254"/>
      <c r="D150" s="38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2:18" ht="12.75">
      <c r="B151" s="254"/>
      <c r="C151" s="254"/>
      <c r="D151" s="38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2:18" ht="12.75">
      <c r="B152" s="254"/>
      <c r="C152" s="254"/>
      <c r="D152" s="38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2:18" ht="12.75">
      <c r="B153" s="254"/>
      <c r="C153" s="254"/>
      <c r="D153" s="38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2:18" ht="12.75">
      <c r="B154" s="254"/>
      <c r="C154" s="254"/>
      <c r="D154" s="38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2:18" ht="12.75">
      <c r="B155" s="254"/>
      <c r="C155" s="254"/>
      <c r="D155" s="38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2:18" ht="12.75">
      <c r="B156" s="254"/>
      <c r="C156" s="254"/>
      <c r="D156" s="38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2:18" ht="12.75">
      <c r="B157" s="254"/>
      <c r="C157" s="254"/>
      <c r="D157" s="38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2:18" ht="12.75">
      <c r="B158" s="254"/>
      <c r="C158" s="254"/>
      <c r="D158" s="38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2:18" ht="12.75">
      <c r="B159" s="254"/>
      <c r="C159" s="254"/>
      <c r="D159" s="38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2:18" ht="12.75">
      <c r="B160" s="254"/>
      <c r="C160" s="254"/>
      <c r="D160" s="38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2:18" ht="12.75">
      <c r="B161" s="254"/>
      <c r="C161" s="254"/>
      <c r="D161" s="38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2:18" ht="12.75">
      <c r="B162" s="254"/>
      <c r="C162" s="254"/>
      <c r="D162" s="38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2:18" ht="12.75">
      <c r="B163" s="254"/>
      <c r="C163" s="254"/>
      <c r="D163" s="38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2:18" ht="12.75">
      <c r="B164" s="254"/>
      <c r="C164" s="254"/>
      <c r="D164" s="38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2:18" ht="12.75">
      <c r="B165" s="254"/>
      <c r="C165" s="254"/>
      <c r="D165" s="38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2:18" ht="12.75">
      <c r="B166" s="254"/>
      <c r="C166" s="254"/>
      <c r="D166" s="38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2:18" ht="12.75">
      <c r="B167" s="254"/>
      <c r="C167" s="254"/>
      <c r="D167" s="38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2:18" ht="12.75">
      <c r="B168" s="254"/>
      <c r="C168" s="254"/>
      <c r="D168" s="38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2:18" ht="12.75">
      <c r="B169" s="254"/>
      <c r="C169" s="254"/>
      <c r="D169" s="38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2:18" ht="12.75">
      <c r="B170" s="254"/>
      <c r="C170" s="254"/>
      <c r="D170" s="38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2:18" ht="12.75">
      <c r="B171" s="254"/>
      <c r="C171" s="254"/>
      <c r="D171" s="38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2:18" ht="12.75">
      <c r="B172" s="254"/>
      <c r="C172" s="254"/>
      <c r="D172" s="38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2:18" ht="12.75">
      <c r="B173" s="254"/>
      <c r="C173" s="254"/>
      <c r="D173" s="38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2:18" ht="12.75">
      <c r="B174" s="254"/>
      <c r="C174" s="254"/>
      <c r="D174" s="38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2:18" ht="12.75">
      <c r="B175" s="254"/>
      <c r="C175" s="254"/>
      <c r="D175" s="38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2:18" ht="12.75">
      <c r="B176" s="254"/>
      <c r="C176" s="254"/>
      <c r="D176" s="38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2:18" ht="12.75">
      <c r="B177" s="254"/>
      <c r="C177" s="254"/>
      <c r="D177" s="38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2:18" ht="12.75">
      <c r="B178" s="254"/>
      <c r="C178" s="254"/>
      <c r="D178" s="38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2:18" ht="12.75">
      <c r="B179" s="254"/>
      <c r="C179" s="254"/>
      <c r="D179" s="38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2:18" ht="12.75">
      <c r="B180" s="254"/>
      <c r="C180" s="254"/>
      <c r="D180" s="38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2:18" ht="12.75">
      <c r="B181" s="254"/>
      <c r="C181" s="254"/>
      <c r="D181" s="38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2:18" ht="12.75">
      <c r="B182" s="254"/>
      <c r="C182" s="254"/>
      <c r="D182" s="38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2:18" ht="12.75">
      <c r="B183" s="254"/>
      <c r="C183" s="254"/>
      <c r="D183" s="38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2:18" ht="12.75">
      <c r="B184" s="254"/>
      <c r="C184" s="254"/>
      <c r="D184" s="38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2:18" ht="12.75">
      <c r="B185" s="254"/>
      <c r="C185" s="254"/>
      <c r="D185" s="38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2:18" ht="12.75">
      <c r="B186" s="254"/>
      <c r="C186" s="254"/>
      <c r="D186" s="38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2:18" ht="12.75">
      <c r="B187" s="254"/>
      <c r="C187" s="254"/>
      <c r="D187" s="38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2:18" ht="12.75">
      <c r="B188" s="254"/>
      <c r="C188" s="254"/>
      <c r="D188" s="38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2:18" ht="12.75">
      <c r="B189" s="254"/>
      <c r="C189" s="254"/>
      <c r="D189" s="38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2:18" ht="12.75">
      <c r="B190" s="254"/>
      <c r="C190" s="254"/>
      <c r="D190" s="38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2:18" ht="12.75">
      <c r="B191" s="254"/>
      <c r="C191" s="254"/>
      <c r="D191" s="38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2:18" ht="12.75">
      <c r="B192" s="254"/>
      <c r="C192" s="254"/>
      <c r="D192" s="38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2:18" ht="12.75">
      <c r="B193" s="254"/>
      <c r="C193" s="254"/>
      <c r="D193" s="38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2:18" ht="12.75">
      <c r="B194" s="254"/>
      <c r="C194" s="254"/>
      <c r="D194" s="38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2:18" ht="12.75">
      <c r="B195" s="254"/>
      <c r="C195" s="254"/>
      <c r="D195" s="38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2:18" ht="12.75">
      <c r="B196" s="254"/>
      <c r="C196" s="254"/>
      <c r="D196" s="38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2:18" ht="12.75">
      <c r="B197" s="254"/>
      <c r="C197" s="254"/>
      <c r="D197" s="38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2:18" ht="12.75">
      <c r="B198" s="254"/>
      <c r="C198" s="254"/>
      <c r="D198" s="38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2:18" ht="12.75">
      <c r="B199" s="254"/>
      <c r="C199" s="254"/>
      <c r="D199" s="38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2:18" ht="12.75">
      <c r="B200" s="254"/>
      <c r="C200" s="254"/>
      <c r="D200" s="38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2:18" ht="12.75">
      <c r="B201" s="254"/>
      <c r="C201" s="254"/>
      <c r="D201" s="38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2:18" ht="12.75">
      <c r="B202" s="254"/>
      <c r="C202" s="254"/>
      <c r="D202" s="38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2:18" ht="12.75">
      <c r="B203" s="254"/>
      <c r="C203" s="254"/>
      <c r="D203" s="38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2:18" ht="12.75">
      <c r="B204" s="254"/>
      <c r="C204" s="254"/>
      <c r="D204" s="38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2:18" ht="12.75">
      <c r="B205" s="254"/>
      <c r="C205" s="254"/>
      <c r="D205" s="38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2:18" ht="12.75">
      <c r="B206" s="254"/>
      <c r="C206" s="254"/>
      <c r="D206" s="38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2:18" ht="12.75">
      <c r="B207" s="254"/>
      <c r="C207" s="254"/>
      <c r="D207" s="38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2:18" ht="12.75">
      <c r="B208" s="254"/>
      <c r="C208" s="254"/>
      <c r="D208" s="38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2:18" ht="12.75">
      <c r="B209" s="254"/>
      <c r="C209" s="254"/>
      <c r="D209" s="38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2:18" ht="12.75">
      <c r="B210" s="254"/>
      <c r="C210" s="254"/>
      <c r="D210" s="38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2:18" ht="12.75">
      <c r="B211" s="254"/>
      <c r="C211" s="254"/>
      <c r="D211" s="38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2:18" ht="12.75">
      <c r="B212" s="254"/>
      <c r="C212" s="254"/>
      <c r="D212" s="38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2:18" ht="12.75">
      <c r="B213" s="254"/>
      <c r="C213" s="254"/>
      <c r="D213" s="38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2:18" ht="12.75">
      <c r="B214" s="254"/>
      <c r="C214" s="254"/>
      <c r="D214" s="38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2:18" ht="12.75">
      <c r="B215" s="254"/>
      <c r="C215" s="254"/>
      <c r="D215" s="38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2:18" ht="12.75">
      <c r="B216" s="254"/>
      <c r="C216" s="254"/>
      <c r="D216" s="38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2:18" ht="12.75">
      <c r="B217" s="254"/>
      <c r="C217" s="254"/>
      <c r="D217" s="38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2:18" ht="12.75">
      <c r="B218" s="254"/>
      <c r="C218" s="254"/>
      <c r="D218" s="38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2:18" ht="12.75">
      <c r="B219" s="254"/>
      <c r="C219" s="254"/>
      <c r="D219" s="38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2:18" ht="12.75">
      <c r="B220" s="254"/>
      <c r="C220" s="254"/>
      <c r="D220" s="38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2:18" ht="12.75">
      <c r="B221" s="254"/>
      <c r="C221" s="254"/>
      <c r="D221" s="38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2:18" ht="12.75">
      <c r="B222" s="254"/>
      <c r="C222" s="254"/>
      <c r="D222" s="38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2:18" ht="12.75">
      <c r="B223" s="254"/>
      <c r="C223" s="254"/>
      <c r="D223" s="38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2:18" ht="12.75">
      <c r="B224" s="254"/>
      <c r="C224" s="254"/>
      <c r="D224" s="38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2:18" ht="12.75">
      <c r="B225" s="254"/>
      <c r="C225" s="254"/>
      <c r="D225" s="38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2:18" ht="12.75">
      <c r="B226" s="254"/>
      <c r="C226" s="254"/>
      <c r="D226" s="38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2:18" ht="12.75">
      <c r="B227" s="254"/>
      <c r="C227" s="254"/>
      <c r="D227" s="38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2:18" ht="12.75">
      <c r="B228" s="254"/>
      <c r="C228" s="254"/>
      <c r="D228" s="38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2:18" ht="12.75">
      <c r="B229" s="254"/>
      <c r="C229" s="254"/>
      <c r="D229" s="38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2:18" ht="12.75">
      <c r="B230" s="254"/>
      <c r="C230" s="254"/>
      <c r="D230" s="38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2:18" ht="12.75">
      <c r="B231" s="254"/>
      <c r="C231" s="254"/>
      <c r="D231" s="38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2:18" ht="12.75">
      <c r="B232" s="254"/>
      <c r="C232" s="254"/>
      <c r="D232" s="38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2:18" ht="12.75">
      <c r="B233" s="254"/>
      <c r="C233" s="254"/>
      <c r="D233" s="38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2:18" ht="12.75">
      <c r="B234" s="254"/>
      <c r="C234" s="254"/>
      <c r="D234" s="38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2:18" ht="12.75">
      <c r="B235" s="254"/>
      <c r="C235" s="254"/>
      <c r="D235" s="38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2:18" ht="12.75">
      <c r="B236" s="254"/>
      <c r="C236" s="254"/>
      <c r="D236" s="38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2:18" ht="12.75">
      <c r="B237" s="254"/>
      <c r="C237" s="254"/>
      <c r="D237" s="38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2:18" ht="12.75">
      <c r="B238" s="254"/>
      <c r="C238" s="254"/>
      <c r="D238" s="38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2:18" ht="12.75">
      <c r="B239" s="254"/>
      <c r="C239" s="254"/>
      <c r="D239" s="38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2:18" ht="12.75">
      <c r="B240" s="254"/>
      <c r="C240" s="254"/>
      <c r="D240" s="38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2:18" ht="12.75">
      <c r="B241" s="254"/>
      <c r="C241" s="254"/>
      <c r="D241" s="38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2:18" ht="12.75">
      <c r="B242" s="254"/>
      <c r="C242" s="254"/>
      <c r="D242" s="38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2:18" ht="12.75">
      <c r="B243" s="254"/>
      <c r="C243" s="254"/>
      <c r="D243" s="38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2:18" ht="12.75">
      <c r="B244" s="254"/>
      <c r="C244" s="254"/>
      <c r="D244" s="38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2:18" ht="12.75">
      <c r="B245" s="254"/>
      <c r="C245" s="254"/>
      <c r="D245" s="38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2:18" ht="12.75">
      <c r="B246" s="254"/>
      <c r="C246" s="254"/>
      <c r="D246" s="38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2:18" ht="12.75">
      <c r="B247" s="254"/>
      <c r="C247" s="254"/>
      <c r="D247" s="38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</sheetData>
  <sheetProtection/>
  <mergeCells count="1">
    <mergeCell ref="A2:E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2"/>
    <outlinePr summaryBelow="0"/>
    <pageSetUpPr fitToPage="1"/>
  </sheetPr>
  <dimension ref="A3:T217"/>
  <sheetViews>
    <sheetView workbookViewId="0" topLeftCell="A1">
      <selection activeCell="D9" sqref="D9"/>
    </sheetView>
  </sheetViews>
  <sheetFormatPr defaultColWidth="9.00390625" defaultRowHeight="12.75"/>
  <cols>
    <col min="1" max="1" width="56.75390625" style="27" bestFit="1" customWidth="1"/>
    <col min="2" max="2" width="13.875" style="12" bestFit="1" customWidth="1"/>
    <col min="3" max="3" width="14.75390625" style="12" bestFit="1" customWidth="1"/>
    <col min="4" max="4" width="17.375" style="12" bestFit="1" customWidth="1"/>
    <col min="5" max="5" width="15.375" style="12" bestFit="1" customWidth="1"/>
    <col min="6" max="6" width="16.25390625" style="27" hidden="1" customWidth="1"/>
    <col min="7" max="7" width="3.625" style="27" hidden="1" customWidth="1"/>
    <col min="8" max="8" width="2.25390625" style="27" hidden="1" customWidth="1"/>
    <col min="9" max="9" width="3.625" style="104" customWidth="1"/>
    <col min="10" max="10" width="2.375" style="104" customWidth="1"/>
    <col min="11" max="16384" width="9.125" style="27" customWidth="1"/>
  </cols>
  <sheetData>
    <row r="3" spans="1:8" ht="18.75">
      <c r="A3" s="1" t="s">
        <v>157</v>
      </c>
      <c r="B3" s="1"/>
      <c r="C3" s="1"/>
      <c r="D3" s="1"/>
      <c r="E3" s="1"/>
      <c r="F3" s="212"/>
      <c r="G3" s="212"/>
      <c r="H3" s="212"/>
    </row>
    <row r="4" spans="1:20" ht="15.75" customHeight="1">
      <c r="A4" s="268" t="str">
        <f>" за станом на "&amp;STRPRESENTDATE</f>
        <v> за станом на 30.11.2023</v>
      </c>
      <c r="B4" s="3"/>
      <c r="C4" s="3"/>
      <c r="D4" s="3"/>
      <c r="E4" s="3"/>
      <c r="F4" s="3"/>
      <c r="G4" s="3"/>
      <c r="H4" s="3"/>
      <c r="I4" s="94"/>
      <c r="J4" s="9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8" ht="18.75">
      <c r="A5" s="1" t="s">
        <v>22</v>
      </c>
      <c r="B5" s="1"/>
      <c r="C5" s="1"/>
      <c r="D5" s="1"/>
      <c r="E5" s="1"/>
      <c r="F5" s="212"/>
      <c r="G5" s="212"/>
      <c r="H5" s="212"/>
    </row>
    <row r="6" spans="2:18" ht="12.75">
      <c r="B6" s="254"/>
      <c r="C6" s="254"/>
      <c r="D6" s="254"/>
      <c r="E6" s="254"/>
      <c r="F6" s="14"/>
      <c r="G6" s="14"/>
      <c r="H6" s="14"/>
      <c r="I6" s="94"/>
      <c r="J6" s="94"/>
      <c r="K6" s="14"/>
      <c r="L6" s="14"/>
      <c r="M6" s="14"/>
      <c r="N6" s="14"/>
      <c r="O6" s="14"/>
      <c r="P6" s="14"/>
      <c r="Q6" s="14"/>
      <c r="R6" s="14"/>
    </row>
    <row r="7" spans="2:10" s="186" customFormat="1" ht="12.75">
      <c r="B7" s="194"/>
      <c r="C7" s="194"/>
      <c r="D7" s="194"/>
      <c r="E7" s="194"/>
      <c r="I7" s="169"/>
      <c r="J7" s="169"/>
    </row>
    <row r="8" spans="1:10" s="159" customFormat="1" ht="35.25" customHeight="1">
      <c r="A8" s="146" t="s">
        <v>184</v>
      </c>
      <c r="B8" s="43" t="s">
        <v>9</v>
      </c>
      <c r="C8" s="43" t="s">
        <v>131</v>
      </c>
      <c r="D8" s="43" t="s">
        <v>121</v>
      </c>
      <c r="E8" s="43" t="str">
        <f>"Сума боргу "&amp;VALVAL</f>
        <v>Сума боргу млрд. одиниць</v>
      </c>
      <c r="F8" s="30" t="s">
        <v>100</v>
      </c>
      <c r="G8" s="30" t="s">
        <v>55</v>
      </c>
      <c r="H8" s="30" t="s">
        <v>54</v>
      </c>
      <c r="I8" s="242"/>
      <c r="J8" s="242"/>
    </row>
    <row r="9" spans="1:10" s="23" customFormat="1" ht="15.75">
      <c r="A9" s="257" t="s">
        <v>157</v>
      </c>
      <c r="B9" s="258">
        <v>6.269</v>
      </c>
      <c r="C9" s="258">
        <v>11.21</v>
      </c>
      <c r="D9" s="258">
        <v>9.56</v>
      </c>
      <c r="E9" s="258">
        <v>4848607630.05</v>
      </c>
      <c r="F9" s="259">
        <v>0</v>
      </c>
      <c r="G9" s="259">
        <v>0</v>
      </c>
      <c r="H9" s="259">
        <v>3</v>
      </c>
      <c r="I9" s="94" t="str">
        <f aca="true" t="shared" si="0" ref="I9:I53">IF(A9="","",A9&amp;"; "&amp;B9&amp;"%; "&amp;C9&amp;"р.")</f>
        <v>Державний та гарантований державою борг України; 6,269%; 11,21р.</v>
      </c>
      <c r="J9" s="248">
        <f aca="true" t="shared" si="1" ref="J9:J61">E9</f>
        <v>4848607630.05</v>
      </c>
    </row>
    <row r="10" spans="1:18" ht="15.75">
      <c r="A10" s="208" t="s">
        <v>24</v>
      </c>
      <c r="B10" s="218">
        <v>6.231</v>
      </c>
      <c r="C10" s="218">
        <v>11.34</v>
      </c>
      <c r="D10" s="218">
        <v>9.95</v>
      </c>
      <c r="E10" s="218">
        <v>4529746214.53</v>
      </c>
      <c r="F10" s="208">
        <v>0</v>
      </c>
      <c r="G10" s="208">
        <v>0</v>
      </c>
      <c r="H10" s="208">
        <v>2</v>
      </c>
      <c r="I10" s="94" t="str">
        <f t="shared" si="0"/>
        <v>    Державний борг; 6,231%; 11,34р.</v>
      </c>
      <c r="J10" s="248">
        <f t="shared" si="1"/>
        <v>4529746214.53</v>
      </c>
      <c r="K10" s="14"/>
      <c r="L10" s="14"/>
      <c r="M10" s="14"/>
      <c r="N10" s="14"/>
      <c r="O10" s="14"/>
      <c r="P10" s="14"/>
      <c r="Q10" s="14"/>
      <c r="R10" s="14"/>
    </row>
    <row r="11" spans="1:18" ht="15.75">
      <c r="A11" s="106" t="s">
        <v>81</v>
      </c>
      <c r="B11" s="96">
        <v>12.255</v>
      </c>
      <c r="C11" s="96">
        <v>7.22</v>
      </c>
      <c r="D11" s="96">
        <v>7.8</v>
      </c>
      <c r="E11" s="96">
        <v>1540813615.6</v>
      </c>
      <c r="F11" s="208">
        <v>1</v>
      </c>
      <c r="G11" s="208">
        <v>0</v>
      </c>
      <c r="H11" s="208">
        <v>0</v>
      </c>
      <c r="I11" s="94" t="str">
        <f t="shared" si="0"/>
        <v>      Державний внутрішній борг; 12,255%; 7,22р.</v>
      </c>
      <c r="J11" s="248">
        <f t="shared" si="1"/>
        <v>1540813615.6</v>
      </c>
      <c r="K11" s="14"/>
      <c r="L11" s="14"/>
      <c r="M11" s="14"/>
      <c r="N11" s="14"/>
      <c r="O11" s="14"/>
      <c r="P11" s="14"/>
      <c r="Q11" s="14"/>
      <c r="R11" s="14"/>
    </row>
    <row r="12" spans="1:18" ht="15.75">
      <c r="A12" s="208" t="s">
        <v>149</v>
      </c>
      <c r="B12" s="218">
        <v>12.263</v>
      </c>
      <c r="C12" s="218">
        <v>7.19</v>
      </c>
      <c r="D12" s="218">
        <v>7.81</v>
      </c>
      <c r="E12" s="218">
        <v>1539193522.2</v>
      </c>
      <c r="F12" s="208">
        <v>0</v>
      </c>
      <c r="G12" s="208">
        <v>0</v>
      </c>
      <c r="H12" s="208">
        <v>0</v>
      </c>
      <c r="I12" s="94" t="str">
        <f t="shared" si="0"/>
        <v>         в т.ч. ОВДП; 12,263%; 7,19р.</v>
      </c>
      <c r="J12" s="248">
        <f t="shared" si="1"/>
        <v>1539193522.2</v>
      </c>
      <c r="K12" s="14"/>
      <c r="L12" s="14"/>
      <c r="M12" s="14"/>
      <c r="N12" s="14"/>
      <c r="O12" s="14"/>
      <c r="P12" s="14"/>
      <c r="Q12" s="14"/>
      <c r="R12" s="14"/>
    </row>
    <row r="13" spans="1:18" ht="15.75">
      <c r="A13" s="208" t="s">
        <v>161</v>
      </c>
      <c r="B13" s="218">
        <v>0</v>
      </c>
      <c r="C13" s="218">
        <v>0</v>
      </c>
      <c r="D13" s="218">
        <v>0</v>
      </c>
      <c r="E13" s="218">
        <v>0</v>
      </c>
      <c r="F13" s="208">
        <v>0</v>
      </c>
      <c r="G13" s="208">
        <v>1</v>
      </c>
      <c r="H13" s="208">
        <v>0</v>
      </c>
      <c r="I13" s="94" t="str">
        <f t="shared" si="0"/>
        <v>            ОВДП (1 - місячні); 0%; 0р.</v>
      </c>
      <c r="J13" s="248">
        <f t="shared" si="1"/>
        <v>0</v>
      </c>
      <c r="K13" s="14"/>
      <c r="L13" s="14"/>
      <c r="M13" s="14"/>
      <c r="N13" s="14"/>
      <c r="O13" s="14"/>
      <c r="P13" s="14"/>
      <c r="Q13" s="14"/>
      <c r="R13" s="14"/>
    </row>
    <row r="14" spans="1:18" ht="15.75">
      <c r="A14" s="208" t="s">
        <v>215</v>
      </c>
      <c r="B14" s="218">
        <v>10.4</v>
      </c>
      <c r="C14" s="218">
        <v>7.12</v>
      </c>
      <c r="D14" s="218">
        <v>2.1</v>
      </c>
      <c r="E14" s="218">
        <v>75401431</v>
      </c>
      <c r="F14" s="208">
        <v>0</v>
      </c>
      <c r="G14" s="208">
        <v>1</v>
      </c>
      <c r="H14" s="208">
        <v>0</v>
      </c>
      <c r="I14" s="94" t="str">
        <f t="shared" si="0"/>
        <v>            ОВДП (10 - річні); 10,4%; 7,12р.</v>
      </c>
      <c r="J14" s="248">
        <f t="shared" si="1"/>
        <v>75401431</v>
      </c>
      <c r="K14" s="14"/>
      <c r="L14" s="14"/>
      <c r="M14" s="14"/>
      <c r="N14" s="14"/>
      <c r="O14" s="14"/>
      <c r="P14" s="14"/>
      <c r="Q14" s="14"/>
      <c r="R14" s="14"/>
    </row>
    <row r="15" spans="1:18" ht="15.75">
      <c r="A15" s="208" t="s">
        <v>41</v>
      </c>
      <c r="B15" s="218">
        <v>11.252</v>
      </c>
      <c r="C15" s="218">
        <v>11</v>
      </c>
      <c r="D15" s="218">
        <v>3.12</v>
      </c>
      <c r="E15" s="218">
        <v>17533000</v>
      </c>
      <c r="F15" s="208">
        <v>0</v>
      </c>
      <c r="G15" s="208">
        <v>1</v>
      </c>
      <c r="H15" s="208">
        <v>0</v>
      </c>
      <c r="I15" s="94" t="str">
        <f t="shared" si="0"/>
        <v>            ОВДП (11 - річні); 11,252%; 11р.</v>
      </c>
      <c r="J15" s="248">
        <f t="shared" si="1"/>
        <v>17533000</v>
      </c>
      <c r="K15" s="14"/>
      <c r="L15" s="14"/>
      <c r="M15" s="14"/>
      <c r="N15" s="14"/>
      <c r="O15" s="14"/>
      <c r="P15" s="14"/>
      <c r="Q15" s="14"/>
      <c r="R15" s="14"/>
    </row>
    <row r="16" spans="1:18" ht="15.75">
      <c r="A16" s="208" t="s">
        <v>173</v>
      </c>
      <c r="B16" s="218">
        <v>0</v>
      </c>
      <c r="C16" s="218">
        <v>0.88</v>
      </c>
      <c r="D16" s="218">
        <v>0.6</v>
      </c>
      <c r="E16" s="218">
        <v>107781756.66</v>
      </c>
      <c r="F16" s="208">
        <v>0</v>
      </c>
      <c r="G16" s="208">
        <v>1</v>
      </c>
      <c r="H16" s="208">
        <v>0</v>
      </c>
      <c r="I16" s="94" t="str">
        <f t="shared" si="0"/>
        <v>            ОВДП (12 - місячні); 0%; 0,88р.</v>
      </c>
      <c r="J16" s="248">
        <f t="shared" si="1"/>
        <v>107781756.66</v>
      </c>
      <c r="K16" s="14"/>
      <c r="L16" s="14"/>
      <c r="M16" s="14"/>
      <c r="N16" s="14"/>
      <c r="O16" s="14"/>
      <c r="P16" s="14"/>
      <c r="Q16" s="14"/>
      <c r="R16" s="14"/>
    </row>
    <row r="17" spans="1:18" ht="15.75">
      <c r="A17" s="208" t="s">
        <v>93</v>
      </c>
      <c r="B17" s="218">
        <v>13.1</v>
      </c>
      <c r="C17" s="218">
        <v>12.04</v>
      </c>
      <c r="D17" s="218">
        <v>6.75</v>
      </c>
      <c r="E17" s="218">
        <v>50000000</v>
      </c>
      <c r="F17" s="208">
        <v>0</v>
      </c>
      <c r="G17" s="208">
        <v>1</v>
      </c>
      <c r="H17" s="208">
        <v>0</v>
      </c>
      <c r="I17" s="94" t="str">
        <f t="shared" si="0"/>
        <v>            ОВДП (12 - річні); 13,1%; 12,04р.</v>
      </c>
      <c r="J17" s="248">
        <f t="shared" si="1"/>
        <v>50000000</v>
      </c>
      <c r="K17" s="14"/>
      <c r="L17" s="14"/>
      <c r="M17" s="14"/>
      <c r="N17" s="14"/>
      <c r="O17" s="14"/>
      <c r="P17" s="14"/>
      <c r="Q17" s="14"/>
      <c r="R17" s="14"/>
    </row>
    <row r="18" spans="1:18" ht="15.75">
      <c r="A18" s="208" t="s">
        <v>146</v>
      </c>
      <c r="B18" s="218">
        <v>7.597</v>
      </c>
      <c r="C18" s="218">
        <v>13.19</v>
      </c>
      <c r="D18" s="218">
        <v>6.3</v>
      </c>
      <c r="E18" s="218">
        <v>28700001</v>
      </c>
      <c r="F18" s="208">
        <v>0</v>
      </c>
      <c r="G18" s="208">
        <v>1</v>
      </c>
      <c r="H18" s="208">
        <v>0</v>
      </c>
      <c r="I18" s="94" t="str">
        <f t="shared" si="0"/>
        <v>            ОВДП (13 - річні); 7,597%; 13,19р.</v>
      </c>
      <c r="J18" s="248">
        <f t="shared" si="1"/>
        <v>28700001</v>
      </c>
      <c r="K18" s="14"/>
      <c r="L18" s="14"/>
      <c r="M18" s="14"/>
      <c r="N18" s="14"/>
      <c r="O18" s="14"/>
      <c r="P18" s="14"/>
      <c r="Q18" s="14"/>
      <c r="R18" s="14"/>
    </row>
    <row r="19" spans="1:18" ht="15.75">
      <c r="A19" s="208" t="s">
        <v>207</v>
      </c>
      <c r="B19" s="218">
        <v>7.438</v>
      </c>
      <c r="C19" s="218">
        <v>14.04</v>
      </c>
      <c r="D19" s="218">
        <v>7.17</v>
      </c>
      <c r="E19" s="218">
        <v>46900000</v>
      </c>
      <c r="F19" s="208">
        <v>0</v>
      </c>
      <c r="G19" s="208">
        <v>1</v>
      </c>
      <c r="H19" s="208">
        <v>0</v>
      </c>
      <c r="I19" s="94" t="str">
        <f t="shared" si="0"/>
        <v>            ОВДП (14 - річні); 7,438%; 14,04р.</v>
      </c>
      <c r="J19" s="248">
        <f t="shared" si="1"/>
        <v>46900000</v>
      </c>
      <c r="K19" s="14"/>
      <c r="L19" s="14"/>
      <c r="M19" s="14"/>
      <c r="N19" s="14"/>
      <c r="O19" s="14"/>
      <c r="P19" s="14"/>
      <c r="Q19" s="14"/>
      <c r="R19" s="14"/>
    </row>
    <row r="20" spans="1:18" ht="15.75">
      <c r="A20" s="208" t="s">
        <v>36</v>
      </c>
      <c r="B20" s="218">
        <v>9.851</v>
      </c>
      <c r="C20" s="218">
        <v>14.69</v>
      </c>
      <c r="D20" s="218">
        <v>10.89</v>
      </c>
      <c r="E20" s="218">
        <v>237101957</v>
      </c>
      <c r="F20" s="208">
        <v>0</v>
      </c>
      <c r="G20" s="208">
        <v>1</v>
      </c>
      <c r="H20" s="208">
        <v>0</v>
      </c>
      <c r="I20" s="94" t="str">
        <f t="shared" si="0"/>
        <v>            ОВДП (15 - річні); 9,851%; 14,69р.</v>
      </c>
      <c r="J20" s="248">
        <f t="shared" si="1"/>
        <v>237101957</v>
      </c>
      <c r="K20" s="14"/>
      <c r="L20" s="14"/>
      <c r="M20" s="14"/>
      <c r="N20" s="14"/>
      <c r="O20" s="14"/>
      <c r="P20" s="14"/>
      <c r="Q20" s="14"/>
      <c r="R20" s="14"/>
    </row>
    <row r="21" spans="1:18" ht="15.75">
      <c r="A21" s="208" t="s">
        <v>87</v>
      </c>
      <c r="B21" s="218">
        <v>8.575</v>
      </c>
      <c r="C21" s="218">
        <v>15.85</v>
      </c>
      <c r="D21" s="218">
        <v>9.7</v>
      </c>
      <c r="E21" s="218">
        <v>12097744</v>
      </c>
      <c r="F21" s="208">
        <v>0</v>
      </c>
      <c r="G21" s="208">
        <v>1</v>
      </c>
      <c r="H21" s="208">
        <v>0</v>
      </c>
      <c r="I21" s="94" t="str">
        <f t="shared" si="0"/>
        <v>            ОВДП (16 - річні); 8,575%; 15,85р.</v>
      </c>
      <c r="J21" s="248">
        <f t="shared" si="1"/>
        <v>12097744</v>
      </c>
      <c r="K21" s="14"/>
      <c r="L21" s="14"/>
      <c r="M21" s="14"/>
      <c r="N21" s="14"/>
      <c r="O21" s="14"/>
      <c r="P21" s="14"/>
      <c r="Q21" s="14"/>
      <c r="R21" s="14"/>
    </row>
    <row r="22" spans="1:18" ht="15.75">
      <c r="A22" s="106" t="s">
        <v>135</v>
      </c>
      <c r="B22" s="96">
        <v>16.964</v>
      </c>
      <c r="C22" s="96">
        <v>16.9</v>
      </c>
      <c r="D22" s="96">
        <v>13.62</v>
      </c>
      <c r="E22" s="96">
        <v>27097744</v>
      </c>
      <c r="F22" s="208">
        <v>0</v>
      </c>
      <c r="G22" s="208">
        <v>1</v>
      </c>
      <c r="H22" s="208">
        <v>0</v>
      </c>
      <c r="I22" s="94" t="str">
        <f t="shared" si="0"/>
        <v>            ОВДП (17 - річні); 16,964%; 16,9р.</v>
      </c>
      <c r="J22" s="248">
        <f t="shared" si="1"/>
        <v>27097744</v>
      </c>
      <c r="K22" s="14"/>
      <c r="L22" s="14"/>
      <c r="M22" s="14"/>
      <c r="N22" s="14"/>
      <c r="O22" s="14"/>
      <c r="P22" s="14"/>
      <c r="Q22" s="14"/>
      <c r="R22" s="14"/>
    </row>
    <row r="23" spans="1:18" ht="15.75">
      <c r="A23" s="208" t="s">
        <v>20</v>
      </c>
      <c r="B23" s="218">
        <v>13.848</v>
      </c>
      <c r="C23" s="218">
        <v>1.23</v>
      </c>
      <c r="D23" s="218">
        <v>0.41</v>
      </c>
      <c r="E23" s="218">
        <v>48858907.49</v>
      </c>
      <c r="F23" s="208">
        <v>0</v>
      </c>
      <c r="G23" s="208">
        <v>1</v>
      </c>
      <c r="H23" s="208">
        <v>0</v>
      </c>
      <c r="I23" s="94" t="str">
        <f t="shared" si="0"/>
        <v>            ОВДП (18 - місячні); 13,848%; 1,23р.</v>
      </c>
      <c r="J23" s="248">
        <f t="shared" si="1"/>
        <v>48858907.49</v>
      </c>
      <c r="K23" s="14"/>
      <c r="L23" s="14"/>
      <c r="M23" s="14"/>
      <c r="N23" s="14"/>
      <c r="O23" s="14"/>
      <c r="P23" s="14"/>
      <c r="Q23" s="14"/>
      <c r="R23" s="14"/>
    </row>
    <row r="24" spans="1:18" ht="15.75">
      <c r="A24" s="208" t="s">
        <v>201</v>
      </c>
      <c r="B24" s="218">
        <v>8.17</v>
      </c>
      <c r="C24" s="218">
        <v>17.85</v>
      </c>
      <c r="D24" s="218">
        <v>11.7</v>
      </c>
      <c r="E24" s="218">
        <v>12097744</v>
      </c>
      <c r="F24" s="208">
        <v>0</v>
      </c>
      <c r="G24" s="208">
        <v>1</v>
      </c>
      <c r="H24" s="208">
        <v>0</v>
      </c>
      <c r="I24" s="94" t="str">
        <f t="shared" si="0"/>
        <v>            ОВДП (18 - річні); 8,17%; 17,85р.</v>
      </c>
      <c r="J24" s="248">
        <f t="shared" si="1"/>
        <v>12097744</v>
      </c>
      <c r="K24" s="14"/>
      <c r="L24" s="14"/>
      <c r="M24" s="14"/>
      <c r="N24" s="14"/>
      <c r="O24" s="14"/>
      <c r="P24" s="14"/>
      <c r="Q24" s="14"/>
      <c r="R24" s="14"/>
    </row>
    <row r="25" spans="1:18" ht="15.75">
      <c r="A25" s="106" t="s">
        <v>189</v>
      </c>
      <c r="B25" s="96">
        <v>9.3</v>
      </c>
      <c r="C25" s="96">
        <v>18.85</v>
      </c>
      <c r="D25" s="96">
        <v>12.7</v>
      </c>
      <c r="E25" s="96">
        <v>12097744</v>
      </c>
      <c r="F25" s="208">
        <v>0</v>
      </c>
      <c r="G25" s="208">
        <v>1</v>
      </c>
      <c r="H25" s="208">
        <v>0</v>
      </c>
      <c r="I25" s="94" t="str">
        <f t="shared" si="0"/>
        <v>            ОВДП (19 - річні); 9,3%; 18,85р.</v>
      </c>
      <c r="J25" s="248">
        <f t="shared" si="1"/>
        <v>12097744</v>
      </c>
      <c r="K25" s="14"/>
      <c r="L25" s="14"/>
      <c r="M25" s="14"/>
      <c r="N25" s="14"/>
      <c r="O25" s="14"/>
      <c r="P25" s="14"/>
      <c r="Q25" s="14"/>
      <c r="R25" s="14"/>
    </row>
    <row r="26" spans="1:18" ht="15.75">
      <c r="A26" s="106" t="s">
        <v>204</v>
      </c>
      <c r="B26" s="96">
        <v>18.567</v>
      </c>
      <c r="C26" s="96">
        <v>1.72</v>
      </c>
      <c r="D26" s="96">
        <v>1.35</v>
      </c>
      <c r="E26" s="96">
        <v>181840479</v>
      </c>
      <c r="F26" s="208">
        <v>0</v>
      </c>
      <c r="G26" s="208">
        <v>1</v>
      </c>
      <c r="H26" s="208">
        <v>0</v>
      </c>
      <c r="I26" s="94" t="str">
        <f t="shared" si="0"/>
        <v>            ОВДП (2 - річні); 18,567%; 1,72р.</v>
      </c>
      <c r="J26" s="248">
        <f t="shared" si="1"/>
        <v>181840479</v>
      </c>
      <c r="K26" s="14"/>
      <c r="L26" s="14"/>
      <c r="M26" s="14"/>
      <c r="N26" s="14"/>
      <c r="O26" s="14"/>
      <c r="P26" s="14"/>
      <c r="Q26" s="14"/>
      <c r="R26" s="14"/>
    </row>
    <row r="27" spans="1:18" ht="15.75">
      <c r="A27" s="208" t="s">
        <v>147</v>
      </c>
      <c r="B27" s="218">
        <v>9.3</v>
      </c>
      <c r="C27" s="218">
        <v>19.85</v>
      </c>
      <c r="D27" s="218">
        <v>13.7</v>
      </c>
      <c r="E27" s="218">
        <v>12097744</v>
      </c>
      <c r="F27" s="208">
        <v>0</v>
      </c>
      <c r="G27" s="208">
        <v>1</v>
      </c>
      <c r="H27" s="208">
        <v>0</v>
      </c>
      <c r="I27" s="94" t="str">
        <f t="shared" si="0"/>
        <v>            ОВДП (20 - річні); 9,3%; 19,85р.</v>
      </c>
      <c r="J27" s="248">
        <f t="shared" si="1"/>
        <v>12097744</v>
      </c>
      <c r="K27" s="14"/>
      <c r="L27" s="14"/>
      <c r="M27" s="14"/>
      <c r="N27" s="14"/>
      <c r="O27" s="14"/>
      <c r="P27" s="14"/>
      <c r="Q27" s="14"/>
      <c r="R27" s="14"/>
    </row>
    <row r="28" spans="1:18" ht="15.75">
      <c r="A28" s="208" t="s">
        <v>209</v>
      </c>
      <c r="B28" s="218">
        <v>9.3</v>
      </c>
      <c r="C28" s="218">
        <v>20.85</v>
      </c>
      <c r="D28" s="218">
        <v>14.7</v>
      </c>
      <c r="E28" s="218">
        <v>12097744</v>
      </c>
      <c r="F28" s="208">
        <v>0</v>
      </c>
      <c r="G28" s="208">
        <v>1</v>
      </c>
      <c r="H28" s="208">
        <v>0</v>
      </c>
      <c r="I28" s="94" t="str">
        <f t="shared" si="0"/>
        <v>            ОВДП (21 - річні); 9,3%; 20,85р.</v>
      </c>
      <c r="J28" s="248">
        <f t="shared" si="1"/>
        <v>12097744</v>
      </c>
      <c r="K28" s="14"/>
      <c r="L28" s="14"/>
      <c r="M28" s="14"/>
      <c r="N28" s="14"/>
      <c r="O28" s="14"/>
      <c r="P28" s="14"/>
      <c r="Q28" s="14"/>
      <c r="R28" s="14"/>
    </row>
    <row r="29" spans="1:18" ht="15.75">
      <c r="A29" s="208" t="s">
        <v>37</v>
      </c>
      <c r="B29" s="218">
        <v>9.3</v>
      </c>
      <c r="C29" s="218">
        <v>21.85</v>
      </c>
      <c r="D29" s="218">
        <v>15.7</v>
      </c>
      <c r="E29" s="218">
        <v>12097744</v>
      </c>
      <c r="F29" s="208">
        <v>0</v>
      </c>
      <c r="G29" s="208">
        <v>1</v>
      </c>
      <c r="H29" s="208">
        <v>0</v>
      </c>
      <c r="I29" s="94" t="str">
        <f t="shared" si="0"/>
        <v>            ОВДП (22 - річні); 9,3%; 21,85р.</v>
      </c>
      <c r="J29" s="248">
        <f t="shared" si="1"/>
        <v>12097744</v>
      </c>
      <c r="K29" s="14"/>
      <c r="L29" s="14"/>
      <c r="M29" s="14"/>
      <c r="N29" s="14"/>
      <c r="O29" s="14"/>
      <c r="P29" s="14"/>
      <c r="Q29" s="14"/>
      <c r="R29" s="14"/>
    </row>
    <row r="30" spans="1:18" ht="15.75">
      <c r="A30" s="208" t="s">
        <v>88</v>
      </c>
      <c r="B30" s="218">
        <v>9.3</v>
      </c>
      <c r="C30" s="218">
        <v>22.85</v>
      </c>
      <c r="D30" s="218">
        <v>16.7</v>
      </c>
      <c r="E30" s="218">
        <v>12097744</v>
      </c>
      <c r="F30" s="208">
        <v>0</v>
      </c>
      <c r="G30" s="208">
        <v>1</v>
      </c>
      <c r="H30" s="208">
        <v>0</v>
      </c>
      <c r="I30" s="94" t="str">
        <f t="shared" si="0"/>
        <v>            ОВДП (23 - річні); 9,3%; 22,85р.</v>
      </c>
      <c r="J30" s="248">
        <f t="shared" si="1"/>
        <v>12097744</v>
      </c>
      <c r="K30" s="14"/>
      <c r="L30" s="14"/>
      <c r="M30" s="14"/>
      <c r="N30" s="14"/>
      <c r="O30" s="14"/>
      <c r="P30" s="14"/>
      <c r="Q30" s="14"/>
      <c r="R30" s="14"/>
    </row>
    <row r="31" spans="1:18" ht="15.75">
      <c r="A31" s="208" t="s">
        <v>136</v>
      </c>
      <c r="B31" s="218">
        <v>9.3</v>
      </c>
      <c r="C31" s="218">
        <v>23.85</v>
      </c>
      <c r="D31" s="218">
        <v>17.7</v>
      </c>
      <c r="E31" s="218">
        <v>12097744</v>
      </c>
      <c r="F31" s="208">
        <v>0</v>
      </c>
      <c r="G31" s="208">
        <v>1</v>
      </c>
      <c r="H31" s="208">
        <v>0</v>
      </c>
      <c r="I31" s="94" t="str">
        <f t="shared" si="0"/>
        <v>            ОВДП (24 - річні); 9,3%; 23,85р.</v>
      </c>
      <c r="J31" s="248">
        <f t="shared" si="1"/>
        <v>12097744</v>
      </c>
      <c r="K31" s="14"/>
      <c r="L31" s="14"/>
      <c r="M31" s="14"/>
      <c r="N31" s="14"/>
      <c r="O31" s="14"/>
      <c r="P31" s="14"/>
      <c r="Q31" s="14"/>
      <c r="R31" s="14"/>
    </row>
    <row r="32" spans="1:18" ht="15.75">
      <c r="A32" s="208" t="s">
        <v>202</v>
      </c>
      <c r="B32" s="218">
        <v>9.3</v>
      </c>
      <c r="C32" s="218">
        <v>24.85</v>
      </c>
      <c r="D32" s="218">
        <v>18.7</v>
      </c>
      <c r="E32" s="218">
        <v>12097744</v>
      </c>
      <c r="F32" s="208">
        <v>0</v>
      </c>
      <c r="G32" s="208">
        <v>1</v>
      </c>
      <c r="H32" s="208">
        <v>0</v>
      </c>
      <c r="I32" s="94" t="str">
        <f t="shared" si="0"/>
        <v>            ОВДП (25 - річні); 9,3%; 24,85р.</v>
      </c>
      <c r="J32" s="248">
        <f t="shared" si="1"/>
        <v>12097744</v>
      </c>
      <c r="K32" s="14"/>
      <c r="L32" s="14"/>
      <c r="M32" s="14"/>
      <c r="N32" s="14"/>
      <c r="O32" s="14"/>
      <c r="P32" s="14"/>
      <c r="Q32" s="14"/>
      <c r="R32" s="14"/>
    </row>
    <row r="33" spans="1:18" ht="15.75">
      <c r="A33" s="208" t="s">
        <v>30</v>
      </c>
      <c r="B33" s="218">
        <v>9.3</v>
      </c>
      <c r="C33" s="218">
        <v>25.85</v>
      </c>
      <c r="D33" s="218">
        <v>19.7</v>
      </c>
      <c r="E33" s="218">
        <v>12097744</v>
      </c>
      <c r="F33" s="208">
        <v>0</v>
      </c>
      <c r="G33" s="208">
        <v>1</v>
      </c>
      <c r="H33" s="208">
        <v>0</v>
      </c>
      <c r="I33" s="94" t="str">
        <f t="shared" si="0"/>
        <v>            ОВДП (26 - річні); 9,3%; 25,85р.</v>
      </c>
      <c r="J33" s="248">
        <f t="shared" si="1"/>
        <v>12097744</v>
      </c>
      <c r="K33" s="14"/>
      <c r="L33" s="14"/>
      <c r="M33" s="14"/>
      <c r="N33" s="14"/>
      <c r="O33" s="14"/>
      <c r="P33" s="14"/>
      <c r="Q33" s="14"/>
      <c r="R33" s="14"/>
    </row>
    <row r="34" spans="1:18" ht="15.75">
      <c r="A34" s="208" t="s">
        <v>80</v>
      </c>
      <c r="B34" s="218">
        <v>9.3</v>
      </c>
      <c r="C34" s="218">
        <v>26.85</v>
      </c>
      <c r="D34" s="218">
        <v>20.7</v>
      </c>
      <c r="E34" s="218">
        <v>12097744</v>
      </c>
      <c r="F34" s="208">
        <v>0</v>
      </c>
      <c r="G34" s="208">
        <v>1</v>
      </c>
      <c r="H34" s="208">
        <v>0</v>
      </c>
      <c r="I34" s="94" t="str">
        <f t="shared" si="0"/>
        <v>            ОВДП (27 - річні); 9,3%; 26,85р.</v>
      </c>
      <c r="J34" s="248">
        <f t="shared" si="1"/>
        <v>12097744</v>
      </c>
      <c r="K34" s="14"/>
      <c r="L34" s="14"/>
      <c r="M34" s="14"/>
      <c r="N34" s="14"/>
      <c r="O34" s="14"/>
      <c r="P34" s="14"/>
      <c r="Q34" s="14"/>
      <c r="R34" s="14"/>
    </row>
    <row r="35" spans="1:18" ht="15.75">
      <c r="A35" s="208" t="s">
        <v>129</v>
      </c>
      <c r="B35" s="218">
        <v>9.3</v>
      </c>
      <c r="C35" s="218">
        <v>27.85</v>
      </c>
      <c r="D35" s="218">
        <v>21.7</v>
      </c>
      <c r="E35" s="218">
        <v>12097744</v>
      </c>
      <c r="F35" s="208">
        <v>0</v>
      </c>
      <c r="G35" s="208">
        <v>1</v>
      </c>
      <c r="H35" s="208">
        <v>0</v>
      </c>
      <c r="I35" s="94" t="str">
        <f t="shared" si="0"/>
        <v>            ОВДП (28 - річні); 9,3%; 27,85р.</v>
      </c>
      <c r="J35" s="248">
        <f t="shared" si="1"/>
        <v>12097744</v>
      </c>
      <c r="K35" s="14"/>
      <c r="L35" s="14"/>
      <c r="M35" s="14"/>
      <c r="N35" s="14"/>
      <c r="O35" s="14"/>
      <c r="P35" s="14"/>
      <c r="Q35" s="14"/>
      <c r="R35" s="14"/>
    </row>
    <row r="36" spans="1:18" ht="15.75">
      <c r="A36" s="208" t="s">
        <v>195</v>
      </c>
      <c r="B36" s="218">
        <v>9.3</v>
      </c>
      <c r="C36" s="218">
        <v>28.85</v>
      </c>
      <c r="D36" s="218">
        <v>22.7</v>
      </c>
      <c r="E36" s="218">
        <v>12097744</v>
      </c>
      <c r="F36" s="208">
        <v>0</v>
      </c>
      <c r="G36" s="208">
        <v>1</v>
      </c>
      <c r="H36" s="208">
        <v>0</v>
      </c>
      <c r="I36" s="94" t="str">
        <f t="shared" si="0"/>
        <v>            ОВДП (29 - річні); 9,3%; 28,85р.</v>
      </c>
      <c r="J36" s="248">
        <f t="shared" si="1"/>
        <v>12097744</v>
      </c>
      <c r="K36" s="14"/>
      <c r="L36" s="14"/>
      <c r="M36" s="14"/>
      <c r="N36" s="14"/>
      <c r="O36" s="14"/>
      <c r="P36" s="14"/>
      <c r="Q36" s="14"/>
      <c r="R36" s="14"/>
    </row>
    <row r="37" spans="1:18" ht="15.75">
      <c r="A37" s="208" t="s">
        <v>7</v>
      </c>
      <c r="B37" s="218">
        <v>0</v>
      </c>
      <c r="C37" s="218">
        <v>0</v>
      </c>
      <c r="D37" s="218">
        <v>0</v>
      </c>
      <c r="E37" s="218">
        <v>0</v>
      </c>
      <c r="F37" s="208">
        <v>0</v>
      </c>
      <c r="G37" s="208">
        <v>1</v>
      </c>
      <c r="H37" s="208">
        <v>0</v>
      </c>
      <c r="I37" s="94" t="str">
        <f t="shared" si="0"/>
        <v>            ОВДП (3 - місячні); 0%; 0р.</v>
      </c>
      <c r="J37" s="248">
        <f t="shared" si="1"/>
        <v>0</v>
      </c>
      <c r="K37" s="14"/>
      <c r="L37" s="14"/>
      <c r="M37" s="14"/>
      <c r="N37" s="14"/>
      <c r="O37" s="14"/>
      <c r="P37" s="14"/>
      <c r="Q37" s="14"/>
      <c r="R37" s="14"/>
    </row>
    <row r="38" spans="1:18" ht="15.75">
      <c r="A38" s="208" t="s">
        <v>33</v>
      </c>
      <c r="B38" s="218">
        <v>17.821</v>
      </c>
      <c r="C38" s="218">
        <v>2.26</v>
      </c>
      <c r="D38" s="218">
        <v>2.29</v>
      </c>
      <c r="E38" s="218">
        <v>116498123</v>
      </c>
      <c r="F38" s="208">
        <v>0</v>
      </c>
      <c r="G38" s="208">
        <v>1</v>
      </c>
      <c r="H38" s="208">
        <v>0</v>
      </c>
      <c r="I38" s="94" t="str">
        <f t="shared" si="0"/>
        <v>            ОВДП (3 - річні); 17,821%; 2,26р.</v>
      </c>
      <c r="J38" s="248">
        <f t="shared" si="1"/>
        <v>116498123</v>
      </c>
      <c r="K38" s="14"/>
      <c r="L38" s="14"/>
      <c r="M38" s="14"/>
      <c r="N38" s="14"/>
      <c r="O38" s="14"/>
      <c r="P38" s="14"/>
      <c r="Q38" s="14"/>
      <c r="R38" s="14"/>
    </row>
    <row r="39" spans="1:18" ht="15.75">
      <c r="A39" s="208" t="s">
        <v>155</v>
      </c>
      <c r="B39" s="218">
        <v>16.595</v>
      </c>
      <c r="C39" s="218">
        <v>18.6</v>
      </c>
      <c r="D39" s="218">
        <v>17.08</v>
      </c>
      <c r="E39" s="218">
        <v>262097751</v>
      </c>
      <c r="F39" s="208">
        <v>0</v>
      </c>
      <c r="G39" s="208">
        <v>1</v>
      </c>
      <c r="H39" s="208">
        <v>0</v>
      </c>
      <c r="I39" s="94" t="str">
        <f t="shared" si="0"/>
        <v>            ОВДП (30 - річні); 16,595%; 18,6р.</v>
      </c>
      <c r="J39" s="248">
        <f t="shared" si="1"/>
        <v>262097751</v>
      </c>
      <c r="K39" s="14"/>
      <c r="L39" s="14"/>
      <c r="M39" s="14"/>
      <c r="N39" s="14"/>
      <c r="O39" s="14"/>
      <c r="P39" s="14"/>
      <c r="Q39" s="14"/>
      <c r="R39" s="14"/>
    </row>
    <row r="40" spans="1:18" ht="15.75">
      <c r="A40" s="208" t="s">
        <v>84</v>
      </c>
      <c r="B40" s="218">
        <v>9.99</v>
      </c>
      <c r="C40" s="218">
        <v>2.81</v>
      </c>
      <c r="D40" s="218">
        <v>0.48</v>
      </c>
      <c r="E40" s="218">
        <v>22539600</v>
      </c>
      <c r="F40" s="208">
        <v>0</v>
      </c>
      <c r="G40" s="208">
        <v>1</v>
      </c>
      <c r="H40" s="208">
        <v>0</v>
      </c>
      <c r="I40" s="94" t="str">
        <f t="shared" si="0"/>
        <v>            ОВДП (4 - річні); 9,99%; 2,81р.</v>
      </c>
      <c r="J40" s="248">
        <f t="shared" si="1"/>
        <v>22539600</v>
      </c>
      <c r="K40" s="14"/>
      <c r="L40" s="14"/>
      <c r="M40" s="14"/>
      <c r="N40" s="14"/>
      <c r="O40" s="14"/>
      <c r="P40" s="14"/>
      <c r="Q40" s="14"/>
      <c r="R40" s="14"/>
    </row>
    <row r="41" spans="1:18" ht="15.75">
      <c r="A41" s="208" t="s">
        <v>133</v>
      </c>
      <c r="B41" s="218">
        <v>17.619</v>
      </c>
      <c r="C41" s="218">
        <v>3.33</v>
      </c>
      <c r="D41" s="218">
        <v>3.63</v>
      </c>
      <c r="E41" s="218">
        <v>41069236</v>
      </c>
      <c r="F41" s="208">
        <v>0</v>
      </c>
      <c r="G41" s="208">
        <v>1</v>
      </c>
      <c r="H41" s="208">
        <v>0</v>
      </c>
      <c r="I41" s="94" t="str">
        <f t="shared" si="0"/>
        <v>            ОВДП (5 - річні); 17,619%; 3,33р.</v>
      </c>
      <c r="J41" s="248">
        <f t="shared" si="1"/>
        <v>41069236</v>
      </c>
      <c r="K41" s="14"/>
      <c r="L41" s="14"/>
      <c r="M41" s="14"/>
      <c r="N41" s="14"/>
      <c r="O41" s="14"/>
      <c r="P41" s="14"/>
      <c r="Q41" s="14"/>
      <c r="R41" s="14"/>
    </row>
    <row r="42" spans="1:18" ht="15.75">
      <c r="A42" s="208" t="s">
        <v>43</v>
      </c>
      <c r="B42" s="218">
        <v>0</v>
      </c>
      <c r="C42" s="218">
        <v>0</v>
      </c>
      <c r="D42" s="218">
        <v>0</v>
      </c>
      <c r="E42" s="218">
        <v>0</v>
      </c>
      <c r="F42" s="208">
        <v>0</v>
      </c>
      <c r="G42" s="208">
        <v>1</v>
      </c>
      <c r="H42" s="208">
        <v>0</v>
      </c>
      <c r="I42" s="94" t="str">
        <f t="shared" si="0"/>
        <v>            ОВДП (6 - місячні); 0%; 0р.</v>
      </c>
      <c r="J42" s="248">
        <f t="shared" si="1"/>
        <v>0</v>
      </c>
      <c r="K42" s="14"/>
      <c r="L42" s="14"/>
      <c r="M42" s="14"/>
      <c r="N42" s="14"/>
      <c r="O42" s="14"/>
      <c r="P42" s="14"/>
      <c r="Q42" s="14"/>
      <c r="R42" s="14"/>
    </row>
    <row r="43" spans="1:18" ht="15.75">
      <c r="A43" s="208" t="s">
        <v>122</v>
      </c>
      <c r="B43" s="218">
        <v>15.84</v>
      </c>
      <c r="C43" s="218">
        <v>5.39</v>
      </c>
      <c r="D43" s="218">
        <v>1.24</v>
      </c>
      <c r="E43" s="218">
        <v>41080407</v>
      </c>
      <c r="F43" s="208">
        <v>0</v>
      </c>
      <c r="G43" s="208">
        <v>1</v>
      </c>
      <c r="H43" s="208">
        <v>0</v>
      </c>
      <c r="I43" s="94" t="str">
        <f t="shared" si="0"/>
        <v>            ОВДП (6 - річні); 15,84%; 5,39р.</v>
      </c>
      <c r="J43" s="248">
        <f t="shared" si="1"/>
        <v>41080407</v>
      </c>
      <c r="K43" s="14"/>
      <c r="L43" s="14"/>
      <c r="M43" s="14"/>
      <c r="N43" s="14"/>
      <c r="O43" s="14"/>
      <c r="P43" s="14"/>
      <c r="Q43" s="14"/>
      <c r="R43" s="14"/>
    </row>
    <row r="44" spans="1:18" ht="15.75">
      <c r="A44" s="208" t="s">
        <v>188</v>
      </c>
      <c r="B44" s="218">
        <v>10.002</v>
      </c>
      <c r="C44" s="218">
        <v>5.23</v>
      </c>
      <c r="D44" s="218">
        <v>3.2</v>
      </c>
      <c r="E44" s="218">
        <v>17781691</v>
      </c>
      <c r="F44" s="208">
        <v>0</v>
      </c>
      <c r="G44" s="208">
        <v>1</v>
      </c>
      <c r="H44" s="208">
        <v>0</v>
      </c>
      <c r="I44" s="94" t="str">
        <f t="shared" si="0"/>
        <v>            ОВДП (7 - річні); 10,002%; 5,23р.</v>
      </c>
      <c r="J44" s="248">
        <f t="shared" si="1"/>
        <v>17781691</v>
      </c>
      <c r="K44" s="14"/>
      <c r="L44" s="14"/>
      <c r="M44" s="14"/>
      <c r="N44" s="14"/>
      <c r="O44" s="14"/>
      <c r="P44" s="14"/>
      <c r="Q44" s="14"/>
      <c r="R44" s="14"/>
    </row>
    <row r="45" spans="1:18" ht="15.75">
      <c r="A45" s="208" t="s">
        <v>18</v>
      </c>
      <c r="B45" s="218">
        <v>11.29</v>
      </c>
      <c r="C45" s="218">
        <v>8.17</v>
      </c>
      <c r="D45" s="218">
        <v>1.95</v>
      </c>
      <c r="E45" s="218">
        <v>2500000</v>
      </c>
      <c r="F45" s="208">
        <v>0</v>
      </c>
      <c r="G45" s="208">
        <v>1</v>
      </c>
      <c r="H45" s="208">
        <v>0</v>
      </c>
      <c r="I45" s="94" t="str">
        <f t="shared" si="0"/>
        <v>            ОВДП (8 - річні); 11,29%; 8,17р.</v>
      </c>
      <c r="J45" s="248">
        <f t="shared" si="1"/>
        <v>2500000</v>
      </c>
      <c r="K45" s="14"/>
      <c r="L45" s="14"/>
      <c r="M45" s="14"/>
      <c r="N45" s="14"/>
      <c r="O45" s="14"/>
      <c r="P45" s="14"/>
      <c r="Q45" s="14"/>
      <c r="R45" s="14"/>
    </row>
    <row r="46" spans="1:18" ht="15.75">
      <c r="A46" s="208" t="s">
        <v>130</v>
      </c>
      <c r="B46" s="218">
        <v>0</v>
      </c>
      <c r="C46" s="218">
        <v>0.61</v>
      </c>
      <c r="D46" s="218">
        <v>0.34</v>
      </c>
      <c r="E46" s="218">
        <v>44140766.06</v>
      </c>
      <c r="F46" s="208">
        <v>0</v>
      </c>
      <c r="G46" s="208">
        <v>1</v>
      </c>
      <c r="H46" s="208">
        <v>0</v>
      </c>
      <c r="I46" s="94" t="str">
        <f t="shared" si="0"/>
        <v>            ОВДП (9 - місячні); 0%; 0,61р.</v>
      </c>
      <c r="J46" s="248">
        <f t="shared" si="1"/>
        <v>44140766.06</v>
      </c>
      <c r="K46" s="14"/>
      <c r="L46" s="14"/>
      <c r="M46" s="14"/>
      <c r="N46" s="14"/>
      <c r="O46" s="14"/>
      <c r="P46" s="14"/>
      <c r="Q46" s="14"/>
      <c r="R46" s="14"/>
    </row>
    <row r="47" spans="1:18" ht="15.75">
      <c r="A47" s="208" t="s">
        <v>69</v>
      </c>
      <c r="B47" s="218">
        <v>11.683</v>
      </c>
      <c r="C47" s="218">
        <v>9.29</v>
      </c>
      <c r="D47" s="218">
        <v>1.57</v>
      </c>
      <c r="E47" s="218">
        <v>13000000</v>
      </c>
      <c r="F47" s="208">
        <v>0</v>
      </c>
      <c r="G47" s="208">
        <v>1</v>
      </c>
      <c r="H47" s="208">
        <v>0</v>
      </c>
      <c r="I47" s="94" t="str">
        <f t="shared" si="0"/>
        <v>            ОВДП (9 - річні); 11,683%; 9,29р.</v>
      </c>
      <c r="J47" s="248">
        <f t="shared" si="1"/>
        <v>13000000</v>
      </c>
      <c r="K47" s="14"/>
      <c r="L47" s="14"/>
      <c r="M47" s="14"/>
      <c r="N47" s="14"/>
      <c r="O47" s="14"/>
      <c r="P47" s="14"/>
      <c r="Q47" s="14"/>
      <c r="R47" s="14"/>
    </row>
    <row r="48" spans="1:18" ht="15.75">
      <c r="A48" s="208" t="s">
        <v>57</v>
      </c>
      <c r="B48" s="218">
        <v>3.126</v>
      </c>
      <c r="C48" s="218">
        <v>14.85</v>
      </c>
      <c r="D48" s="218">
        <v>11.05</v>
      </c>
      <c r="E48" s="218">
        <v>2988932598.93</v>
      </c>
      <c r="F48" s="208">
        <v>1</v>
      </c>
      <c r="G48" s="208">
        <v>0</v>
      </c>
      <c r="H48" s="208">
        <v>0</v>
      </c>
      <c r="I48" s="94" t="str">
        <f t="shared" si="0"/>
        <v>      Державний зовнішній борг; 3,126%; 14,85р.</v>
      </c>
      <c r="J48" s="248">
        <f t="shared" si="1"/>
        <v>2988932598.93</v>
      </c>
      <c r="K48" s="14"/>
      <c r="L48" s="14"/>
      <c r="M48" s="14"/>
      <c r="N48" s="14"/>
      <c r="O48" s="14"/>
      <c r="P48" s="14"/>
      <c r="Q48" s="14"/>
      <c r="R48" s="14"/>
    </row>
    <row r="49" spans="1:18" ht="15.75">
      <c r="A49" s="208" t="s">
        <v>218</v>
      </c>
      <c r="B49" s="218">
        <v>7.47</v>
      </c>
      <c r="C49" s="218">
        <v>12.12</v>
      </c>
      <c r="D49" s="218">
        <v>6.22</v>
      </c>
      <c r="E49" s="218">
        <v>717261153.57</v>
      </c>
      <c r="F49" s="208">
        <v>0</v>
      </c>
      <c r="G49" s="208">
        <v>0</v>
      </c>
      <c r="H49" s="208">
        <v>0</v>
      </c>
      <c r="I49" s="94" t="str">
        <f t="shared" si="0"/>
        <v>         в т.ч. ОЗДП; 7,47%; 12,12р.</v>
      </c>
      <c r="J49" s="248">
        <f t="shared" si="1"/>
        <v>717261153.57</v>
      </c>
      <c r="K49" s="14"/>
      <c r="L49" s="14"/>
      <c r="M49" s="14"/>
      <c r="N49" s="14"/>
      <c r="O49" s="14"/>
      <c r="P49" s="14"/>
      <c r="Q49" s="14"/>
      <c r="R49" s="14"/>
    </row>
    <row r="50" spans="1:18" ht="15.75">
      <c r="A50" s="208" t="s">
        <v>64</v>
      </c>
      <c r="B50" s="218">
        <v>6.814</v>
      </c>
      <c r="C50" s="218">
        <v>9.12</v>
      </c>
      <c r="D50" s="218">
        <v>4.06</v>
      </c>
      <c r="E50" s="218">
        <v>318861415.52</v>
      </c>
      <c r="F50" s="208">
        <v>0</v>
      </c>
      <c r="G50" s="208">
        <v>0</v>
      </c>
      <c r="H50" s="208">
        <v>2</v>
      </c>
      <c r="I50" s="94" t="str">
        <f t="shared" si="0"/>
        <v>   Гарантований борг; 6,814%; 9,12р.</v>
      </c>
      <c r="J50" s="248">
        <f t="shared" si="1"/>
        <v>318861415.52</v>
      </c>
      <c r="K50" s="14"/>
      <c r="L50" s="14"/>
      <c r="M50" s="14"/>
      <c r="N50" s="14"/>
      <c r="O50" s="14"/>
      <c r="P50" s="14"/>
      <c r="Q50" s="14"/>
      <c r="R50" s="14"/>
    </row>
    <row r="51" spans="1:18" ht="15.75">
      <c r="A51" s="208" t="s">
        <v>34</v>
      </c>
      <c r="B51" s="218">
        <v>8.711</v>
      </c>
      <c r="C51" s="218">
        <v>5.42</v>
      </c>
      <c r="D51" s="218">
        <v>4.64</v>
      </c>
      <c r="E51" s="218">
        <v>68777153.55</v>
      </c>
      <c r="F51" s="208">
        <v>1</v>
      </c>
      <c r="G51" s="208">
        <v>0</v>
      </c>
      <c r="H51" s="208">
        <v>0</v>
      </c>
      <c r="I51" s="94" t="str">
        <f t="shared" si="0"/>
        <v>      Гарантований внутрішній борг; 8,711%; 5,42р.</v>
      </c>
      <c r="J51" s="248">
        <f t="shared" si="1"/>
        <v>68777153.55</v>
      </c>
      <c r="K51" s="14"/>
      <c r="L51" s="14"/>
      <c r="M51" s="14"/>
      <c r="N51" s="14"/>
      <c r="O51" s="14"/>
      <c r="P51" s="14"/>
      <c r="Q51" s="14"/>
      <c r="R51" s="14"/>
    </row>
    <row r="52" spans="1:18" ht="15.75">
      <c r="A52" s="208" t="s">
        <v>113</v>
      </c>
      <c r="B52" s="218">
        <v>9.42</v>
      </c>
      <c r="C52" s="218">
        <v>4.31</v>
      </c>
      <c r="D52" s="218">
        <v>2.41</v>
      </c>
      <c r="E52" s="218">
        <v>8975011.6</v>
      </c>
      <c r="F52" s="208">
        <v>0</v>
      </c>
      <c r="G52" s="208">
        <v>0</v>
      </c>
      <c r="H52" s="208">
        <v>0</v>
      </c>
      <c r="I52" s="94" t="str">
        <f t="shared" si="0"/>
        <v>         в т.ч. Облігації; 9,42%; 4,31р.</v>
      </c>
      <c r="J52" s="248">
        <f t="shared" si="1"/>
        <v>8975011.6</v>
      </c>
      <c r="K52" s="14"/>
      <c r="L52" s="14"/>
      <c r="M52" s="14"/>
      <c r="N52" s="14"/>
      <c r="O52" s="14"/>
      <c r="P52" s="14"/>
      <c r="Q52" s="14"/>
      <c r="R52" s="14"/>
    </row>
    <row r="53" spans="1:18" ht="15.75">
      <c r="A53" s="208" t="s">
        <v>76</v>
      </c>
      <c r="B53" s="218">
        <v>6.292</v>
      </c>
      <c r="C53" s="218">
        <v>10.86</v>
      </c>
      <c r="D53" s="218">
        <v>3.9</v>
      </c>
      <c r="E53" s="218">
        <v>250084261.97</v>
      </c>
      <c r="F53" s="208">
        <v>1</v>
      </c>
      <c r="G53" s="208">
        <v>0</v>
      </c>
      <c r="H53" s="208">
        <v>0</v>
      </c>
      <c r="I53" s="94" t="str">
        <f t="shared" si="0"/>
        <v>      Гарантований зовнішній борг; 6,292%; 10,86р.</v>
      </c>
      <c r="J53" s="248">
        <f t="shared" si="1"/>
        <v>250084261.97</v>
      </c>
      <c r="K53" s="14"/>
      <c r="L53" s="14"/>
      <c r="M53" s="14"/>
      <c r="N53" s="14"/>
      <c r="O53" s="14"/>
      <c r="P53" s="14"/>
      <c r="Q53" s="14"/>
      <c r="R53" s="14"/>
    </row>
    <row r="54" spans="1:18" ht="15.75">
      <c r="A54" s="208" t="s">
        <v>218</v>
      </c>
      <c r="B54" s="218">
        <v>6.588</v>
      </c>
      <c r="C54" s="218">
        <v>7.58</v>
      </c>
      <c r="D54" s="218">
        <v>5.35</v>
      </c>
      <c r="E54" s="218">
        <v>55455710</v>
      </c>
      <c r="F54" s="208">
        <v>0</v>
      </c>
      <c r="G54" s="208">
        <v>0</v>
      </c>
      <c r="H54" s="208">
        <v>0</v>
      </c>
      <c r="I54" s="94"/>
      <c r="J54" s="248">
        <f t="shared" si="1"/>
        <v>55455710</v>
      </c>
      <c r="K54" s="14"/>
      <c r="L54" s="14"/>
      <c r="M54" s="14"/>
      <c r="N54" s="14"/>
      <c r="O54" s="14"/>
      <c r="P54" s="14"/>
      <c r="Q54" s="14"/>
      <c r="R54" s="14"/>
    </row>
    <row r="55" spans="2:18" ht="12.75">
      <c r="B55" s="254"/>
      <c r="C55" s="254"/>
      <c r="D55" s="254"/>
      <c r="E55" s="254"/>
      <c r="F55" s="14"/>
      <c r="G55" s="14"/>
      <c r="H55" s="14"/>
      <c r="I55" s="94"/>
      <c r="J55" s="248">
        <f t="shared" si="1"/>
        <v>0</v>
      </c>
      <c r="K55" s="14"/>
      <c r="L55" s="14"/>
      <c r="M55" s="14"/>
      <c r="N55" s="14"/>
      <c r="O55" s="14"/>
      <c r="P55" s="14"/>
      <c r="Q55" s="14"/>
      <c r="R55" s="14"/>
    </row>
    <row r="56" spans="2:18" ht="12.75">
      <c r="B56" s="254"/>
      <c r="C56" s="254"/>
      <c r="D56" s="254"/>
      <c r="E56" s="254"/>
      <c r="F56" s="14"/>
      <c r="G56" s="14"/>
      <c r="H56" s="14"/>
      <c r="I56" s="94"/>
      <c r="J56" s="248">
        <f t="shared" si="1"/>
        <v>0</v>
      </c>
      <c r="K56" s="14"/>
      <c r="L56" s="14"/>
      <c r="M56" s="14"/>
      <c r="N56" s="14"/>
      <c r="O56" s="14"/>
      <c r="P56" s="14"/>
      <c r="Q56" s="14"/>
      <c r="R56" s="14"/>
    </row>
    <row r="57" spans="2:18" ht="12.75">
      <c r="B57" s="254"/>
      <c r="C57" s="254"/>
      <c r="D57" s="254"/>
      <c r="E57" s="254"/>
      <c r="F57" s="14"/>
      <c r="G57" s="14"/>
      <c r="H57" s="14"/>
      <c r="I57" s="94"/>
      <c r="J57" s="248">
        <f t="shared" si="1"/>
        <v>0</v>
      </c>
      <c r="K57" s="14"/>
      <c r="L57" s="14"/>
      <c r="M57" s="14"/>
      <c r="N57" s="14"/>
      <c r="O57" s="14"/>
      <c r="P57" s="14"/>
      <c r="Q57" s="14"/>
      <c r="R57" s="14"/>
    </row>
    <row r="58" spans="2:18" ht="12.75">
      <c r="B58" s="254"/>
      <c r="C58" s="254"/>
      <c r="D58" s="254"/>
      <c r="E58" s="254"/>
      <c r="F58" s="14"/>
      <c r="G58" s="14"/>
      <c r="H58" s="14"/>
      <c r="I58" s="94"/>
      <c r="J58" s="248">
        <f t="shared" si="1"/>
        <v>0</v>
      </c>
      <c r="K58" s="14"/>
      <c r="L58" s="14"/>
      <c r="M58" s="14"/>
      <c r="N58" s="14"/>
      <c r="O58" s="14"/>
      <c r="P58" s="14"/>
      <c r="Q58" s="14"/>
      <c r="R58" s="14"/>
    </row>
    <row r="59" spans="2:18" ht="12.75">
      <c r="B59" s="254"/>
      <c r="C59" s="254"/>
      <c r="D59" s="254"/>
      <c r="E59" s="254"/>
      <c r="F59" s="14"/>
      <c r="G59" s="14"/>
      <c r="H59" s="14"/>
      <c r="I59" s="94"/>
      <c r="J59" s="248">
        <f t="shared" si="1"/>
        <v>0</v>
      </c>
      <c r="K59" s="14"/>
      <c r="L59" s="14"/>
      <c r="M59" s="14"/>
      <c r="N59" s="14"/>
      <c r="O59" s="14"/>
      <c r="P59" s="14"/>
      <c r="Q59" s="14"/>
      <c r="R59" s="14"/>
    </row>
    <row r="60" spans="2:18" ht="12.75">
      <c r="B60" s="254"/>
      <c r="C60" s="254"/>
      <c r="D60" s="254"/>
      <c r="E60" s="254"/>
      <c r="F60" s="14"/>
      <c r="G60" s="14"/>
      <c r="H60" s="14"/>
      <c r="I60" s="94"/>
      <c r="J60" s="248">
        <f t="shared" si="1"/>
        <v>0</v>
      </c>
      <c r="K60" s="14"/>
      <c r="L60" s="14"/>
      <c r="M60" s="14"/>
      <c r="N60" s="14"/>
      <c r="O60" s="14"/>
      <c r="P60" s="14"/>
      <c r="Q60" s="14"/>
      <c r="R60" s="14"/>
    </row>
    <row r="61" spans="2:18" ht="12.75">
      <c r="B61" s="254"/>
      <c r="C61" s="254"/>
      <c r="D61" s="254"/>
      <c r="E61" s="254"/>
      <c r="F61" s="14"/>
      <c r="G61" s="14"/>
      <c r="H61" s="14"/>
      <c r="I61" s="94"/>
      <c r="J61" s="248">
        <f t="shared" si="1"/>
        <v>0</v>
      </c>
      <c r="K61" s="14"/>
      <c r="L61" s="14"/>
      <c r="M61" s="14"/>
      <c r="N61" s="14"/>
      <c r="O61" s="14"/>
      <c r="P61" s="14"/>
      <c r="Q61" s="14"/>
      <c r="R61" s="14"/>
    </row>
    <row r="62" spans="2:18" ht="12.75">
      <c r="B62" s="254"/>
      <c r="C62" s="254"/>
      <c r="D62" s="254"/>
      <c r="E62" s="254"/>
      <c r="F62" s="14"/>
      <c r="G62" s="14"/>
      <c r="H62" s="14"/>
      <c r="I62" s="94"/>
      <c r="J62" s="94"/>
      <c r="K62" s="14"/>
      <c r="L62" s="14"/>
      <c r="M62" s="14"/>
      <c r="N62" s="14"/>
      <c r="O62" s="14"/>
      <c r="P62" s="14"/>
      <c r="Q62" s="14"/>
      <c r="R62" s="14"/>
    </row>
    <row r="63" spans="2:18" ht="12.75">
      <c r="B63" s="254"/>
      <c r="C63" s="254"/>
      <c r="D63" s="254"/>
      <c r="E63" s="254"/>
      <c r="F63" s="14"/>
      <c r="G63" s="14"/>
      <c r="H63" s="14"/>
      <c r="I63" s="94"/>
      <c r="J63" s="94"/>
      <c r="K63" s="14"/>
      <c r="L63" s="14"/>
      <c r="M63" s="14"/>
      <c r="N63" s="14"/>
      <c r="O63" s="14"/>
      <c r="P63" s="14"/>
      <c r="Q63" s="14"/>
      <c r="R63" s="14"/>
    </row>
    <row r="64" spans="2:18" ht="12.75">
      <c r="B64" s="254"/>
      <c r="C64" s="254"/>
      <c r="D64" s="254"/>
      <c r="E64" s="254"/>
      <c r="F64" s="14"/>
      <c r="G64" s="14"/>
      <c r="H64" s="14"/>
      <c r="I64" s="94"/>
      <c r="J64" s="94"/>
      <c r="K64" s="14"/>
      <c r="L64" s="14"/>
      <c r="M64" s="14"/>
      <c r="N64" s="14"/>
      <c r="O64" s="14"/>
      <c r="P64" s="14"/>
      <c r="Q64" s="14"/>
      <c r="R64" s="14"/>
    </row>
    <row r="65" spans="2:18" ht="12.75">
      <c r="B65" s="254"/>
      <c r="C65" s="254"/>
      <c r="D65" s="254"/>
      <c r="E65" s="254"/>
      <c r="F65" s="14"/>
      <c r="G65" s="14"/>
      <c r="H65" s="14"/>
      <c r="I65" s="94"/>
      <c r="J65" s="94"/>
      <c r="K65" s="14"/>
      <c r="L65" s="14"/>
      <c r="M65" s="14"/>
      <c r="N65" s="14"/>
      <c r="O65" s="14"/>
      <c r="P65" s="14"/>
      <c r="Q65" s="14"/>
      <c r="R65" s="14"/>
    </row>
    <row r="66" spans="2:18" ht="12.75">
      <c r="B66" s="254"/>
      <c r="C66" s="254"/>
      <c r="D66" s="254"/>
      <c r="E66" s="254"/>
      <c r="F66" s="14"/>
      <c r="G66" s="14"/>
      <c r="H66" s="14"/>
      <c r="I66" s="94"/>
      <c r="J66" s="94"/>
      <c r="K66" s="14"/>
      <c r="L66" s="14"/>
      <c r="M66" s="14"/>
      <c r="N66" s="14"/>
      <c r="O66" s="14"/>
      <c r="P66" s="14"/>
      <c r="Q66" s="14"/>
      <c r="R66" s="14"/>
    </row>
    <row r="67" spans="2:18" ht="12.75">
      <c r="B67" s="254"/>
      <c r="C67" s="254"/>
      <c r="D67" s="254"/>
      <c r="E67" s="254"/>
      <c r="F67" s="14"/>
      <c r="G67" s="14"/>
      <c r="H67" s="14"/>
      <c r="I67" s="94"/>
      <c r="J67" s="94"/>
      <c r="K67" s="14"/>
      <c r="L67" s="14"/>
      <c r="M67" s="14"/>
      <c r="N67" s="14"/>
      <c r="O67" s="14"/>
      <c r="P67" s="14"/>
      <c r="Q67" s="14"/>
      <c r="R67" s="14"/>
    </row>
    <row r="68" spans="2:18" ht="12.75">
      <c r="B68" s="254"/>
      <c r="C68" s="254"/>
      <c r="D68" s="254"/>
      <c r="E68" s="254"/>
      <c r="F68" s="14"/>
      <c r="G68" s="14"/>
      <c r="H68" s="14"/>
      <c r="I68" s="94"/>
      <c r="J68" s="94"/>
      <c r="K68" s="14"/>
      <c r="L68" s="14"/>
      <c r="M68" s="14"/>
      <c r="N68" s="14"/>
      <c r="O68" s="14"/>
      <c r="P68" s="14"/>
      <c r="Q68" s="14"/>
      <c r="R68" s="14"/>
    </row>
    <row r="69" spans="2:18" ht="12.75">
      <c r="B69" s="254"/>
      <c r="C69" s="254"/>
      <c r="D69" s="254"/>
      <c r="E69" s="254"/>
      <c r="F69" s="14"/>
      <c r="G69" s="14"/>
      <c r="H69" s="14"/>
      <c r="I69" s="94"/>
      <c r="J69" s="94"/>
      <c r="K69" s="14"/>
      <c r="L69" s="14"/>
      <c r="M69" s="14"/>
      <c r="N69" s="14"/>
      <c r="O69" s="14"/>
      <c r="P69" s="14"/>
      <c r="Q69" s="14"/>
      <c r="R69" s="14"/>
    </row>
    <row r="70" spans="2:18" ht="12.75">
      <c r="B70" s="254"/>
      <c r="C70" s="254"/>
      <c r="D70" s="254"/>
      <c r="E70" s="254"/>
      <c r="F70" s="14"/>
      <c r="G70" s="14"/>
      <c r="H70" s="14"/>
      <c r="I70" s="94"/>
      <c r="J70" s="94"/>
      <c r="K70" s="14"/>
      <c r="L70" s="14"/>
      <c r="M70" s="14"/>
      <c r="N70" s="14"/>
      <c r="O70" s="14"/>
      <c r="P70" s="14"/>
      <c r="Q70" s="14"/>
      <c r="R70" s="14"/>
    </row>
    <row r="71" spans="2:18" ht="12.75">
      <c r="B71" s="254"/>
      <c r="C71" s="254"/>
      <c r="D71" s="254"/>
      <c r="E71" s="254"/>
      <c r="F71" s="14"/>
      <c r="G71" s="14"/>
      <c r="H71" s="14"/>
      <c r="I71" s="94"/>
      <c r="J71" s="94"/>
      <c r="K71" s="14"/>
      <c r="L71" s="14"/>
      <c r="M71" s="14"/>
      <c r="N71" s="14"/>
      <c r="O71" s="14"/>
      <c r="P71" s="14"/>
      <c r="Q71" s="14"/>
      <c r="R71" s="14"/>
    </row>
    <row r="72" spans="2:18" ht="12.75">
      <c r="B72" s="254"/>
      <c r="C72" s="254"/>
      <c r="D72" s="254"/>
      <c r="E72" s="254"/>
      <c r="F72" s="14"/>
      <c r="G72" s="14"/>
      <c r="H72" s="14"/>
      <c r="I72" s="94"/>
      <c r="J72" s="94"/>
      <c r="K72" s="14"/>
      <c r="L72" s="14"/>
      <c r="M72" s="14"/>
      <c r="N72" s="14"/>
      <c r="O72" s="14"/>
      <c r="P72" s="14"/>
      <c r="Q72" s="14"/>
      <c r="R72" s="14"/>
    </row>
    <row r="73" spans="2:18" ht="12.75">
      <c r="B73" s="254"/>
      <c r="C73" s="254"/>
      <c r="D73" s="254"/>
      <c r="E73" s="254"/>
      <c r="F73" s="14"/>
      <c r="G73" s="14"/>
      <c r="H73" s="14"/>
      <c r="I73" s="94"/>
      <c r="J73" s="94"/>
      <c r="K73" s="14"/>
      <c r="L73" s="14"/>
      <c r="M73" s="14"/>
      <c r="N73" s="14"/>
      <c r="O73" s="14"/>
      <c r="P73" s="14"/>
      <c r="Q73" s="14"/>
      <c r="R73" s="14"/>
    </row>
    <row r="74" spans="2:18" ht="12.75">
      <c r="B74" s="254"/>
      <c r="C74" s="254"/>
      <c r="D74" s="254"/>
      <c r="E74" s="254"/>
      <c r="F74" s="14"/>
      <c r="G74" s="14"/>
      <c r="H74" s="14"/>
      <c r="I74" s="94"/>
      <c r="J74" s="94"/>
      <c r="K74" s="14"/>
      <c r="L74" s="14"/>
      <c r="M74" s="14"/>
      <c r="N74" s="14"/>
      <c r="O74" s="14"/>
      <c r="P74" s="14"/>
      <c r="Q74" s="14"/>
      <c r="R74" s="14"/>
    </row>
    <row r="75" spans="2:18" ht="12.75">
      <c r="B75" s="254"/>
      <c r="C75" s="254"/>
      <c r="D75" s="254"/>
      <c r="E75" s="254"/>
      <c r="F75" s="14"/>
      <c r="G75" s="14"/>
      <c r="H75" s="14"/>
      <c r="I75" s="94"/>
      <c r="J75" s="94"/>
      <c r="K75" s="14"/>
      <c r="L75" s="14"/>
      <c r="M75" s="14"/>
      <c r="N75" s="14"/>
      <c r="O75" s="14"/>
      <c r="P75" s="14"/>
      <c r="Q75" s="14"/>
      <c r="R75" s="14"/>
    </row>
    <row r="76" spans="2:18" ht="12.75">
      <c r="B76" s="254"/>
      <c r="C76" s="254"/>
      <c r="D76" s="254"/>
      <c r="E76" s="254"/>
      <c r="F76" s="14"/>
      <c r="G76" s="14"/>
      <c r="H76" s="14"/>
      <c r="I76" s="94"/>
      <c r="J76" s="94"/>
      <c r="K76" s="14"/>
      <c r="L76" s="14"/>
      <c r="M76" s="14"/>
      <c r="N76" s="14"/>
      <c r="O76" s="14"/>
      <c r="P76" s="14"/>
      <c r="Q76" s="14"/>
      <c r="R76" s="14"/>
    </row>
    <row r="77" spans="2:18" ht="12.75">
      <c r="B77" s="254"/>
      <c r="C77" s="254"/>
      <c r="D77" s="254"/>
      <c r="E77" s="254"/>
      <c r="F77" s="14"/>
      <c r="G77" s="14"/>
      <c r="H77" s="14"/>
      <c r="I77" s="94"/>
      <c r="J77" s="94"/>
      <c r="K77" s="14"/>
      <c r="L77" s="14"/>
      <c r="M77" s="14"/>
      <c r="N77" s="14"/>
      <c r="O77" s="14"/>
      <c r="P77" s="14"/>
      <c r="Q77" s="14"/>
      <c r="R77" s="14"/>
    </row>
    <row r="78" spans="2:18" ht="12.75">
      <c r="B78" s="254"/>
      <c r="C78" s="254"/>
      <c r="D78" s="254"/>
      <c r="E78" s="254"/>
      <c r="F78" s="14"/>
      <c r="G78" s="14"/>
      <c r="H78" s="14"/>
      <c r="I78" s="94"/>
      <c r="J78" s="94"/>
      <c r="K78" s="14"/>
      <c r="L78" s="14"/>
      <c r="M78" s="14"/>
      <c r="N78" s="14"/>
      <c r="O78" s="14"/>
      <c r="P78" s="14"/>
      <c r="Q78" s="14"/>
      <c r="R78" s="14"/>
    </row>
    <row r="79" spans="2:18" ht="12.75">
      <c r="B79" s="254"/>
      <c r="C79" s="254"/>
      <c r="D79" s="254"/>
      <c r="E79" s="254"/>
      <c r="F79" s="14"/>
      <c r="G79" s="14"/>
      <c r="H79" s="14"/>
      <c r="I79" s="94"/>
      <c r="J79" s="94"/>
      <c r="K79" s="14"/>
      <c r="L79" s="14"/>
      <c r="M79" s="14"/>
      <c r="N79" s="14"/>
      <c r="O79" s="14"/>
      <c r="P79" s="14"/>
      <c r="Q79" s="14"/>
      <c r="R79" s="14"/>
    </row>
    <row r="80" spans="2:18" ht="12.75">
      <c r="B80" s="254"/>
      <c r="C80" s="254"/>
      <c r="D80" s="254"/>
      <c r="E80" s="254"/>
      <c r="F80" s="14"/>
      <c r="G80" s="14"/>
      <c r="H80" s="14"/>
      <c r="I80" s="94"/>
      <c r="J80" s="94"/>
      <c r="K80" s="14"/>
      <c r="L80" s="14"/>
      <c r="M80" s="14"/>
      <c r="N80" s="14"/>
      <c r="O80" s="14"/>
      <c r="P80" s="14"/>
      <c r="Q80" s="14"/>
      <c r="R80" s="14"/>
    </row>
    <row r="81" spans="2:18" ht="12.75">
      <c r="B81" s="254"/>
      <c r="C81" s="254"/>
      <c r="D81" s="254"/>
      <c r="E81" s="254"/>
      <c r="F81" s="14"/>
      <c r="G81" s="14"/>
      <c r="H81" s="14"/>
      <c r="I81" s="94"/>
      <c r="J81" s="94"/>
      <c r="K81" s="14"/>
      <c r="L81" s="14"/>
      <c r="M81" s="14"/>
      <c r="N81" s="14"/>
      <c r="O81" s="14"/>
      <c r="P81" s="14"/>
      <c r="Q81" s="14"/>
      <c r="R81" s="14"/>
    </row>
    <row r="82" spans="2:18" ht="12.75">
      <c r="B82" s="254"/>
      <c r="C82" s="254"/>
      <c r="D82" s="254"/>
      <c r="E82" s="254"/>
      <c r="F82" s="14"/>
      <c r="G82" s="14"/>
      <c r="H82" s="14"/>
      <c r="I82" s="94"/>
      <c r="J82" s="94"/>
      <c r="K82" s="14"/>
      <c r="L82" s="14"/>
      <c r="M82" s="14"/>
      <c r="N82" s="14"/>
      <c r="O82" s="14"/>
      <c r="P82" s="14"/>
      <c r="Q82" s="14"/>
      <c r="R82" s="14"/>
    </row>
    <row r="83" spans="2:18" ht="12.75">
      <c r="B83" s="254"/>
      <c r="C83" s="254"/>
      <c r="D83" s="254"/>
      <c r="E83" s="254"/>
      <c r="F83" s="14"/>
      <c r="G83" s="14"/>
      <c r="H83" s="14"/>
      <c r="I83" s="94"/>
      <c r="J83" s="94"/>
      <c r="K83" s="14"/>
      <c r="L83" s="14"/>
      <c r="M83" s="14"/>
      <c r="N83" s="14"/>
      <c r="O83" s="14"/>
      <c r="P83" s="14"/>
      <c r="Q83" s="14"/>
      <c r="R83" s="14"/>
    </row>
    <row r="84" spans="2:18" ht="12.75">
      <c r="B84" s="254"/>
      <c r="C84" s="254"/>
      <c r="D84" s="254"/>
      <c r="E84" s="254"/>
      <c r="F84" s="14"/>
      <c r="G84" s="14"/>
      <c r="H84" s="14"/>
      <c r="I84" s="94"/>
      <c r="J84" s="94"/>
      <c r="K84" s="14"/>
      <c r="L84" s="14"/>
      <c r="M84" s="14"/>
      <c r="N84" s="14"/>
      <c r="O84" s="14"/>
      <c r="P84" s="14"/>
      <c r="Q84" s="14"/>
      <c r="R84" s="14"/>
    </row>
    <row r="85" spans="2:18" ht="12.75">
      <c r="B85" s="254"/>
      <c r="C85" s="254"/>
      <c r="D85" s="254"/>
      <c r="E85" s="254"/>
      <c r="F85" s="14"/>
      <c r="G85" s="14"/>
      <c r="H85" s="14"/>
      <c r="I85" s="94"/>
      <c r="J85" s="94"/>
      <c r="K85" s="14"/>
      <c r="L85" s="14"/>
      <c r="M85" s="14"/>
      <c r="N85" s="14"/>
      <c r="O85" s="14"/>
      <c r="P85" s="14"/>
      <c r="Q85" s="14"/>
      <c r="R85" s="14"/>
    </row>
    <row r="86" spans="2:18" ht="12.75">
      <c r="B86" s="254"/>
      <c r="C86" s="254"/>
      <c r="D86" s="254"/>
      <c r="E86" s="254"/>
      <c r="F86" s="14"/>
      <c r="G86" s="14"/>
      <c r="H86" s="14"/>
      <c r="I86" s="94"/>
      <c r="J86" s="94"/>
      <c r="K86" s="14"/>
      <c r="L86" s="14"/>
      <c r="M86" s="14"/>
      <c r="N86" s="14"/>
      <c r="O86" s="14"/>
      <c r="P86" s="14"/>
      <c r="Q86" s="14"/>
      <c r="R86" s="14"/>
    </row>
    <row r="87" spans="2:18" ht="12.75">
      <c r="B87" s="254"/>
      <c r="C87" s="254"/>
      <c r="D87" s="254"/>
      <c r="E87" s="254"/>
      <c r="F87" s="14"/>
      <c r="G87" s="14"/>
      <c r="H87" s="14"/>
      <c r="I87" s="94"/>
      <c r="J87" s="94"/>
      <c r="K87" s="14"/>
      <c r="L87" s="14"/>
      <c r="M87" s="14"/>
      <c r="N87" s="14"/>
      <c r="O87" s="14"/>
      <c r="P87" s="14"/>
      <c r="Q87" s="14"/>
      <c r="R87" s="14"/>
    </row>
    <row r="88" spans="2:18" ht="12.75">
      <c r="B88" s="254"/>
      <c r="C88" s="254"/>
      <c r="D88" s="254"/>
      <c r="E88" s="254"/>
      <c r="F88" s="14"/>
      <c r="G88" s="14"/>
      <c r="H88" s="14"/>
      <c r="I88" s="94"/>
      <c r="J88" s="94"/>
      <c r="K88" s="14"/>
      <c r="L88" s="14"/>
      <c r="M88" s="14"/>
      <c r="N88" s="14"/>
      <c r="O88" s="14"/>
      <c r="P88" s="14"/>
      <c r="Q88" s="14"/>
      <c r="R88" s="14"/>
    </row>
    <row r="89" spans="2:18" ht="12.75">
      <c r="B89" s="254"/>
      <c r="C89" s="254"/>
      <c r="D89" s="254"/>
      <c r="E89" s="254"/>
      <c r="F89" s="14"/>
      <c r="G89" s="14"/>
      <c r="H89" s="14"/>
      <c r="I89" s="94"/>
      <c r="J89" s="94"/>
      <c r="K89" s="14"/>
      <c r="L89" s="14"/>
      <c r="M89" s="14"/>
      <c r="N89" s="14"/>
      <c r="O89" s="14"/>
      <c r="P89" s="14"/>
      <c r="Q89" s="14"/>
      <c r="R89" s="14"/>
    </row>
    <row r="90" spans="2:18" ht="12.75">
      <c r="B90" s="254"/>
      <c r="C90" s="254"/>
      <c r="D90" s="254"/>
      <c r="E90" s="254"/>
      <c r="F90" s="14"/>
      <c r="G90" s="14"/>
      <c r="H90" s="14"/>
      <c r="I90" s="94"/>
      <c r="J90" s="94"/>
      <c r="K90" s="14"/>
      <c r="L90" s="14"/>
      <c r="M90" s="14"/>
      <c r="N90" s="14"/>
      <c r="O90" s="14"/>
      <c r="P90" s="14"/>
      <c r="Q90" s="14"/>
      <c r="R90" s="14"/>
    </row>
    <row r="91" spans="2:18" ht="12.75">
      <c r="B91" s="254"/>
      <c r="C91" s="254"/>
      <c r="D91" s="254"/>
      <c r="E91" s="254"/>
      <c r="F91" s="14"/>
      <c r="G91" s="14"/>
      <c r="H91" s="14"/>
      <c r="I91" s="94"/>
      <c r="J91" s="94"/>
      <c r="K91" s="14"/>
      <c r="L91" s="14"/>
      <c r="M91" s="14"/>
      <c r="N91" s="14"/>
      <c r="O91" s="14"/>
      <c r="P91" s="14"/>
      <c r="Q91" s="14"/>
      <c r="R91" s="14"/>
    </row>
    <row r="92" spans="2:18" ht="12.75">
      <c r="B92" s="254"/>
      <c r="C92" s="254"/>
      <c r="D92" s="254"/>
      <c r="E92" s="254"/>
      <c r="F92" s="14"/>
      <c r="G92" s="14"/>
      <c r="H92" s="14"/>
      <c r="I92" s="94"/>
      <c r="J92" s="94"/>
      <c r="K92" s="14"/>
      <c r="L92" s="14"/>
      <c r="M92" s="14"/>
      <c r="N92" s="14"/>
      <c r="O92" s="14"/>
      <c r="P92" s="14"/>
      <c r="Q92" s="14"/>
      <c r="R92" s="14"/>
    </row>
    <row r="93" spans="2:18" ht="12.75">
      <c r="B93" s="254"/>
      <c r="C93" s="254"/>
      <c r="D93" s="254"/>
      <c r="E93" s="254"/>
      <c r="F93" s="14"/>
      <c r="G93" s="14"/>
      <c r="H93" s="14"/>
      <c r="I93" s="94"/>
      <c r="J93" s="94"/>
      <c r="K93" s="14"/>
      <c r="L93" s="14"/>
      <c r="M93" s="14"/>
      <c r="N93" s="14"/>
      <c r="O93" s="14"/>
      <c r="P93" s="14"/>
      <c r="Q93" s="14"/>
      <c r="R93" s="14"/>
    </row>
    <row r="94" spans="2:18" ht="12.75">
      <c r="B94" s="254"/>
      <c r="C94" s="254"/>
      <c r="D94" s="254"/>
      <c r="E94" s="254"/>
      <c r="F94" s="14"/>
      <c r="G94" s="14"/>
      <c r="H94" s="14"/>
      <c r="I94" s="94"/>
      <c r="J94" s="94"/>
      <c r="K94" s="14"/>
      <c r="L94" s="14"/>
      <c r="M94" s="14"/>
      <c r="N94" s="14"/>
      <c r="O94" s="14"/>
      <c r="P94" s="14"/>
      <c r="Q94" s="14"/>
      <c r="R94" s="14"/>
    </row>
    <row r="95" spans="2:18" ht="12.75">
      <c r="B95" s="254"/>
      <c r="C95" s="254"/>
      <c r="D95" s="254"/>
      <c r="E95" s="254"/>
      <c r="F95" s="14"/>
      <c r="G95" s="14"/>
      <c r="H95" s="14"/>
      <c r="I95" s="94"/>
      <c r="J95" s="94"/>
      <c r="K95" s="14"/>
      <c r="L95" s="14"/>
      <c r="M95" s="14"/>
      <c r="N95" s="14"/>
      <c r="O95" s="14"/>
      <c r="P95" s="14"/>
      <c r="Q95" s="14"/>
      <c r="R95" s="14"/>
    </row>
    <row r="96" spans="2:18" ht="12.75">
      <c r="B96" s="254"/>
      <c r="C96" s="254"/>
      <c r="D96" s="254"/>
      <c r="E96" s="254"/>
      <c r="F96" s="14"/>
      <c r="G96" s="14"/>
      <c r="H96" s="14"/>
      <c r="I96" s="94"/>
      <c r="J96" s="94"/>
      <c r="K96" s="14"/>
      <c r="L96" s="14"/>
      <c r="M96" s="14"/>
      <c r="N96" s="14"/>
      <c r="O96" s="14"/>
      <c r="P96" s="14"/>
      <c r="Q96" s="14"/>
      <c r="R96" s="14"/>
    </row>
    <row r="97" spans="2:18" ht="12.75">
      <c r="B97" s="254"/>
      <c r="C97" s="254"/>
      <c r="D97" s="254"/>
      <c r="E97" s="254"/>
      <c r="F97" s="14"/>
      <c r="G97" s="14"/>
      <c r="H97" s="14"/>
      <c r="I97" s="94"/>
      <c r="J97" s="94"/>
      <c r="K97" s="14"/>
      <c r="L97" s="14"/>
      <c r="M97" s="14"/>
      <c r="N97" s="14"/>
      <c r="O97" s="14"/>
      <c r="P97" s="14"/>
      <c r="Q97" s="14"/>
      <c r="R97" s="14"/>
    </row>
    <row r="98" spans="2:18" ht="12.75">
      <c r="B98" s="254"/>
      <c r="C98" s="254"/>
      <c r="D98" s="254"/>
      <c r="E98" s="254"/>
      <c r="F98" s="14"/>
      <c r="G98" s="14"/>
      <c r="H98" s="14"/>
      <c r="I98" s="94"/>
      <c r="J98" s="94"/>
      <c r="K98" s="14"/>
      <c r="L98" s="14"/>
      <c r="M98" s="14"/>
      <c r="N98" s="14"/>
      <c r="O98" s="14"/>
      <c r="P98" s="14"/>
      <c r="Q98" s="14"/>
      <c r="R98" s="14"/>
    </row>
    <row r="99" spans="2:18" ht="12.75">
      <c r="B99" s="254"/>
      <c r="C99" s="254"/>
      <c r="D99" s="254"/>
      <c r="E99" s="254"/>
      <c r="F99" s="14"/>
      <c r="G99" s="14"/>
      <c r="H99" s="14"/>
      <c r="I99" s="94"/>
      <c r="J99" s="94"/>
      <c r="K99" s="14"/>
      <c r="L99" s="14"/>
      <c r="M99" s="14"/>
      <c r="N99" s="14"/>
      <c r="O99" s="14"/>
      <c r="P99" s="14"/>
      <c r="Q99" s="14"/>
      <c r="R99" s="14"/>
    </row>
    <row r="100" spans="2:18" ht="12.75">
      <c r="B100" s="254"/>
      <c r="C100" s="254"/>
      <c r="D100" s="254"/>
      <c r="E100" s="254"/>
      <c r="F100" s="14"/>
      <c r="G100" s="14"/>
      <c r="H100" s="14"/>
      <c r="I100" s="94"/>
      <c r="J100" s="94"/>
      <c r="K100" s="14"/>
      <c r="L100" s="14"/>
      <c r="M100" s="14"/>
      <c r="N100" s="14"/>
      <c r="O100" s="14"/>
      <c r="P100" s="14"/>
      <c r="Q100" s="14"/>
      <c r="R100" s="14"/>
    </row>
    <row r="101" spans="2:18" ht="12.75">
      <c r="B101" s="254"/>
      <c r="C101" s="254"/>
      <c r="D101" s="254"/>
      <c r="E101" s="254"/>
      <c r="F101" s="14"/>
      <c r="G101" s="14"/>
      <c r="H101" s="14"/>
      <c r="I101" s="94"/>
      <c r="J101" s="94"/>
      <c r="K101" s="14"/>
      <c r="L101" s="14"/>
      <c r="M101" s="14"/>
      <c r="N101" s="14"/>
      <c r="O101" s="14"/>
      <c r="P101" s="14"/>
      <c r="Q101" s="14"/>
      <c r="R101" s="14"/>
    </row>
    <row r="102" spans="2:18" ht="12.75">
      <c r="B102" s="254"/>
      <c r="C102" s="254"/>
      <c r="D102" s="254"/>
      <c r="E102" s="254"/>
      <c r="F102" s="14"/>
      <c r="G102" s="14"/>
      <c r="H102" s="14"/>
      <c r="I102" s="94"/>
      <c r="J102" s="94"/>
      <c r="K102" s="14"/>
      <c r="L102" s="14"/>
      <c r="M102" s="14"/>
      <c r="N102" s="14"/>
      <c r="O102" s="14"/>
      <c r="P102" s="14"/>
      <c r="Q102" s="14"/>
      <c r="R102" s="14"/>
    </row>
    <row r="103" spans="2:18" ht="12.75">
      <c r="B103" s="254"/>
      <c r="C103" s="254"/>
      <c r="D103" s="254"/>
      <c r="E103" s="254"/>
      <c r="F103" s="14"/>
      <c r="G103" s="14"/>
      <c r="H103" s="14"/>
      <c r="I103" s="94"/>
      <c r="J103" s="94"/>
      <c r="K103" s="14"/>
      <c r="L103" s="14"/>
      <c r="M103" s="14"/>
      <c r="N103" s="14"/>
      <c r="O103" s="14"/>
      <c r="P103" s="14"/>
      <c r="Q103" s="14"/>
      <c r="R103" s="14"/>
    </row>
    <row r="104" spans="2:18" ht="12.75">
      <c r="B104" s="254"/>
      <c r="C104" s="254"/>
      <c r="D104" s="254"/>
      <c r="E104" s="254"/>
      <c r="F104" s="14"/>
      <c r="G104" s="14"/>
      <c r="H104" s="14"/>
      <c r="I104" s="94"/>
      <c r="J104" s="94"/>
      <c r="K104" s="14"/>
      <c r="L104" s="14"/>
      <c r="M104" s="14"/>
      <c r="N104" s="14"/>
      <c r="O104" s="14"/>
      <c r="P104" s="14"/>
      <c r="Q104" s="14"/>
      <c r="R104" s="14"/>
    </row>
    <row r="105" spans="2:18" ht="12.75">
      <c r="B105" s="254"/>
      <c r="C105" s="254"/>
      <c r="D105" s="254"/>
      <c r="E105" s="254"/>
      <c r="F105" s="14"/>
      <c r="G105" s="14"/>
      <c r="H105" s="14"/>
      <c r="I105" s="94"/>
      <c r="J105" s="94"/>
      <c r="K105" s="14"/>
      <c r="L105" s="14"/>
      <c r="M105" s="14"/>
      <c r="N105" s="14"/>
      <c r="O105" s="14"/>
      <c r="P105" s="14"/>
      <c r="Q105" s="14"/>
      <c r="R105" s="14"/>
    </row>
    <row r="106" spans="2:18" ht="12.75">
      <c r="B106" s="254"/>
      <c r="C106" s="254"/>
      <c r="D106" s="254"/>
      <c r="E106" s="254"/>
      <c r="F106" s="14"/>
      <c r="G106" s="14"/>
      <c r="H106" s="14"/>
      <c r="I106" s="94"/>
      <c r="J106" s="94"/>
      <c r="K106" s="14"/>
      <c r="L106" s="14"/>
      <c r="M106" s="14"/>
      <c r="N106" s="14"/>
      <c r="O106" s="14"/>
      <c r="P106" s="14"/>
      <c r="Q106" s="14"/>
      <c r="R106" s="14"/>
    </row>
    <row r="107" spans="2:18" ht="12.75">
      <c r="B107" s="254"/>
      <c r="C107" s="254"/>
      <c r="D107" s="254"/>
      <c r="E107" s="254"/>
      <c r="F107" s="14"/>
      <c r="G107" s="14"/>
      <c r="H107" s="14"/>
      <c r="I107" s="94"/>
      <c r="J107" s="94"/>
      <c r="K107" s="14"/>
      <c r="L107" s="14"/>
      <c r="M107" s="14"/>
      <c r="N107" s="14"/>
      <c r="O107" s="14"/>
      <c r="P107" s="14"/>
      <c r="Q107" s="14"/>
      <c r="R107" s="14"/>
    </row>
    <row r="108" spans="2:18" ht="12.75">
      <c r="B108" s="254"/>
      <c r="C108" s="254"/>
      <c r="D108" s="254"/>
      <c r="E108" s="254"/>
      <c r="F108" s="14"/>
      <c r="G108" s="14"/>
      <c r="H108" s="14"/>
      <c r="I108" s="94"/>
      <c r="J108" s="94"/>
      <c r="K108" s="14"/>
      <c r="L108" s="14"/>
      <c r="M108" s="14"/>
      <c r="N108" s="14"/>
      <c r="O108" s="14"/>
      <c r="P108" s="14"/>
      <c r="Q108" s="14"/>
      <c r="R108" s="14"/>
    </row>
    <row r="109" spans="2:18" ht="12.75">
      <c r="B109" s="254"/>
      <c r="C109" s="254"/>
      <c r="D109" s="254"/>
      <c r="E109" s="254"/>
      <c r="F109" s="14"/>
      <c r="G109" s="14"/>
      <c r="H109" s="14"/>
      <c r="I109" s="94"/>
      <c r="J109" s="94"/>
      <c r="K109" s="14"/>
      <c r="L109" s="14"/>
      <c r="M109" s="14"/>
      <c r="N109" s="14"/>
      <c r="O109" s="14"/>
      <c r="P109" s="14"/>
      <c r="Q109" s="14"/>
      <c r="R109" s="14"/>
    </row>
    <row r="110" spans="2:18" ht="12.75">
      <c r="B110" s="254"/>
      <c r="C110" s="254"/>
      <c r="D110" s="254"/>
      <c r="E110" s="254"/>
      <c r="F110" s="14"/>
      <c r="G110" s="14"/>
      <c r="H110" s="14"/>
      <c r="I110" s="94"/>
      <c r="J110" s="94"/>
      <c r="K110" s="14"/>
      <c r="L110" s="14"/>
      <c r="M110" s="14"/>
      <c r="N110" s="14"/>
      <c r="O110" s="14"/>
      <c r="P110" s="14"/>
      <c r="Q110" s="14"/>
      <c r="R110" s="14"/>
    </row>
    <row r="111" spans="2:18" ht="12.75">
      <c r="B111" s="254"/>
      <c r="C111" s="254"/>
      <c r="D111" s="254"/>
      <c r="E111" s="254"/>
      <c r="F111" s="14"/>
      <c r="G111" s="14"/>
      <c r="H111" s="14"/>
      <c r="I111" s="94"/>
      <c r="J111" s="94"/>
      <c r="K111" s="14"/>
      <c r="L111" s="14"/>
      <c r="M111" s="14"/>
      <c r="N111" s="14"/>
      <c r="O111" s="14"/>
      <c r="P111" s="14"/>
      <c r="Q111" s="14"/>
      <c r="R111" s="14"/>
    </row>
    <row r="112" spans="2:18" ht="12.75">
      <c r="B112" s="254"/>
      <c r="C112" s="254"/>
      <c r="D112" s="254"/>
      <c r="E112" s="254"/>
      <c r="F112" s="14"/>
      <c r="G112" s="14"/>
      <c r="H112" s="14"/>
      <c r="I112" s="94"/>
      <c r="J112" s="94"/>
      <c r="K112" s="14"/>
      <c r="L112" s="14"/>
      <c r="M112" s="14"/>
      <c r="N112" s="14"/>
      <c r="O112" s="14"/>
      <c r="P112" s="14"/>
      <c r="Q112" s="14"/>
      <c r="R112" s="14"/>
    </row>
    <row r="113" spans="2:18" ht="12.75">
      <c r="B113" s="254"/>
      <c r="C113" s="254"/>
      <c r="D113" s="254"/>
      <c r="E113" s="254"/>
      <c r="F113" s="14"/>
      <c r="G113" s="14"/>
      <c r="H113" s="14"/>
      <c r="I113" s="94"/>
      <c r="J113" s="94"/>
      <c r="K113" s="14"/>
      <c r="L113" s="14"/>
      <c r="M113" s="14"/>
      <c r="N113" s="14"/>
      <c r="O113" s="14"/>
      <c r="P113" s="14"/>
      <c r="Q113" s="14"/>
      <c r="R113" s="14"/>
    </row>
    <row r="114" spans="2:18" ht="12.75">
      <c r="B114" s="254"/>
      <c r="C114" s="254"/>
      <c r="D114" s="254"/>
      <c r="E114" s="254"/>
      <c r="F114" s="14"/>
      <c r="G114" s="14"/>
      <c r="H114" s="14"/>
      <c r="I114" s="94"/>
      <c r="J114" s="94"/>
      <c r="K114" s="14"/>
      <c r="L114" s="14"/>
      <c r="M114" s="14"/>
      <c r="N114" s="14"/>
      <c r="O114" s="14"/>
      <c r="P114" s="14"/>
      <c r="Q114" s="14"/>
      <c r="R114" s="14"/>
    </row>
    <row r="115" spans="2:18" ht="12.75">
      <c r="B115" s="254"/>
      <c r="C115" s="254"/>
      <c r="D115" s="254"/>
      <c r="E115" s="254"/>
      <c r="F115" s="14"/>
      <c r="G115" s="14"/>
      <c r="H115" s="14"/>
      <c r="I115" s="94"/>
      <c r="J115" s="94"/>
      <c r="K115" s="14"/>
      <c r="L115" s="14"/>
      <c r="M115" s="14"/>
      <c r="N115" s="14"/>
      <c r="O115" s="14"/>
      <c r="P115" s="14"/>
      <c r="Q115" s="14"/>
      <c r="R115" s="14"/>
    </row>
    <row r="116" spans="2:18" ht="12.75">
      <c r="B116" s="254"/>
      <c r="C116" s="254"/>
      <c r="D116" s="254"/>
      <c r="E116" s="254"/>
      <c r="F116" s="14"/>
      <c r="G116" s="14"/>
      <c r="H116" s="14"/>
      <c r="I116" s="94"/>
      <c r="J116" s="94"/>
      <c r="K116" s="14"/>
      <c r="L116" s="14"/>
      <c r="M116" s="14"/>
      <c r="N116" s="14"/>
      <c r="O116" s="14"/>
      <c r="P116" s="14"/>
      <c r="Q116" s="14"/>
      <c r="R116" s="14"/>
    </row>
    <row r="117" spans="2:18" ht="12.75">
      <c r="B117" s="254"/>
      <c r="C117" s="254"/>
      <c r="D117" s="254"/>
      <c r="E117" s="254"/>
      <c r="F117" s="14"/>
      <c r="G117" s="14"/>
      <c r="H117" s="14"/>
      <c r="I117" s="94"/>
      <c r="J117" s="94"/>
      <c r="K117" s="14"/>
      <c r="L117" s="14"/>
      <c r="M117" s="14"/>
      <c r="N117" s="14"/>
      <c r="O117" s="14"/>
      <c r="P117" s="14"/>
      <c r="Q117" s="14"/>
      <c r="R117" s="14"/>
    </row>
    <row r="118" spans="2:18" ht="12.75">
      <c r="B118" s="254"/>
      <c r="C118" s="254"/>
      <c r="D118" s="254"/>
      <c r="E118" s="254"/>
      <c r="F118" s="14"/>
      <c r="G118" s="14"/>
      <c r="H118" s="14"/>
      <c r="I118" s="94"/>
      <c r="J118" s="94"/>
      <c r="K118" s="14"/>
      <c r="L118" s="14"/>
      <c r="M118" s="14"/>
      <c r="N118" s="14"/>
      <c r="O118" s="14"/>
      <c r="P118" s="14"/>
      <c r="Q118" s="14"/>
      <c r="R118" s="14"/>
    </row>
    <row r="119" spans="2:18" ht="12.75">
      <c r="B119" s="254"/>
      <c r="C119" s="254"/>
      <c r="D119" s="254"/>
      <c r="E119" s="254"/>
      <c r="F119" s="14"/>
      <c r="G119" s="14"/>
      <c r="H119" s="14"/>
      <c r="I119" s="94"/>
      <c r="J119" s="94"/>
      <c r="K119" s="14"/>
      <c r="L119" s="14"/>
      <c r="M119" s="14"/>
      <c r="N119" s="14"/>
      <c r="O119" s="14"/>
      <c r="P119" s="14"/>
      <c r="Q119" s="14"/>
      <c r="R119" s="14"/>
    </row>
    <row r="120" spans="2:18" ht="12.75">
      <c r="B120" s="254"/>
      <c r="C120" s="254"/>
      <c r="D120" s="254"/>
      <c r="E120" s="254"/>
      <c r="F120" s="14"/>
      <c r="G120" s="14"/>
      <c r="H120" s="14"/>
      <c r="I120" s="94"/>
      <c r="J120" s="94"/>
      <c r="K120" s="14"/>
      <c r="L120" s="14"/>
      <c r="M120" s="14"/>
      <c r="N120" s="14"/>
      <c r="O120" s="14"/>
      <c r="P120" s="14"/>
      <c r="Q120" s="14"/>
      <c r="R120" s="14"/>
    </row>
    <row r="121" spans="2:18" ht="12.75">
      <c r="B121" s="254"/>
      <c r="C121" s="254"/>
      <c r="D121" s="254"/>
      <c r="E121" s="254"/>
      <c r="F121" s="14"/>
      <c r="G121" s="14"/>
      <c r="H121" s="14"/>
      <c r="I121" s="94"/>
      <c r="J121" s="94"/>
      <c r="K121" s="14"/>
      <c r="L121" s="14"/>
      <c r="M121" s="14"/>
      <c r="N121" s="14"/>
      <c r="O121" s="14"/>
      <c r="P121" s="14"/>
      <c r="Q121" s="14"/>
      <c r="R121" s="14"/>
    </row>
    <row r="122" spans="2:18" ht="12.75">
      <c r="B122" s="254"/>
      <c r="C122" s="254"/>
      <c r="D122" s="254"/>
      <c r="E122" s="254"/>
      <c r="F122" s="14"/>
      <c r="G122" s="14"/>
      <c r="H122" s="14"/>
      <c r="I122" s="94"/>
      <c r="J122" s="94"/>
      <c r="K122" s="14"/>
      <c r="L122" s="14"/>
      <c r="M122" s="14"/>
      <c r="N122" s="14"/>
      <c r="O122" s="14"/>
      <c r="P122" s="14"/>
      <c r="Q122" s="14"/>
      <c r="R122" s="14"/>
    </row>
    <row r="123" spans="2:18" ht="12.75">
      <c r="B123" s="254"/>
      <c r="C123" s="254"/>
      <c r="D123" s="254"/>
      <c r="E123" s="254"/>
      <c r="F123" s="14"/>
      <c r="G123" s="14"/>
      <c r="H123" s="14"/>
      <c r="I123" s="94"/>
      <c r="J123" s="94"/>
      <c r="K123" s="14"/>
      <c r="L123" s="14"/>
      <c r="M123" s="14"/>
      <c r="N123" s="14"/>
      <c r="O123" s="14"/>
      <c r="P123" s="14"/>
      <c r="Q123" s="14"/>
      <c r="R123" s="14"/>
    </row>
    <row r="124" spans="2:18" ht="12.75">
      <c r="B124" s="254"/>
      <c r="C124" s="254"/>
      <c r="D124" s="254"/>
      <c r="E124" s="254"/>
      <c r="F124" s="14"/>
      <c r="G124" s="14"/>
      <c r="H124" s="14"/>
      <c r="I124" s="94"/>
      <c r="J124" s="94"/>
      <c r="K124" s="14"/>
      <c r="L124" s="14"/>
      <c r="M124" s="14"/>
      <c r="N124" s="14"/>
      <c r="O124" s="14"/>
      <c r="P124" s="14"/>
      <c r="Q124" s="14"/>
      <c r="R124" s="14"/>
    </row>
    <row r="125" spans="2:18" ht="12.75">
      <c r="B125" s="254"/>
      <c r="C125" s="254"/>
      <c r="D125" s="254"/>
      <c r="E125" s="254"/>
      <c r="F125" s="14"/>
      <c r="G125" s="14"/>
      <c r="H125" s="14"/>
      <c r="I125" s="94"/>
      <c r="J125" s="94"/>
      <c r="K125" s="14"/>
      <c r="L125" s="14"/>
      <c r="M125" s="14"/>
      <c r="N125" s="14"/>
      <c r="O125" s="14"/>
      <c r="P125" s="14"/>
      <c r="Q125" s="14"/>
      <c r="R125" s="14"/>
    </row>
    <row r="126" spans="2:18" ht="12.75">
      <c r="B126" s="254"/>
      <c r="C126" s="254"/>
      <c r="D126" s="254"/>
      <c r="E126" s="254"/>
      <c r="F126" s="14"/>
      <c r="G126" s="14"/>
      <c r="H126" s="14"/>
      <c r="I126" s="94"/>
      <c r="J126" s="94"/>
      <c r="K126" s="14"/>
      <c r="L126" s="14"/>
      <c r="M126" s="14"/>
      <c r="N126" s="14"/>
      <c r="O126" s="14"/>
      <c r="P126" s="14"/>
      <c r="Q126" s="14"/>
      <c r="R126" s="14"/>
    </row>
    <row r="127" spans="2:18" ht="12.75">
      <c r="B127" s="254"/>
      <c r="C127" s="254"/>
      <c r="D127" s="254"/>
      <c r="E127" s="254"/>
      <c r="F127" s="14"/>
      <c r="G127" s="14"/>
      <c r="H127" s="14"/>
      <c r="I127" s="94"/>
      <c r="J127" s="94"/>
      <c r="K127" s="14"/>
      <c r="L127" s="14"/>
      <c r="M127" s="14"/>
      <c r="N127" s="14"/>
      <c r="O127" s="14"/>
      <c r="P127" s="14"/>
      <c r="Q127" s="14"/>
      <c r="R127" s="14"/>
    </row>
    <row r="128" spans="2:18" ht="12.75">
      <c r="B128" s="254"/>
      <c r="C128" s="254"/>
      <c r="D128" s="254"/>
      <c r="E128" s="254"/>
      <c r="F128" s="14"/>
      <c r="G128" s="14"/>
      <c r="H128" s="14"/>
      <c r="I128" s="94"/>
      <c r="J128" s="94"/>
      <c r="K128" s="14"/>
      <c r="L128" s="14"/>
      <c r="M128" s="14"/>
      <c r="N128" s="14"/>
      <c r="O128" s="14"/>
      <c r="P128" s="14"/>
      <c r="Q128" s="14"/>
      <c r="R128" s="14"/>
    </row>
    <row r="129" spans="2:18" ht="12.75">
      <c r="B129" s="254"/>
      <c r="C129" s="254"/>
      <c r="D129" s="254"/>
      <c r="E129" s="254"/>
      <c r="F129" s="14"/>
      <c r="G129" s="14"/>
      <c r="H129" s="14"/>
      <c r="I129" s="94"/>
      <c r="J129" s="94"/>
      <c r="K129" s="14"/>
      <c r="L129" s="14"/>
      <c r="M129" s="14"/>
      <c r="N129" s="14"/>
      <c r="O129" s="14"/>
      <c r="P129" s="14"/>
      <c r="Q129" s="14"/>
      <c r="R129" s="14"/>
    </row>
    <row r="130" spans="2:18" ht="12.75">
      <c r="B130" s="254"/>
      <c r="C130" s="254"/>
      <c r="D130" s="254"/>
      <c r="E130" s="254"/>
      <c r="F130" s="14"/>
      <c r="G130" s="14"/>
      <c r="H130" s="14"/>
      <c r="I130" s="94"/>
      <c r="J130" s="94"/>
      <c r="K130" s="14"/>
      <c r="L130" s="14"/>
      <c r="M130" s="14"/>
      <c r="N130" s="14"/>
      <c r="O130" s="14"/>
      <c r="P130" s="14"/>
      <c r="Q130" s="14"/>
      <c r="R130" s="14"/>
    </row>
    <row r="131" spans="2:18" ht="12.75">
      <c r="B131" s="254"/>
      <c r="C131" s="254"/>
      <c r="D131" s="254"/>
      <c r="E131" s="254"/>
      <c r="F131" s="14"/>
      <c r="G131" s="14"/>
      <c r="H131" s="14"/>
      <c r="I131" s="94"/>
      <c r="J131" s="94"/>
      <c r="K131" s="14"/>
      <c r="L131" s="14"/>
      <c r="M131" s="14"/>
      <c r="N131" s="14"/>
      <c r="O131" s="14"/>
      <c r="P131" s="14"/>
      <c r="Q131" s="14"/>
      <c r="R131" s="14"/>
    </row>
    <row r="132" spans="2:18" ht="12.75">
      <c r="B132" s="254"/>
      <c r="C132" s="254"/>
      <c r="D132" s="254"/>
      <c r="E132" s="254"/>
      <c r="F132" s="14"/>
      <c r="G132" s="14"/>
      <c r="H132" s="14"/>
      <c r="I132" s="94"/>
      <c r="J132" s="94"/>
      <c r="K132" s="14"/>
      <c r="L132" s="14"/>
      <c r="M132" s="14"/>
      <c r="N132" s="14"/>
      <c r="O132" s="14"/>
      <c r="P132" s="14"/>
      <c r="Q132" s="14"/>
      <c r="R132" s="14"/>
    </row>
    <row r="133" spans="2:18" ht="12.75">
      <c r="B133" s="254"/>
      <c r="C133" s="254"/>
      <c r="D133" s="254"/>
      <c r="E133" s="254"/>
      <c r="F133" s="14"/>
      <c r="G133" s="14"/>
      <c r="H133" s="14"/>
      <c r="I133" s="94"/>
      <c r="J133" s="94"/>
      <c r="K133" s="14"/>
      <c r="L133" s="14"/>
      <c r="M133" s="14"/>
      <c r="N133" s="14"/>
      <c r="O133" s="14"/>
      <c r="P133" s="14"/>
      <c r="Q133" s="14"/>
      <c r="R133" s="14"/>
    </row>
    <row r="134" spans="2:18" ht="12.75">
      <c r="B134" s="254"/>
      <c r="C134" s="254"/>
      <c r="D134" s="254"/>
      <c r="E134" s="254"/>
      <c r="F134" s="14"/>
      <c r="G134" s="14"/>
      <c r="H134" s="14"/>
      <c r="I134" s="94"/>
      <c r="J134" s="94"/>
      <c r="K134" s="14"/>
      <c r="L134" s="14"/>
      <c r="M134" s="14"/>
      <c r="N134" s="14"/>
      <c r="O134" s="14"/>
      <c r="P134" s="14"/>
      <c r="Q134" s="14"/>
      <c r="R134" s="14"/>
    </row>
    <row r="135" spans="2:18" ht="12.75">
      <c r="B135" s="254"/>
      <c r="C135" s="254"/>
      <c r="D135" s="254"/>
      <c r="E135" s="254"/>
      <c r="F135" s="14"/>
      <c r="G135" s="14"/>
      <c r="H135" s="14"/>
      <c r="I135" s="94"/>
      <c r="J135" s="94"/>
      <c r="K135" s="14"/>
      <c r="L135" s="14"/>
      <c r="M135" s="14"/>
      <c r="N135" s="14"/>
      <c r="O135" s="14"/>
      <c r="P135" s="14"/>
      <c r="Q135" s="14"/>
      <c r="R135" s="14"/>
    </row>
    <row r="136" spans="2:18" ht="12.75">
      <c r="B136" s="254"/>
      <c r="C136" s="254"/>
      <c r="D136" s="254"/>
      <c r="E136" s="254"/>
      <c r="F136" s="14"/>
      <c r="G136" s="14"/>
      <c r="H136" s="14"/>
      <c r="I136" s="94"/>
      <c r="J136" s="94"/>
      <c r="K136" s="14"/>
      <c r="L136" s="14"/>
      <c r="M136" s="14"/>
      <c r="N136" s="14"/>
      <c r="O136" s="14"/>
      <c r="P136" s="14"/>
      <c r="Q136" s="14"/>
      <c r="R136" s="14"/>
    </row>
    <row r="137" spans="2:18" ht="12.75">
      <c r="B137" s="254"/>
      <c r="C137" s="254"/>
      <c r="D137" s="254"/>
      <c r="E137" s="254"/>
      <c r="F137" s="14"/>
      <c r="G137" s="14"/>
      <c r="H137" s="14"/>
      <c r="I137" s="94"/>
      <c r="J137" s="94"/>
      <c r="K137" s="14"/>
      <c r="L137" s="14"/>
      <c r="M137" s="14"/>
      <c r="N137" s="14"/>
      <c r="O137" s="14"/>
      <c r="P137" s="14"/>
      <c r="Q137" s="14"/>
      <c r="R137" s="14"/>
    </row>
    <row r="138" spans="2:18" ht="12.75">
      <c r="B138" s="254"/>
      <c r="C138" s="254"/>
      <c r="D138" s="254"/>
      <c r="E138" s="254"/>
      <c r="F138" s="14"/>
      <c r="G138" s="14"/>
      <c r="H138" s="14"/>
      <c r="I138" s="94"/>
      <c r="J138" s="94"/>
      <c r="K138" s="14"/>
      <c r="L138" s="14"/>
      <c r="M138" s="14"/>
      <c r="N138" s="14"/>
      <c r="O138" s="14"/>
      <c r="P138" s="14"/>
      <c r="Q138" s="14"/>
      <c r="R138" s="14"/>
    </row>
    <row r="139" spans="2:18" ht="12.75">
      <c r="B139" s="254"/>
      <c r="C139" s="254"/>
      <c r="D139" s="254"/>
      <c r="E139" s="254"/>
      <c r="F139" s="14"/>
      <c r="G139" s="14"/>
      <c r="H139" s="14"/>
      <c r="I139" s="94"/>
      <c r="J139" s="94"/>
      <c r="K139" s="14"/>
      <c r="L139" s="14"/>
      <c r="M139" s="14"/>
      <c r="N139" s="14"/>
      <c r="O139" s="14"/>
      <c r="P139" s="14"/>
      <c r="Q139" s="14"/>
      <c r="R139" s="14"/>
    </row>
    <row r="140" spans="2:18" ht="12.75">
      <c r="B140" s="254"/>
      <c r="C140" s="254"/>
      <c r="D140" s="254"/>
      <c r="E140" s="254"/>
      <c r="F140" s="14"/>
      <c r="G140" s="14"/>
      <c r="H140" s="14"/>
      <c r="I140" s="94"/>
      <c r="J140" s="94"/>
      <c r="K140" s="14"/>
      <c r="L140" s="14"/>
      <c r="M140" s="14"/>
      <c r="N140" s="14"/>
      <c r="O140" s="14"/>
      <c r="P140" s="14"/>
      <c r="Q140" s="14"/>
      <c r="R140" s="14"/>
    </row>
    <row r="141" spans="2:18" ht="12.75">
      <c r="B141" s="254"/>
      <c r="C141" s="254"/>
      <c r="D141" s="254"/>
      <c r="E141" s="254"/>
      <c r="F141" s="14"/>
      <c r="G141" s="14"/>
      <c r="H141" s="14"/>
      <c r="I141" s="94"/>
      <c r="J141" s="94"/>
      <c r="K141" s="14"/>
      <c r="L141" s="14"/>
      <c r="M141" s="14"/>
      <c r="N141" s="14"/>
      <c r="O141" s="14"/>
      <c r="P141" s="14"/>
      <c r="Q141" s="14"/>
      <c r="R141" s="14"/>
    </row>
    <row r="142" spans="2:18" ht="12.75">
      <c r="B142" s="254"/>
      <c r="C142" s="254"/>
      <c r="D142" s="254"/>
      <c r="E142" s="254"/>
      <c r="F142" s="14"/>
      <c r="G142" s="14"/>
      <c r="H142" s="14"/>
      <c r="I142" s="94"/>
      <c r="J142" s="94"/>
      <c r="K142" s="14"/>
      <c r="L142" s="14"/>
      <c r="M142" s="14"/>
      <c r="N142" s="14"/>
      <c r="O142" s="14"/>
      <c r="P142" s="14"/>
      <c r="Q142" s="14"/>
      <c r="R142" s="14"/>
    </row>
    <row r="143" spans="2:18" ht="12.75">
      <c r="B143" s="254"/>
      <c r="C143" s="254"/>
      <c r="D143" s="254"/>
      <c r="E143" s="254"/>
      <c r="F143" s="14"/>
      <c r="G143" s="14"/>
      <c r="H143" s="14"/>
      <c r="I143" s="94"/>
      <c r="J143" s="94"/>
      <c r="K143" s="14"/>
      <c r="L143" s="14"/>
      <c r="M143" s="14"/>
      <c r="N143" s="14"/>
      <c r="O143" s="14"/>
      <c r="P143" s="14"/>
      <c r="Q143" s="14"/>
      <c r="R143" s="14"/>
    </row>
    <row r="144" spans="2:18" ht="12.75">
      <c r="B144" s="254"/>
      <c r="C144" s="254"/>
      <c r="D144" s="254"/>
      <c r="E144" s="254"/>
      <c r="F144" s="14"/>
      <c r="G144" s="14"/>
      <c r="H144" s="14"/>
      <c r="I144" s="94"/>
      <c r="J144" s="94"/>
      <c r="K144" s="14"/>
      <c r="L144" s="14"/>
      <c r="M144" s="14"/>
      <c r="N144" s="14"/>
      <c r="O144" s="14"/>
      <c r="P144" s="14"/>
      <c r="Q144" s="14"/>
      <c r="R144" s="14"/>
    </row>
    <row r="145" spans="2:18" ht="12.75">
      <c r="B145" s="254"/>
      <c r="C145" s="254"/>
      <c r="D145" s="254"/>
      <c r="E145" s="254"/>
      <c r="F145" s="14"/>
      <c r="G145" s="14"/>
      <c r="H145" s="14"/>
      <c r="I145" s="94"/>
      <c r="J145" s="94"/>
      <c r="K145" s="14"/>
      <c r="L145" s="14"/>
      <c r="M145" s="14"/>
      <c r="N145" s="14"/>
      <c r="O145" s="14"/>
      <c r="P145" s="14"/>
      <c r="Q145" s="14"/>
      <c r="R145" s="14"/>
    </row>
    <row r="146" spans="2:18" ht="12.75">
      <c r="B146" s="254"/>
      <c r="C146" s="254"/>
      <c r="D146" s="254"/>
      <c r="E146" s="254"/>
      <c r="F146" s="14"/>
      <c r="G146" s="14"/>
      <c r="H146" s="14"/>
      <c r="I146" s="94"/>
      <c r="J146" s="94"/>
      <c r="K146" s="14"/>
      <c r="L146" s="14"/>
      <c r="M146" s="14"/>
      <c r="N146" s="14"/>
      <c r="O146" s="14"/>
      <c r="P146" s="14"/>
      <c r="Q146" s="14"/>
      <c r="R146" s="14"/>
    </row>
    <row r="147" spans="2:18" ht="12.75">
      <c r="B147" s="254"/>
      <c r="C147" s="254"/>
      <c r="D147" s="254"/>
      <c r="E147" s="254"/>
      <c r="F147" s="14"/>
      <c r="G147" s="14"/>
      <c r="H147" s="14"/>
      <c r="I147" s="94"/>
      <c r="J147" s="94"/>
      <c r="K147" s="14"/>
      <c r="L147" s="14"/>
      <c r="M147" s="14"/>
      <c r="N147" s="14"/>
      <c r="O147" s="14"/>
      <c r="P147" s="14"/>
      <c r="Q147" s="14"/>
      <c r="R147" s="14"/>
    </row>
    <row r="148" spans="2:18" ht="12.75">
      <c r="B148" s="254"/>
      <c r="C148" s="254"/>
      <c r="D148" s="254"/>
      <c r="E148" s="254"/>
      <c r="F148" s="14"/>
      <c r="G148" s="14"/>
      <c r="H148" s="14"/>
      <c r="I148" s="94"/>
      <c r="J148" s="94"/>
      <c r="K148" s="14"/>
      <c r="L148" s="14"/>
      <c r="M148" s="14"/>
      <c r="N148" s="14"/>
      <c r="O148" s="14"/>
      <c r="P148" s="14"/>
      <c r="Q148" s="14"/>
      <c r="R148" s="14"/>
    </row>
    <row r="149" spans="2:18" ht="12.75">
      <c r="B149" s="254"/>
      <c r="C149" s="254"/>
      <c r="D149" s="254"/>
      <c r="E149" s="254"/>
      <c r="F149" s="14"/>
      <c r="G149" s="14"/>
      <c r="H149" s="14"/>
      <c r="I149" s="94"/>
      <c r="J149" s="94"/>
      <c r="K149" s="14"/>
      <c r="L149" s="14"/>
      <c r="M149" s="14"/>
      <c r="N149" s="14"/>
      <c r="O149" s="14"/>
      <c r="P149" s="14"/>
      <c r="Q149" s="14"/>
      <c r="R149" s="14"/>
    </row>
    <row r="150" spans="2:18" ht="12.75">
      <c r="B150" s="254"/>
      <c r="C150" s="254"/>
      <c r="D150" s="254"/>
      <c r="E150" s="254"/>
      <c r="F150" s="14"/>
      <c r="G150" s="14"/>
      <c r="H150" s="14"/>
      <c r="I150" s="94"/>
      <c r="J150" s="94"/>
      <c r="K150" s="14"/>
      <c r="L150" s="14"/>
      <c r="M150" s="14"/>
      <c r="N150" s="14"/>
      <c r="O150" s="14"/>
      <c r="P150" s="14"/>
      <c r="Q150" s="14"/>
      <c r="R150" s="14"/>
    </row>
    <row r="151" spans="2:18" ht="12.75">
      <c r="B151" s="254"/>
      <c r="C151" s="254"/>
      <c r="D151" s="254"/>
      <c r="E151" s="254"/>
      <c r="F151" s="14"/>
      <c r="G151" s="14"/>
      <c r="H151" s="14"/>
      <c r="I151" s="94"/>
      <c r="J151" s="94"/>
      <c r="K151" s="14"/>
      <c r="L151" s="14"/>
      <c r="M151" s="14"/>
      <c r="N151" s="14"/>
      <c r="O151" s="14"/>
      <c r="P151" s="14"/>
      <c r="Q151" s="14"/>
      <c r="R151" s="14"/>
    </row>
    <row r="152" spans="2:18" ht="12.75">
      <c r="B152" s="254"/>
      <c r="C152" s="254"/>
      <c r="D152" s="254"/>
      <c r="E152" s="254"/>
      <c r="F152" s="14"/>
      <c r="G152" s="14"/>
      <c r="H152" s="14"/>
      <c r="I152" s="94"/>
      <c r="J152" s="94"/>
      <c r="K152" s="14"/>
      <c r="L152" s="14"/>
      <c r="M152" s="14"/>
      <c r="N152" s="14"/>
      <c r="O152" s="14"/>
      <c r="P152" s="14"/>
      <c r="Q152" s="14"/>
      <c r="R152" s="14"/>
    </row>
    <row r="153" spans="2:18" ht="12.75">
      <c r="B153" s="254"/>
      <c r="C153" s="254"/>
      <c r="D153" s="254"/>
      <c r="E153" s="254"/>
      <c r="F153" s="14"/>
      <c r="G153" s="14"/>
      <c r="H153" s="14"/>
      <c r="I153" s="94"/>
      <c r="J153" s="94"/>
      <c r="K153" s="14"/>
      <c r="L153" s="14"/>
      <c r="M153" s="14"/>
      <c r="N153" s="14"/>
      <c r="O153" s="14"/>
      <c r="P153" s="14"/>
      <c r="Q153" s="14"/>
      <c r="R153" s="14"/>
    </row>
    <row r="154" spans="2:18" ht="12.75">
      <c r="B154" s="254"/>
      <c r="C154" s="254"/>
      <c r="D154" s="254"/>
      <c r="E154" s="254"/>
      <c r="F154" s="14"/>
      <c r="G154" s="14"/>
      <c r="H154" s="14"/>
      <c r="I154" s="94"/>
      <c r="J154" s="94"/>
      <c r="K154" s="14"/>
      <c r="L154" s="14"/>
      <c r="M154" s="14"/>
      <c r="N154" s="14"/>
      <c r="O154" s="14"/>
      <c r="P154" s="14"/>
      <c r="Q154" s="14"/>
      <c r="R154" s="14"/>
    </row>
    <row r="155" spans="2:18" ht="12.75">
      <c r="B155" s="254"/>
      <c r="C155" s="254"/>
      <c r="D155" s="254"/>
      <c r="E155" s="254"/>
      <c r="F155" s="14"/>
      <c r="G155" s="14"/>
      <c r="H155" s="14"/>
      <c r="I155" s="94"/>
      <c r="J155" s="94"/>
      <c r="K155" s="14"/>
      <c r="L155" s="14"/>
      <c r="M155" s="14"/>
      <c r="N155" s="14"/>
      <c r="O155" s="14"/>
      <c r="P155" s="14"/>
      <c r="Q155" s="14"/>
      <c r="R155" s="14"/>
    </row>
    <row r="156" spans="2:18" ht="12.75">
      <c r="B156" s="254"/>
      <c r="C156" s="254"/>
      <c r="D156" s="254"/>
      <c r="E156" s="254"/>
      <c r="F156" s="14"/>
      <c r="G156" s="14"/>
      <c r="H156" s="14"/>
      <c r="I156" s="94"/>
      <c r="J156" s="94"/>
      <c r="K156" s="14"/>
      <c r="L156" s="14"/>
      <c r="M156" s="14"/>
      <c r="N156" s="14"/>
      <c r="O156" s="14"/>
      <c r="P156" s="14"/>
      <c r="Q156" s="14"/>
      <c r="R156" s="14"/>
    </row>
    <row r="157" spans="2:18" ht="12.75">
      <c r="B157" s="254"/>
      <c r="C157" s="254"/>
      <c r="D157" s="254"/>
      <c r="E157" s="254"/>
      <c r="F157" s="14"/>
      <c r="G157" s="14"/>
      <c r="H157" s="14"/>
      <c r="I157" s="94"/>
      <c r="J157" s="94"/>
      <c r="K157" s="14"/>
      <c r="L157" s="14"/>
      <c r="M157" s="14"/>
      <c r="N157" s="14"/>
      <c r="O157" s="14"/>
      <c r="P157" s="14"/>
      <c r="Q157" s="14"/>
      <c r="R157" s="14"/>
    </row>
    <row r="158" spans="2:18" ht="12.75">
      <c r="B158" s="254"/>
      <c r="C158" s="254"/>
      <c r="D158" s="254"/>
      <c r="E158" s="254"/>
      <c r="F158" s="14"/>
      <c r="G158" s="14"/>
      <c r="H158" s="14"/>
      <c r="I158" s="94"/>
      <c r="J158" s="94"/>
      <c r="K158" s="14"/>
      <c r="L158" s="14"/>
      <c r="M158" s="14"/>
      <c r="N158" s="14"/>
      <c r="O158" s="14"/>
      <c r="P158" s="14"/>
      <c r="Q158" s="14"/>
      <c r="R158" s="14"/>
    </row>
    <row r="159" spans="2:18" ht="12.75">
      <c r="B159" s="254"/>
      <c r="C159" s="254"/>
      <c r="D159" s="254"/>
      <c r="E159" s="254"/>
      <c r="F159" s="14"/>
      <c r="G159" s="14"/>
      <c r="H159" s="14"/>
      <c r="I159" s="94"/>
      <c r="J159" s="94"/>
      <c r="K159" s="14"/>
      <c r="L159" s="14"/>
      <c r="M159" s="14"/>
      <c r="N159" s="14"/>
      <c r="O159" s="14"/>
      <c r="P159" s="14"/>
      <c r="Q159" s="14"/>
      <c r="R159" s="14"/>
    </row>
    <row r="160" spans="2:18" ht="12.75">
      <c r="B160" s="254"/>
      <c r="C160" s="254"/>
      <c r="D160" s="254"/>
      <c r="E160" s="254"/>
      <c r="F160" s="14"/>
      <c r="G160" s="14"/>
      <c r="H160" s="14"/>
      <c r="I160" s="94"/>
      <c r="J160" s="94"/>
      <c r="K160" s="14"/>
      <c r="L160" s="14"/>
      <c r="M160" s="14"/>
      <c r="N160" s="14"/>
      <c r="O160" s="14"/>
      <c r="P160" s="14"/>
      <c r="Q160" s="14"/>
      <c r="R160" s="14"/>
    </row>
    <row r="161" spans="2:18" ht="12.75">
      <c r="B161" s="254"/>
      <c r="C161" s="254"/>
      <c r="D161" s="254"/>
      <c r="E161" s="254"/>
      <c r="F161" s="14"/>
      <c r="G161" s="14"/>
      <c r="H161" s="14"/>
      <c r="I161" s="94"/>
      <c r="J161" s="94"/>
      <c r="K161" s="14"/>
      <c r="L161" s="14"/>
      <c r="M161" s="14"/>
      <c r="N161" s="14"/>
      <c r="O161" s="14"/>
      <c r="P161" s="14"/>
      <c r="Q161" s="14"/>
      <c r="R161" s="14"/>
    </row>
    <row r="162" spans="2:18" ht="12.75">
      <c r="B162" s="254"/>
      <c r="C162" s="254"/>
      <c r="D162" s="254"/>
      <c r="E162" s="254"/>
      <c r="F162" s="14"/>
      <c r="G162" s="14"/>
      <c r="H162" s="14"/>
      <c r="I162" s="94"/>
      <c r="J162" s="94"/>
      <c r="K162" s="14"/>
      <c r="L162" s="14"/>
      <c r="M162" s="14"/>
      <c r="N162" s="14"/>
      <c r="O162" s="14"/>
      <c r="P162" s="14"/>
      <c r="Q162" s="14"/>
      <c r="R162" s="14"/>
    </row>
    <row r="163" spans="2:18" ht="12.75">
      <c r="B163" s="254"/>
      <c r="C163" s="254"/>
      <c r="D163" s="254"/>
      <c r="E163" s="254"/>
      <c r="F163" s="14"/>
      <c r="G163" s="14"/>
      <c r="H163" s="14"/>
      <c r="I163" s="94"/>
      <c r="J163" s="94"/>
      <c r="K163" s="14"/>
      <c r="L163" s="14"/>
      <c r="M163" s="14"/>
      <c r="N163" s="14"/>
      <c r="O163" s="14"/>
      <c r="P163" s="14"/>
      <c r="Q163" s="14"/>
      <c r="R163" s="14"/>
    </row>
    <row r="164" spans="2:18" ht="12.75">
      <c r="B164" s="254"/>
      <c r="C164" s="254"/>
      <c r="D164" s="254"/>
      <c r="E164" s="254"/>
      <c r="F164" s="14"/>
      <c r="G164" s="14"/>
      <c r="H164" s="14"/>
      <c r="I164" s="94"/>
      <c r="J164" s="94"/>
      <c r="K164" s="14"/>
      <c r="L164" s="14"/>
      <c r="M164" s="14"/>
      <c r="N164" s="14"/>
      <c r="O164" s="14"/>
      <c r="P164" s="14"/>
      <c r="Q164" s="14"/>
      <c r="R164" s="14"/>
    </row>
    <row r="165" spans="2:18" ht="12.75">
      <c r="B165" s="254"/>
      <c r="C165" s="254"/>
      <c r="D165" s="254"/>
      <c r="E165" s="254"/>
      <c r="F165" s="14"/>
      <c r="G165" s="14"/>
      <c r="H165" s="14"/>
      <c r="I165" s="94"/>
      <c r="J165" s="94"/>
      <c r="K165" s="14"/>
      <c r="L165" s="14"/>
      <c r="M165" s="14"/>
      <c r="N165" s="14"/>
      <c r="O165" s="14"/>
      <c r="P165" s="14"/>
      <c r="Q165" s="14"/>
      <c r="R165" s="14"/>
    </row>
    <row r="166" spans="2:18" ht="12.75">
      <c r="B166" s="254"/>
      <c r="C166" s="254"/>
      <c r="D166" s="254"/>
      <c r="E166" s="254"/>
      <c r="F166" s="14"/>
      <c r="G166" s="14"/>
      <c r="H166" s="14"/>
      <c r="I166" s="94"/>
      <c r="J166" s="94"/>
      <c r="K166" s="14"/>
      <c r="L166" s="14"/>
      <c r="M166" s="14"/>
      <c r="N166" s="14"/>
      <c r="O166" s="14"/>
      <c r="P166" s="14"/>
      <c r="Q166" s="14"/>
      <c r="R166" s="14"/>
    </row>
    <row r="167" spans="2:18" ht="12.75">
      <c r="B167" s="254"/>
      <c r="C167" s="254"/>
      <c r="D167" s="254"/>
      <c r="E167" s="254"/>
      <c r="F167" s="14"/>
      <c r="G167" s="14"/>
      <c r="H167" s="14"/>
      <c r="I167" s="94"/>
      <c r="J167" s="94"/>
      <c r="K167" s="14"/>
      <c r="L167" s="14"/>
      <c r="M167" s="14"/>
      <c r="N167" s="14"/>
      <c r="O167" s="14"/>
      <c r="P167" s="14"/>
      <c r="Q167" s="14"/>
      <c r="R167" s="14"/>
    </row>
    <row r="168" spans="2:18" ht="12.75">
      <c r="B168" s="254"/>
      <c r="C168" s="254"/>
      <c r="D168" s="254"/>
      <c r="E168" s="254"/>
      <c r="F168" s="14"/>
      <c r="G168" s="14"/>
      <c r="H168" s="14"/>
      <c r="I168" s="94"/>
      <c r="J168" s="94"/>
      <c r="K168" s="14"/>
      <c r="L168" s="14"/>
      <c r="M168" s="14"/>
      <c r="N168" s="14"/>
      <c r="O168" s="14"/>
      <c r="P168" s="14"/>
      <c r="Q168" s="14"/>
      <c r="R168" s="14"/>
    </row>
    <row r="169" spans="2:18" ht="12.75">
      <c r="B169" s="254"/>
      <c r="C169" s="254"/>
      <c r="D169" s="254"/>
      <c r="E169" s="254"/>
      <c r="F169" s="14"/>
      <c r="G169" s="14"/>
      <c r="H169" s="14"/>
      <c r="I169" s="94"/>
      <c r="J169" s="94"/>
      <c r="K169" s="14"/>
      <c r="L169" s="14"/>
      <c r="M169" s="14"/>
      <c r="N169" s="14"/>
      <c r="O169" s="14"/>
      <c r="P169" s="14"/>
      <c r="Q169" s="14"/>
      <c r="R169" s="14"/>
    </row>
    <row r="170" spans="2:18" ht="12.75">
      <c r="B170" s="254"/>
      <c r="C170" s="254"/>
      <c r="D170" s="254"/>
      <c r="E170" s="254"/>
      <c r="F170" s="14"/>
      <c r="G170" s="14"/>
      <c r="H170" s="14"/>
      <c r="I170" s="94"/>
      <c r="J170" s="94"/>
      <c r="K170" s="14"/>
      <c r="L170" s="14"/>
      <c r="M170" s="14"/>
      <c r="N170" s="14"/>
      <c r="O170" s="14"/>
      <c r="P170" s="14"/>
      <c r="Q170" s="14"/>
      <c r="R170" s="14"/>
    </row>
    <row r="171" spans="2:18" ht="12.75">
      <c r="B171" s="254"/>
      <c r="C171" s="254"/>
      <c r="D171" s="254"/>
      <c r="E171" s="254"/>
      <c r="F171" s="14"/>
      <c r="G171" s="14"/>
      <c r="H171" s="14"/>
      <c r="I171" s="94"/>
      <c r="J171" s="94"/>
      <c r="K171" s="14"/>
      <c r="L171" s="14"/>
      <c r="M171" s="14"/>
      <c r="N171" s="14"/>
      <c r="O171" s="14"/>
      <c r="P171" s="14"/>
      <c r="Q171" s="14"/>
      <c r="R171" s="14"/>
    </row>
    <row r="172" spans="2:18" ht="12.75">
      <c r="B172" s="254"/>
      <c r="C172" s="254"/>
      <c r="D172" s="254"/>
      <c r="E172" s="254"/>
      <c r="F172" s="14"/>
      <c r="G172" s="14"/>
      <c r="H172" s="14"/>
      <c r="I172" s="94"/>
      <c r="J172" s="94"/>
      <c r="K172" s="14"/>
      <c r="L172" s="14"/>
      <c r="M172" s="14"/>
      <c r="N172" s="14"/>
      <c r="O172" s="14"/>
      <c r="P172" s="14"/>
      <c r="Q172" s="14"/>
      <c r="R172" s="14"/>
    </row>
    <row r="173" spans="2:18" ht="12.75">
      <c r="B173" s="254"/>
      <c r="C173" s="254"/>
      <c r="D173" s="254"/>
      <c r="E173" s="254"/>
      <c r="F173" s="14"/>
      <c r="G173" s="14"/>
      <c r="H173" s="14"/>
      <c r="I173" s="94"/>
      <c r="J173" s="94"/>
      <c r="K173" s="14"/>
      <c r="L173" s="14"/>
      <c r="M173" s="14"/>
      <c r="N173" s="14"/>
      <c r="O173" s="14"/>
      <c r="P173" s="14"/>
      <c r="Q173" s="14"/>
      <c r="R173" s="14"/>
    </row>
    <row r="174" spans="2:18" ht="12.75">
      <c r="B174" s="254"/>
      <c r="C174" s="254"/>
      <c r="D174" s="254"/>
      <c r="E174" s="254"/>
      <c r="F174" s="14"/>
      <c r="G174" s="14"/>
      <c r="H174" s="14"/>
      <c r="I174" s="94"/>
      <c r="J174" s="94"/>
      <c r="K174" s="14"/>
      <c r="L174" s="14"/>
      <c r="M174" s="14"/>
      <c r="N174" s="14"/>
      <c r="O174" s="14"/>
      <c r="P174" s="14"/>
      <c r="Q174" s="14"/>
      <c r="R174" s="14"/>
    </row>
    <row r="175" spans="2:18" ht="12.75">
      <c r="B175" s="254"/>
      <c r="C175" s="254"/>
      <c r="D175" s="254"/>
      <c r="E175" s="254"/>
      <c r="F175" s="14"/>
      <c r="G175" s="14"/>
      <c r="H175" s="14"/>
      <c r="I175" s="94"/>
      <c r="J175" s="94"/>
      <c r="K175" s="14"/>
      <c r="L175" s="14"/>
      <c r="M175" s="14"/>
      <c r="N175" s="14"/>
      <c r="O175" s="14"/>
      <c r="P175" s="14"/>
      <c r="Q175" s="14"/>
      <c r="R175" s="14"/>
    </row>
    <row r="176" spans="2:18" ht="12.75">
      <c r="B176" s="254"/>
      <c r="C176" s="254"/>
      <c r="D176" s="254"/>
      <c r="E176" s="254"/>
      <c r="F176" s="14"/>
      <c r="G176" s="14"/>
      <c r="H176" s="14"/>
      <c r="I176" s="94"/>
      <c r="J176" s="94"/>
      <c r="K176" s="14"/>
      <c r="L176" s="14"/>
      <c r="M176" s="14"/>
      <c r="N176" s="14"/>
      <c r="O176" s="14"/>
      <c r="P176" s="14"/>
      <c r="Q176" s="14"/>
      <c r="R176" s="14"/>
    </row>
    <row r="177" spans="2:18" ht="12.75">
      <c r="B177" s="254"/>
      <c r="C177" s="254"/>
      <c r="D177" s="254"/>
      <c r="E177" s="254"/>
      <c r="F177" s="14"/>
      <c r="G177" s="14"/>
      <c r="H177" s="14"/>
      <c r="I177" s="94"/>
      <c r="J177" s="94"/>
      <c r="K177" s="14"/>
      <c r="L177" s="14"/>
      <c r="M177" s="14"/>
      <c r="N177" s="14"/>
      <c r="O177" s="14"/>
      <c r="P177" s="14"/>
      <c r="Q177" s="14"/>
      <c r="R177" s="14"/>
    </row>
    <row r="178" spans="2:18" ht="12.75">
      <c r="B178" s="254"/>
      <c r="C178" s="254"/>
      <c r="D178" s="254"/>
      <c r="E178" s="254"/>
      <c r="F178" s="14"/>
      <c r="G178" s="14"/>
      <c r="H178" s="14"/>
      <c r="I178" s="94"/>
      <c r="J178" s="94"/>
      <c r="K178" s="14"/>
      <c r="L178" s="14"/>
      <c r="M178" s="14"/>
      <c r="N178" s="14"/>
      <c r="O178" s="14"/>
      <c r="P178" s="14"/>
      <c r="Q178" s="14"/>
      <c r="R178" s="14"/>
    </row>
    <row r="179" spans="2:18" ht="12.75">
      <c r="B179" s="254"/>
      <c r="C179" s="254"/>
      <c r="D179" s="254"/>
      <c r="E179" s="254"/>
      <c r="F179" s="14"/>
      <c r="G179" s="14"/>
      <c r="H179" s="14"/>
      <c r="I179" s="94"/>
      <c r="J179" s="94"/>
      <c r="K179" s="14"/>
      <c r="L179" s="14"/>
      <c r="M179" s="14"/>
      <c r="N179" s="14"/>
      <c r="O179" s="14"/>
      <c r="P179" s="14"/>
      <c r="Q179" s="14"/>
      <c r="R179" s="14"/>
    </row>
    <row r="180" spans="2:18" ht="12.75">
      <c r="B180" s="254"/>
      <c r="C180" s="254"/>
      <c r="D180" s="254"/>
      <c r="E180" s="254"/>
      <c r="F180" s="14"/>
      <c r="G180" s="14"/>
      <c r="H180" s="14"/>
      <c r="I180" s="94"/>
      <c r="J180" s="94"/>
      <c r="K180" s="14"/>
      <c r="L180" s="14"/>
      <c r="M180" s="14"/>
      <c r="N180" s="14"/>
      <c r="O180" s="14"/>
      <c r="P180" s="14"/>
      <c r="Q180" s="14"/>
      <c r="R180" s="14"/>
    </row>
    <row r="181" spans="2:18" ht="12.75">
      <c r="B181" s="254"/>
      <c r="C181" s="254"/>
      <c r="D181" s="254"/>
      <c r="E181" s="254"/>
      <c r="F181" s="14"/>
      <c r="G181" s="14"/>
      <c r="H181" s="14"/>
      <c r="I181" s="94"/>
      <c r="J181" s="94"/>
      <c r="K181" s="14"/>
      <c r="L181" s="14"/>
      <c r="M181" s="14"/>
      <c r="N181" s="14"/>
      <c r="O181" s="14"/>
      <c r="P181" s="14"/>
      <c r="Q181" s="14"/>
      <c r="R181" s="14"/>
    </row>
    <row r="182" spans="2:18" ht="12.75">
      <c r="B182" s="254"/>
      <c r="C182" s="254"/>
      <c r="D182" s="254"/>
      <c r="E182" s="254"/>
      <c r="F182" s="14"/>
      <c r="G182" s="14"/>
      <c r="H182" s="14"/>
      <c r="I182" s="94"/>
      <c r="J182" s="94"/>
      <c r="K182" s="14"/>
      <c r="L182" s="14"/>
      <c r="M182" s="14"/>
      <c r="N182" s="14"/>
      <c r="O182" s="14"/>
      <c r="P182" s="14"/>
      <c r="Q182" s="14"/>
      <c r="R182" s="14"/>
    </row>
    <row r="183" spans="2:18" ht="12.75">
      <c r="B183" s="254"/>
      <c r="C183" s="254"/>
      <c r="D183" s="254"/>
      <c r="E183" s="254"/>
      <c r="F183" s="14"/>
      <c r="G183" s="14"/>
      <c r="H183" s="14"/>
      <c r="I183" s="94"/>
      <c r="J183" s="94"/>
      <c r="K183" s="14"/>
      <c r="L183" s="14"/>
      <c r="M183" s="14"/>
      <c r="N183" s="14"/>
      <c r="O183" s="14"/>
      <c r="P183" s="14"/>
      <c r="Q183" s="14"/>
      <c r="R183" s="14"/>
    </row>
    <row r="184" spans="2:18" ht="12.75">
      <c r="B184" s="254"/>
      <c r="C184" s="254"/>
      <c r="D184" s="254"/>
      <c r="E184" s="254"/>
      <c r="F184" s="14"/>
      <c r="G184" s="14"/>
      <c r="H184" s="14"/>
      <c r="I184" s="94"/>
      <c r="J184" s="94"/>
      <c r="K184" s="14"/>
      <c r="L184" s="14"/>
      <c r="M184" s="14"/>
      <c r="N184" s="14"/>
      <c r="O184" s="14"/>
      <c r="P184" s="14"/>
      <c r="Q184" s="14"/>
      <c r="R184" s="14"/>
    </row>
    <row r="185" spans="2:18" ht="12.75">
      <c r="B185" s="254"/>
      <c r="C185" s="254"/>
      <c r="D185" s="254"/>
      <c r="E185" s="254"/>
      <c r="F185" s="14"/>
      <c r="G185" s="14"/>
      <c r="H185" s="14"/>
      <c r="I185" s="94"/>
      <c r="J185" s="94"/>
      <c r="K185" s="14"/>
      <c r="L185" s="14"/>
      <c r="M185" s="14"/>
      <c r="N185" s="14"/>
      <c r="O185" s="14"/>
      <c r="P185" s="14"/>
      <c r="Q185" s="14"/>
      <c r="R185" s="14"/>
    </row>
    <row r="186" spans="2:18" ht="12.75">
      <c r="B186" s="254"/>
      <c r="C186" s="254"/>
      <c r="D186" s="254"/>
      <c r="E186" s="254"/>
      <c r="F186" s="14"/>
      <c r="G186" s="14"/>
      <c r="H186" s="14"/>
      <c r="I186" s="94"/>
      <c r="J186" s="94"/>
      <c r="K186" s="14"/>
      <c r="L186" s="14"/>
      <c r="M186" s="14"/>
      <c r="N186" s="14"/>
      <c r="O186" s="14"/>
      <c r="P186" s="14"/>
      <c r="Q186" s="14"/>
      <c r="R186" s="14"/>
    </row>
    <row r="187" spans="2:18" ht="12.75">
      <c r="B187" s="254"/>
      <c r="C187" s="254"/>
      <c r="D187" s="254"/>
      <c r="E187" s="254"/>
      <c r="F187" s="14"/>
      <c r="G187" s="14"/>
      <c r="H187" s="14"/>
      <c r="I187" s="94"/>
      <c r="J187" s="94"/>
      <c r="K187" s="14"/>
      <c r="L187" s="14"/>
      <c r="M187" s="14"/>
      <c r="N187" s="14"/>
      <c r="O187" s="14"/>
      <c r="P187" s="14"/>
      <c r="Q187" s="14"/>
      <c r="R187" s="14"/>
    </row>
    <row r="188" spans="2:18" ht="12.75">
      <c r="B188" s="254"/>
      <c r="C188" s="254"/>
      <c r="D188" s="254"/>
      <c r="E188" s="254"/>
      <c r="F188" s="14"/>
      <c r="G188" s="14"/>
      <c r="H188" s="14"/>
      <c r="I188" s="94"/>
      <c r="J188" s="94"/>
      <c r="K188" s="14"/>
      <c r="L188" s="14"/>
      <c r="M188" s="14"/>
      <c r="N188" s="14"/>
      <c r="O188" s="14"/>
      <c r="P188" s="14"/>
      <c r="Q188" s="14"/>
      <c r="R188" s="14"/>
    </row>
    <row r="189" spans="2:18" ht="12.75">
      <c r="B189" s="254"/>
      <c r="C189" s="254"/>
      <c r="D189" s="254"/>
      <c r="E189" s="254"/>
      <c r="F189" s="14"/>
      <c r="G189" s="14"/>
      <c r="H189" s="14"/>
      <c r="I189" s="94"/>
      <c r="J189" s="94"/>
      <c r="K189" s="14"/>
      <c r="L189" s="14"/>
      <c r="M189" s="14"/>
      <c r="N189" s="14"/>
      <c r="O189" s="14"/>
      <c r="P189" s="14"/>
      <c r="Q189" s="14"/>
      <c r="R189" s="14"/>
    </row>
    <row r="190" spans="2:18" ht="12.75">
      <c r="B190" s="254"/>
      <c r="C190" s="254"/>
      <c r="D190" s="254"/>
      <c r="E190" s="254"/>
      <c r="F190" s="14"/>
      <c r="G190" s="14"/>
      <c r="H190" s="14"/>
      <c r="I190" s="94"/>
      <c r="J190" s="94"/>
      <c r="K190" s="14"/>
      <c r="L190" s="14"/>
      <c r="M190" s="14"/>
      <c r="N190" s="14"/>
      <c r="O190" s="14"/>
      <c r="P190" s="14"/>
      <c r="Q190" s="14"/>
      <c r="R190" s="14"/>
    </row>
    <row r="191" spans="2:18" ht="12.75">
      <c r="B191" s="254"/>
      <c r="C191" s="254"/>
      <c r="D191" s="254"/>
      <c r="E191" s="254"/>
      <c r="F191" s="14"/>
      <c r="G191" s="14"/>
      <c r="H191" s="14"/>
      <c r="I191" s="94"/>
      <c r="J191" s="94"/>
      <c r="K191" s="14"/>
      <c r="L191" s="14"/>
      <c r="M191" s="14"/>
      <c r="N191" s="14"/>
      <c r="O191" s="14"/>
      <c r="P191" s="14"/>
      <c r="Q191" s="14"/>
      <c r="R191" s="14"/>
    </row>
    <row r="192" spans="2:18" ht="12.75">
      <c r="B192" s="254"/>
      <c r="C192" s="254"/>
      <c r="D192" s="254"/>
      <c r="E192" s="254"/>
      <c r="F192" s="14"/>
      <c r="G192" s="14"/>
      <c r="H192" s="14"/>
      <c r="I192" s="94"/>
      <c r="J192" s="94"/>
      <c r="K192" s="14"/>
      <c r="L192" s="14"/>
      <c r="M192" s="14"/>
      <c r="N192" s="14"/>
      <c r="O192" s="14"/>
      <c r="P192" s="14"/>
      <c r="Q192" s="14"/>
      <c r="R192" s="14"/>
    </row>
    <row r="193" spans="2:18" ht="12.75">
      <c r="B193" s="254"/>
      <c r="C193" s="254"/>
      <c r="D193" s="254"/>
      <c r="E193" s="254"/>
      <c r="F193" s="14"/>
      <c r="G193" s="14"/>
      <c r="H193" s="14"/>
      <c r="I193" s="94"/>
      <c r="J193" s="94"/>
      <c r="K193" s="14"/>
      <c r="L193" s="14"/>
      <c r="M193" s="14"/>
      <c r="N193" s="14"/>
      <c r="O193" s="14"/>
      <c r="P193" s="14"/>
      <c r="Q193" s="14"/>
      <c r="R193" s="14"/>
    </row>
    <row r="194" spans="2:18" ht="12.75">
      <c r="B194" s="254"/>
      <c r="C194" s="254"/>
      <c r="D194" s="254"/>
      <c r="E194" s="254"/>
      <c r="F194" s="14"/>
      <c r="G194" s="14"/>
      <c r="H194" s="14"/>
      <c r="I194" s="94"/>
      <c r="J194" s="94"/>
      <c r="K194" s="14"/>
      <c r="L194" s="14"/>
      <c r="M194" s="14"/>
      <c r="N194" s="14"/>
      <c r="O194" s="14"/>
      <c r="P194" s="14"/>
      <c r="Q194" s="14"/>
      <c r="R194" s="14"/>
    </row>
    <row r="195" spans="2:18" ht="12.75">
      <c r="B195" s="254"/>
      <c r="C195" s="254"/>
      <c r="D195" s="254"/>
      <c r="E195" s="254"/>
      <c r="F195" s="14"/>
      <c r="G195" s="14"/>
      <c r="H195" s="14"/>
      <c r="I195" s="94"/>
      <c r="J195" s="94"/>
      <c r="K195" s="14"/>
      <c r="L195" s="14"/>
      <c r="M195" s="14"/>
      <c r="N195" s="14"/>
      <c r="O195" s="14"/>
      <c r="P195" s="14"/>
      <c r="Q195" s="14"/>
      <c r="R195" s="14"/>
    </row>
    <row r="196" spans="2:18" ht="12.75">
      <c r="B196" s="254"/>
      <c r="C196" s="254"/>
      <c r="D196" s="254"/>
      <c r="E196" s="254"/>
      <c r="F196" s="14"/>
      <c r="G196" s="14"/>
      <c r="H196" s="14"/>
      <c r="I196" s="94"/>
      <c r="J196" s="94"/>
      <c r="K196" s="14"/>
      <c r="L196" s="14"/>
      <c r="M196" s="14"/>
      <c r="N196" s="14"/>
      <c r="O196" s="14"/>
      <c r="P196" s="14"/>
      <c r="Q196" s="14"/>
      <c r="R196" s="14"/>
    </row>
    <row r="197" spans="2:18" ht="12.75">
      <c r="B197" s="254"/>
      <c r="C197" s="254"/>
      <c r="D197" s="254"/>
      <c r="E197" s="254"/>
      <c r="F197" s="14"/>
      <c r="G197" s="14"/>
      <c r="H197" s="14"/>
      <c r="I197" s="94"/>
      <c r="J197" s="94"/>
      <c r="K197" s="14"/>
      <c r="L197" s="14"/>
      <c r="M197" s="14"/>
      <c r="N197" s="14"/>
      <c r="O197" s="14"/>
      <c r="P197" s="14"/>
      <c r="Q197" s="14"/>
      <c r="R197" s="14"/>
    </row>
    <row r="198" spans="2:18" ht="12.75">
      <c r="B198" s="254"/>
      <c r="C198" s="254"/>
      <c r="D198" s="254"/>
      <c r="E198" s="254"/>
      <c r="F198" s="14"/>
      <c r="G198" s="14"/>
      <c r="H198" s="14"/>
      <c r="I198" s="94"/>
      <c r="J198" s="94"/>
      <c r="K198" s="14"/>
      <c r="L198" s="14"/>
      <c r="M198" s="14"/>
      <c r="N198" s="14"/>
      <c r="O198" s="14"/>
      <c r="P198" s="14"/>
      <c r="Q198" s="14"/>
      <c r="R198" s="14"/>
    </row>
    <row r="199" spans="2:18" ht="12.75">
      <c r="B199" s="254"/>
      <c r="C199" s="254"/>
      <c r="D199" s="254"/>
      <c r="E199" s="254"/>
      <c r="F199" s="14"/>
      <c r="G199" s="14"/>
      <c r="H199" s="14"/>
      <c r="I199" s="94"/>
      <c r="J199" s="94"/>
      <c r="K199" s="14"/>
      <c r="L199" s="14"/>
      <c r="M199" s="14"/>
      <c r="N199" s="14"/>
      <c r="O199" s="14"/>
      <c r="P199" s="14"/>
      <c r="Q199" s="14"/>
      <c r="R199" s="14"/>
    </row>
    <row r="200" spans="2:18" ht="12.75">
      <c r="B200" s="254"/>
      <c r="C200" s="254"/>
      <c r="D200" s="254"/>
      <c r="E200" s="254"/>
      <c r="F200" s="14"/>
      <c r="G200" s="14"/>
      <c r="H200" s="14"/>
      <c r="I200" s="94"/>
      <c r="J200" s="94"/>
      <c r="K200" s="14"/>
      <c r="L200" s="14"/>
      <c r="M200" s="14"/>
      <c r="N200" s="14"/>
      <c r="O200" s="14"/>
      <c r="P200" s="14"/>
      <c r="Q200" s="14"/>
      <c r="R200" s="14"/>
    </row>
    <row r="201" spans="2:18" ht="12.75">
      <c r="B201" s="254"/>
      <c r="C201" s="254"/>
      <c r="D201" s="254"/>
      <c r="E201" s="254"/>
      <c r="F201" s="14"/>
      <c r="G201" s="14"/>
      <c r="H201" s="14"/>
      <c r="I201" s="94"/>
      <c r="J201" s="94"/>
      <c r="K201" s="14"/>
      <c r="L201" s="14"/>
      <c r="M201" s="14"/>
      <c r="N201" s="14"/>
      <c r="O201" s="14"/>
      <c r="P201" s="14"/>
      <c r="Q201" s="14"/>
      <c r="R201" s="14"/>
    </row>
    <row r="202" spans="2:18" ht="12.75">
      <c r="B202" s="254"/>
      <c r="C202" s="254"/>
      <c r="D202" s="254"/>
      <c r="E202" s="254"/>
      <c r="F202" s="14"/>
      <c r="G202" s="14"/>
      <c r="H202" s="14"/>
      <c r="I202" s="94"/>
      <c r="J202" s="94"/>
      <c r="K202" s="14"/>
      <c r="L202" s="14"/>
      <c r="M202" s="14"/>
      <c r="N202" s="14"/>
      <c r="O202" s="14"/>
      <c r="P202" s="14"/>
      <c r="Q202" s="14"/>
      <c r="R202" s="14"/>
    </row>
    <row r="203" spans="2:18" ht="12.75">
      <c r="B203" s="254"/>
      <c r="C203" s="254"/>
      <c r="D203" s="254"/>
      <c r="E203" s="254"/>
      <c r="F203" s="14"/>
      <c r="G203" s="14"/>
      <c r="H203" s="14"/>
      <c r="I203" s="94"/>
      <c r="J203" s="94"/>
      <c r="K203" s="14"/>
      <c r="L203" s="14"/>
      <c r="M203" s="14"/>
      <c r="N203" s="14"/>
      <c r="O203" s="14"/>
      <c r="P203" s="14"/>
      <c r="Q203" s="14"/>
      <c r="R203" s="14"/>
    </row>
    <row r="204" spans="2:18" ht="12.75">
      <c r="B204" s="254"/>
      <c r="C204" s="254"/>
      <c r="D204" s="254"/>
      <c r="E204" s="254"/>
      <c r="F204" s="14"/>
      <c r="G204" s="14"/>
      <c r="H204" s="14"/>
      <c r="I204" s="94"/>
      <c r="J204" s="94"/>
      <c r="K204" s="14"/>
      <c r="L204" s="14"/>
      <c r="M204" s="14"/>
      <c r="N204" s="14"/>
      <c r="O204" s="14"/>
      <c r="P204" s="14"/>
      <c r="Q204" s="14"/>
      <c r="R204" s="14"/>
    </row>
    <row r="205" spans="2:18" ht="12.75">
      <c r="B205" s="254"/>
      <c r="C205" s="254"/>
      <c r="D205" s="254"/>
      <c r="E205" s="254"/>
      <c r="F205" s="14"/>
      <c r="G205" s="14"/>
      <c r="H205" s="14"/>
      <c r="I205" s="94"/>
      <c r="J205" s="94"/>
      <c r="K205" s="14"/>
      <c r="L205" s="14"/>
      <c r="M205" s="14"/>
      <c r="N205" s="14"/>
      <c r="O205" s="14"/>
      <c r="P205" s="14"/>
      <c r="Q205" s="14"/>
      <c r="R205" s="14"/>
    </row>
    <row r="206" spans="2:18" ht="12.75">
      <c r="B206" s="254"/>
      <c r="C206" s="254"/>
      <c r="D206" s="254"/>
      <c r="E206" s="254"/>
      <c r="F206" s="14"/>
      <c r="G206" s="14"/>
      <c r="H206" s="14"/>
      <c r="I206" s="94"/>
      <c r="J206" s="94"/>
      <c r="K206" s="14"/>
      <c r="L206" s="14"/>
      <c r="M206" s="14"/>
      <c r="N206" s="14"/>
      <c r="O206" s="14"/>
      <c r="P206" s="14"/>
      <c r="Q206" s="14"/>
      <c r="R206" s="14"/>
    </row>
    <row r="207" spans="2:18" ht="12.75">
      <c r="B207" s="254"/>
      <c r="C207" s="254"/>
      <c r="D207" s="254"/>
      <c r="E207" s="254"/>
      <c r="F207" s="14"/>
      <c r="G207" s="14"/>
      <c r="H207" s="14"/>
      <c r="I207" s="94"/>
      <c r="J207" s="94"/>
      <c r="K207" s="14"/>
      <c r="L207" s="14"/>
      <c r="M207" s="14"/>
      <c r="N207" s="14"/>
      <c r="O207" s="14"/>
      <c r="P207" s="14"/>
      <c r="Q207" s="14"/>
      <c r="R207" s="14"/>
    </row>
    <row r="208" spans="2:18" ht="12.75">
      <c r="B208" s="254"/>
      <c r="C208" s="254"/>
      <c r="D208" s="254"/>
      <c r="E208" s="254"/>
      <c r="F208" s="14"/>
      <c r="G208" s="14"/>
      <c r="H208" s="14"/>
      <c r="I208" s="94"/>
      <c r="J208" s="94"/>
      <c r="K208" s="14"/>
      <c r="L208" s="14"/>
      <c r="M208" s="14"/>
      <c r="N208" s="14"/>
      <c r="O208" s="14"/>
      <c r="P208" s="14"/>
      <c r="Q208" s="14"/>
      <c r="R208" s="14"/>
    </row>
    <row r="209" spans="2:18" ht="12.75">
      <c r="B209" s="254"/>
      <c r="C209" s="254"/>
      <c r="D209" s="254"/>
      <c r="E209" s="254"/>
      <c r="F209" s="14"/>
      <c r="G209" s="14"/>
      <c r="H209" s="14"/>
      <c r="I209" s="94"/>
      <c r="J209" s="94"/>
      <c r="K209" s="14"/>
      <c r="L209" s="14"/>
      <c r="M209" s="14"/>
      <c r="N209" s="14"/>
      <c r="O209" s="14"/>
      <c r="P209" s="14"/>
      <c r="Q209" s="14"/>
      <c r="R209" s="14"/>
    </row>
    <row r="210" spans="2:18" ht="12.75">
      <c r="B210" s="254"/>
      <c r="C210" s="254"/>
      <c r="D210" s="254"/>
      <c r="E210" s="254"/>
      <c r="F210" s="14"/>
      <c r="G210" s="14"/>
      <c r="H210" s="14"/>
      <c r="I210" s="94"/>
      <c r="J210" s="94"/>
      <c r="K210" s="14"/>
      <c r="L210" s="14"/>
      <c r="M210" s="14"/>
      <c r="N210" s="14"/>
      <c r="O210" s="14"/>
      <c r="P210" s="14"/>
      <c r="Q210" s="14"/>
      <c r="R210" s="14"/>
    </row>
    <row r="211" spans="2:18" ht="12.75">
      <c r="B211" s="254"/>
      <c r="C211" s="254"/>
      <c r="D211" s="254"/>
      <c r="E211" s="254"/>
      <c r="F211" s="14"/>
      <c r="G211" s="14"/>
      <c r="H211" s="14"/>
      <c r="I211" s="94"/>
      <c r="J211" s="94"/>
      <c r="K211" s="14"/>
      <c r="L211" s="14"/>
      <c r="M211" s="14"/>
      <c r="N211" s="14"/>
      <c r="O211" s="14"/>
      <c r="P211" s="14"/>
      <c r="Q211" s="14"/>
      <c r="R211" s="14"/>
    </row>
    <row r="212" spans="2:18" ht="12.75">
      <c r="B212" s="254"/>
      <c r="C212" s="254"/>
      <c r="D212" s="254"/>
      <c r="E212" s="254"/>
      <c r="F212" s="14"/>
      <c r="G212" s="14"/>
      <c r="H212" s="14"/>
      <c r="I212" s="94"/>
      <c r="J212" s="94"/>
      <c r="K212" s="14"/>
      <c r="L212" s="14"/>
      <c r="M212" s="14"/>
      <c r="N212" s="14"/>
      <c r="O212" s="14"/>
      <c r="P212" s="14"/>
      <c r="Q212" s="14"/>
      <c r="R212" s="14"/>
    </row>
    <row r="213" spans="2:18" ht="12.75">
      <c r="B213" s="254"/>
      <c r="C213" s="254"/>
      <c r="D213" s="254"/>
      <c r="E213" s="254"/>
      <c r="F213" s="14"/>
      <c r="G213" s="14"/>
      <c r="H213" s="14"/>
      <c r="I213" s="94"/>
      <c r="J213" s="94"/>
      <c r="K213" s="14"/>
      <c r="L213" s="14"/>
      <c r="M213" s="14"/>
      <c r="N213" s="14"/>
      <c r="O213" s="14"/>
      <c r="P213" s="14"/>
      <c r="Q213" s="14"/>
      <c r="R213" s="14"/>
    </row>
    <row r="214" spans="2:18" ht="12.75">
      <c r="B214" s="254"/>
      <c r="C214" s="254"/>
      <c r="D214" s="254"/>
      <c r="E214" s="254"/>
      <c r="F214" s="14"/>
      <c r="G214" s="14"/>
      <c r="H214" s="14"/>
      <c r="I214" s="94"/>
      <c r="J214" s="94"/>
      <c r="K214" s="14"/>
      <c r="L214" s="14"/>
      <c r="M214" s="14"/>
      <c r="N214" s="14"/>
      <c r="O214" s="14"/>
      <c r="P214" s="14"/>
      <c r="Q214" s="14"/>
      <c r="R214" s="14"/>
    </row>
    <row r="215" spans="2:18" ht="12.75">
      <c r="B215" s="254"/>
      <c r="C215" s="254"/>
      <c r="D215" s="254"/>
      <c r="E215" s="254"/>
      <c r="F215" s="14"/>
      <c r="G215" s="14"/>
      <c r="H215" s="14"/>
      <c r="I215" s="94"/>
      <c r="J215" s="94"/>
      <c r="K215" s="14"/>
      <c r="L215" s="14"/>
      <c r="M215" s="14"/>
      <c r="N215" s="14"/>
      <c r="O215" s="14"/>
      <c r="P215" s="14"/>
      <c r="Q215" s="14"/>
      <c r="R215" s="14"/>
    </row>
    <row r="216" spans="2:18" ht="12.75">
      <c r="B216" s="254"/>
      <c r="C216" s="254"/>
      <c r="D216" s="254"/>
      <c r="E216" s="254"/>
      <c r="F216" s="14"/>
      <c r="G216" s="14"/>
      <c r="H216" s="14"/>
      <c r="I216" s="94"/>
      <c r="J216" s="94"/>
      <c r="K216" s="14"/>
      <c r="L216" s="14"/>
      <c r="M216" s="14"/>
      <c r="N216" s="14"/>
      <c r="O216" s="14"/>
      <c r="P216" s="14"/>
      <c r="Q216" s="14"/>
      <c r="R216" s="14"/>
    </row>
    <row r="217" spans="2:18" ht="12.75">
      <c r="B217" s="254"/>
      <c r="C217" s="254"/>
      <c r="D217" s="254"/>
      <c r="E217" s="254"/>
      <c r="F217" s="14"/>
      <c r="G217" s="14"/>
      <c r="H217" s="14"/>
      <c r="I217" s="94"/>
      <c r="J217" s="94"/>
      <c r="K217" s="14"/>
      <c r="L217" s="14"/>
      <c r="M217" s="14"/>
      <c r="N217" s="14"/>
      <c r="O217" s="14"/>
      <c r="P217" s="14"/>
      <c r="Q217" s="14"/>
      <c r="R217" s="14"/>
    </row>
  </sheetData>
  <sheetProtection/>
  <mergeCells count="3">
    <mergeCell ref="A3:E3"/>
    <mergeCell ref="A5:E5"/>
    <mergeCell ref="A4:H4"/>
  </mergeCells>
  <printOptions horizontalCentered="1" verticalCentered="1"/>
  <pageMargins left="0.35" right="0.25" top="0.984251968503937" bottom="0.54" header="0.511811023622047" footer="0.511811023622047"/>
  <pageSetup fitToHeight="1" fitToWidth="1" horizontalDpi="600" verticalDpi="600" orientation="landscape" paperSize="9" scale="6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T5"/>
  <sheetViews>
    <sheetView workbookViewId="0" topLeftCell="A1">
      <selection activeCell="A4" sqref="A4"/>
    </sheetView>
  </sheetViews>
  <sheetFormatPr defaultColWidth="9.00390625" defaultRowHeight="12.75"/>
  <cols>
    <col min="1" max="1" width="54.25390625" style="27" bestFit="1" customWidth="1"/>
    <col min="2" max="2" width="10.625" style="27" bestFit="1" customWidth="1"/>
    <col min="3" max="3" width="11.375" style="27" bestFit="1" customWidth="1"/>
    <col min="4" max="4" width="6.25390625" style="27" bestFit="1" customWidth="1"/>
    <col min="5" max="5" width="7.625" style="27" hidden="1" customWidth="1"/>
    <col min="6" max="16384" width="9.125" style="27" customWidth="1"/>
  </cols>
  <sheetData>
    <row r="2" spans="1:20" ht="36.75" customHeight="1">
      <c r="A2" s="268" t="s">
        <v>71</v>
      </c>
      <c r="B2" s="269"/>
      <c r="C2" s="269"/>
      <c r="D2" s="269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12.75">
      <c r="A3" s="119"/>
    </row>
    <row r="5" s="186" customFormat="1" ht="12.75">
      <c r="D5" s="44"/>
    </row>
    <row r="6" s="159" customFormat="1" ht="12.75"/>
  </sheetData>
  <sheetProtection/>
  <mergeCells count="1">
    <mergeCell ref="A2:D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T5"/>
  <sheetViews>
    <sheetView workbookViewId="0" topLeftCell="A1">
      <selection activeCell="A4" sqref="A4"/>
    </sheetView>
  </sheetViews>
  <sheetFormatPr defaultColWidth="9.00390625" defaultRowHeight="12.75"/>
  <cols>
    <col min="1" max="1" width="54.25390625" style="27" bestFit="1" customWidth="1"/>
    <col min="2" max="2" width="10.625" style="27" bestFit="1" customWidth="1"/>
    <col min="3" max="3" width="11.375" style="27" bestFit="1" customWidth="1"/>
    <col min="4" max="4" width="6.25390625" style="27" bestFit="1" customWidth="1"/>
    <col min="5" max="5" width="7.625" style="27" hidden="1" customWidth="1"/>
    <col min="6" max="16384" width="9.125" style="27" customWidth="1"/>
  </cols>
  <sheetData>
    <row r="2" spans="1:20" ht="35.25" customHeight="1">
      <c r="A2" s="268" t="s">
        <v>83</v>
      </c>
      <c r="B2" s="269"/>
      <c r="C2" s="269"/>
      <c r="D2" s="269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12.75">
      <c r="A3" s="119"/>
    </row>
    <row r="5" s="186" customFormat="1" ht="12.75">
      <c r="D5" s="44"/>
    </row>
    <row r="6" s="159" customFormat="1" ht="12.75"/>
  </sheetData>
  <sheetProtection/>
  <mergeCells count="1">
    <mergeCell ref="A2:D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T4"/>
  <sheetViews>
    <sheetView workbookViewId="0" topLeftCell="A1">
      <selection activeCell="A4" sqref="A4:IV4"/>
    </sheetView>
  </sheetViews>
  <sheetFormatPr defaultColWidth="9.00390625" defaultRowHeight="12.75"/>
  <cols>
    <col min="1" max="1" width="77.25390625" style="27" bestFit="1" customWidth="1"/>
    <col min="2" max="7" width="8.75390625" style="27" bestFit="1" customWidth="1"/>
    <col min="8" max="8" width="7.625" style="27" hidden="1" customWidth="1"/>
    <col min="9" max="16384" width="9.125" style="27" customWidth="1"/>
  </cols>
  <sheetData>
    <row r="2" spans="1:20" ht="18.75">
      <c r="A2" s="5" t="s">
        <v>203</v>
      </c>
      <c r="B2" s="269"/>
      <c r="C2" s="269"/>
      <c r="D2" s="269"/>
      <c r="E2" s="269"/>
      <c r="F2" s="269"/>
      <c r="G2" s="269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12.75">
      <c r="A3" s="119"/>
    </row>
    <row r="4" s="186" customFormat="1" ht="12.75">
      <c r="G4" s="44" t="s">
        <v>192</v>
      </c>
    </row>
    <row r="5" s="159" customFormat="1" ht="12.75"/>
  </sheetData>
  <sheetProtection/>
  <mergeCells count="1">
    <mergeCell ref="A2:G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8" sqref="A8:IV8"/>
    </sheetView>
  </sheetViews>
  <sheetFormatPr defaultColWidth="9.00390625" defaultRowHeight="12.75"/>
  <sheetData>
    <row r="8" s="127" customFormat="1" ht="12.75"/>
  </sheetData>
  <sheetProtection/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4"/>
  </sheetPr>
  <dimension ref="A1:G13"/>
  <sheetViews>
    <sheetView workbookViewId="0" topLeftCell="A1">
      <selection activeCell="B9" sqref="B9"/>
    </sheetView>
  </sheetViews>
  <sheetFormatPr defaultColWidth="9.00390625" defaultRowHeight="12.75"/>
  <cols>
    <col min="1" max="1" width="27.375" style="0" customWidth="1"/>
    <col min="2" max="2" width="17.00390625" style="0" customWidth="1"/>
    <col min="3" max="6" width="15.125" style="0" bestFit="1" customWidth="1"/>
    <col min="7" max="7" width="11.00390625" style="0" bestFit="1" customWidth="1"/>
  </cols>
  <sheetData>
    <row r="1" ht="12.75">
      <c r="A1" t="s">
        <v>225</v>
      </c>
    </row>
    <row r="3" spans="1:3" ht="12.75">
      <c r="A3" t="s">
        <v>141</v>
      </c>
      <c r="B3" s="168">
        <v>45260</v>
      </c>
      <c r="C3" s="81" t="s">
        <v>65</v>
      </c>
    </row>
    <row r="4" spans="1:3" ht="12.75">
      <c r="A4" t="s">
        <v>200</v>
      </c>
      <c r="B4" s="168" t="s">
        <v>144</v>
      </c>
      <c r="C4" s="81"/>
    </row>
    <row r="5" spans="1:7" ht="12.75">
      <c r="A5" t="s">
        <v>10</v>
      </c>
      <c r="B5">
        <v>1000000000</v>
      </c>
      <c r="C5" t="str">
        <f>IF($A$10="UKR",C7,C8)</f>
        <v>млрд. дол. США</v>
      </c>
      <c r="D5" t="str">
        <f>IF($A$10="UKR",D7,D8)</f>
        <v>млрд. грн</v>
      </c>
      <c r="E5" t="str">
        <f>IF($A$10="UKR",E7,E8)</f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2" ht="12.75">
      <c r="A6" t="s">
        <v>19</v>
      </c>
      <c r="B6" t="s">
        <v>15</v>
      </c>
    </row>
    <row r="7" spans="3:5" ht="12.75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3:5" ht="12.75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ht="12.75">
      <c r="A9" t="s">
        <v>75</v>
      </c>
    </row>
    <row r="10" ht="12.75">
      <c r="A10" t="s">
        <v>150</v>
      </c>
    </row>
    <row r="13" ht="12.75">
      <c r="A13">
        <v>1000000000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Q12" sqref="Q12"/>
    </sheetView>
  </sheetViews>
  <sheetFormatPr defaultColWidth="9.00390625" defaultRowHeight="12.75"/>
  <sheetData>
    <row r="7" s="162" customFormat="1" ht="12.75"/>
    <row r="8" s="125" customFormat="1" ht="11.25"/>
  </sheetData>
  <sheetProtection/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1:R180"/>
  <sheetViews>
    <sheetView workbookViewId="0" topLeftCell="A1">
      <selection activeCell="A6" sqref="A6"/>
    </sheetView>
  </sheetViews>
  <sheetFormatPr defaultColWidth="9.00390625" defaultRowHeight="12.75" outlineLevelRow="3"/>
  <cols>
    <col min="1" max="1" width="52.00390625" style="28" customWidth="1"/>
    <col min="2" max="13" width="15.125" style="39" customWidth="1"/>
    <col min="14" max="16384" width="9.125" style="28" customWidth="1"/>
  </cols>
  <sheetData>
    <row r="1" spans="2:13" s="27" customFormat="1" ht="12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8" s="27" customFormat="1" ht="18.75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2"/>
      <c r="O2" s="62"/>
      <c r="P2" s="62"/>
      <c r="Q2" s="62"/>
      <c r="R2" s="62"/>
    </row>
    <row r="3" spans="1:13" s="27" customFormat="1" ht="12.75">
      <c r="A3" s="119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s="186" customFormat="1" ht="12.75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 t="str">
        <f>VALUSD</f>
        <v>млрд. дол. США</v>
      </c>
    </row>
    <row r="5" spans="1:13" s="224" customFormat="1" ht="12.75">
      <c r="A5" s="123"/>
      <c r="B5" s="89">
        <v>44926</v>
      </c>
      <c r="C5" s="89">
        <v>44957</v>
      </c>
      <c r="D5" s="89">
        <v>44985</v>
      </c>
      <c r="E5" s="89">
        <v>45016</v>
      </c>
      <c r="F5" s="89">
        <v>45046</v>
      </c>
      <c r="G5" s="89">
        <v>45077</v>
      </c>
      <c r="H5" s="89">
        <v>45107</v>
      </c>
      <c r="I5" s="89">
        <v>45138</v>
      </c>
      <c r="J5" s="89">
        <v>45169</v>
      </c>
      <c r="K5" s="89">
        <v>45199</v>
      </c>
      <c r="L5" s="89">
        <v>45230</v>
      </c>
      <c r="M5" s="89">
        <v>45260</v>
      </c>
    </row>
    <row r="6" spans="1:13" s="10" customFormat="1" ht="31.5">
      <c r="A6" s="7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65">
        <f aca="true" t="shared" si="0" ref="B6:M6">B$7+B$81</f>
        <v>111.44670722128998</v>
      </c>
      <c r="C6" s="65">
        <f t="shared" si="0"/>
        <v>116.66961472222998</v>
      </c>
      <c r="D6" s="65">
        <f t="shared" si="0"/>
        <v>116.04727709336998</v>
      </c>
      <c r="E6" s="65">
        <f t="shared" si="0"/>
        <v>119.95450469425998</v>
      </c>
      <c r="F6" s="65">
        <f t="shared" si="0"/>
        <v>124.33694708407998</v>
      </c>
      <c r="G6" s="65">
        <f t="shared" si="0"/>
        <v>125.61307019629</v>
      </c>
      <c r="H6" s="65">
        <f t="shared" si="0"/>
        <v>128.91830690370998</v>
      </c>
      <c r="I6" s="65">
        <f t="shared" si="0"/>
        <v>132.91716677329995</v>
      </c>
      <c r="J6" s="65">
        <f t="shared" si="0"/>
        <v>133.94087498903997</v>
      </c>
      <c r="K6" s="65">
        <f t="shared" si="0"/>
        <v>133.62846563767994</v>
      </c>
      <c r="L6" s="65">
        <f t="shared" si="0"/>
        <v>136.34243716223</v>
      </c>
      <c r="M6" s="65">
        <f t="shared" si="0"/>
        <v>140.82376648444</v>
      </c>
    </row>
    <row r="7" spans="1:13" s="134" customFormat="1" ht="15">
      <c r="A7" s="73" t="s">
        <v>66</v>
      </c>
      <c r="B7" s="111">
        <f aca="true" t="shared" si="1" ref="B7:M7">B$8+B$45</f>
        <v>101.59354286954999</v>
      </c>
      <c r="C7" s="111">
        <f t="shared" si="1"/>
        <v>106.40957943289997</v>
      </c>
      <c r="D7" s="111">
        <f t="shared" si="1"/>
        <v>106.15247933468999</v>
      </c>
      <c r="E7" s="111">
        <f t="shared" si="1"/>
        <v>110.61838573605998</v>
      </c>
      <c r="F7" s="111">
        <f t="shared" si="1"/>
        <v>115.08087609846999</v>
      </c>
      <c r="G7" s="111">
        <f t="shared" si="1"/>
        <v>116.41405736958</v>
      </c>
      <c r="H7" s="111">
        <f t="shared" si="1"/>
        <v>119.67870895049997</v>
      </c>
      <c r="I7" s="111">
        <f t="shared" si="1"/>
        <v>123.63309813677996</v>
      </c>
      <c r="J7" s="111">
        <f t="shared" si="1"/>
        <v>124.57923860485997</v>
      </c>
      <c r="K7" s="111">
        <f t="shared" si="1"/>
        <v>124.70905736819995</v>
      </c>
      <c r="L7" s="111">
        <f t="shared" si="1"/>
        <v>127.54021543510999</v>
      </c>
      <c r="M7" s="111">
        <f t="shared" si="1"/>
        <v>131.94343932231</v>
      </c>
    </row>
    <row r="8" spans="1:13" s="72" customFormat="1" ht="15" outlineLevel="1">
      <c r="A8" s="95" t="s">
        <v>48</v>
      </c>
      <c r="B8" s="177">
        <f aca="true" t="shared" si="2" ref="B8:M8">B$9+B$43</f>
        <v>38.00228207715999</v>
      </c>
      <c r="C8" s="177">
        <f t="shared" si="2"/>
        <v>38.84376178943998</v>
      </c>
      <c r="D8" s="177">
        <f t="shared" si="2"/>
        <v>39.14072184713998</v>
      </c>
      <c r="E8" s="177">
        <f t="shared" si="2"/>
        <v>39.507845984299976</v>
      </c>
      <c r="F8" s="177">
        <f t="shared" si="2"/>
        <v>39.28821810474998</v>
      </c>
      <c r="G8" s="177">
        <f t="shared" si="2"/>
        <v>39.72659766403997</v>
      </c>
      <c r="H8" s="177">
        <f t="shared" si="2"/>
        <v>39.786863454679974</v>
      </c>
      <c r="I8" s="177">
        <f t="shared" si="2"/>
        <v>40.21904640636997</v>
      </c>
      <c r="J8" s="177">
        <f t="shared" si="2"/>
        <v>40.27054421557998</v>
      </c>
      <c r="K8" s="177">
        <f t="shared" si="2"/>
        <v>40.49998570634997</v>
      </c>
      <c r="L8" s="177">
        <f t="shared" si="2"/>
        <v>41.66941366489998</v>
      </c>
      <c r="M8" s="177">
        <f t="shared" si="2"/>
        <v>42.36311416628</v>
      </c>
    </row>
    <row r="9" spans="1:13" s="200" customFormat="1" ht="12.75" outlineLevel="2">
      <c r="A9" s="121" t="s">
        <v>197</v>
      </c>
      <c r="B9" s="176">
        <f aca="true" t="shared" si="3" ref="B9:M9">SUM(B$10:B$42)</f>
        <v>37.955266801959986</v>
      </c>
      <c r="C9" s="176">
        <f t="shared" si="3"/>
        <v>38.79674651423998</v>
      </c>
      <c r="D9" s="176">
        <f t="shared" si="3"/>
        <v>39.093706571939975</v>
      </c>
      <c r="E9" s="176">
        <f t="shared" si="3"/>
        <v>39.46173484900998</v>
      </c>
      <c r="F9" s="176">
        <f t="shared" si="3"/>
        <v>39.24210696945998</v>
      </c>
      <c r="G9" s="176">
        <f t="shared" si="3"/>
        <v>39.680486528749974</v>
      </c>
      <c r="H9" s="176">
        <f t="shared" si="3"/>
        <v>39.74165645928998</v>
      </c>
      <c r="I9" s="176">
        <f t="shared" si="3"/>
        <v>40.17383941097997</v>
      </c>
      <c r="J9" s="176">
        <f t="shared" si="3"/>
        <v>40.225337220189985</v>
      </c>
      <c r="K9" s="176">
        <f t="shared" si="3"/>
        <v>40.45477871095997</v>
      </c>
      <c r="L9" s="176">
        <f t="shared" si="3"/>
        <v>41.62486386959998</v>
      </c>
      <c r="M9" s="176">
        <f t="shared" si="3"/>
        <v>42.31857576097</v>
      </c>
    </row>
    <row r="10" spans="1:13" s="49" customFormat="1" ht="12.75" outlineLevel="3">
      <c r="A10" s="36" t="s">
        <v>143</v>
      </c>
      <c r="B10" s="124">
        <v>2.22413354628</v>
      </c>
      <c r="C10" s="124">
        <v>2.22413354628</v>
      </c>
      <c r="D10" s="124">
        <v>2.22413354628</v>
      </c>
      <c r="E10" s="124">
        <v>2.22386008763</v>
      </c>
      <c r="F10" s="124">
        <v>2.22386008763</v>
      </c>
      <c r="G10" s="124">
        <v>2.22386008763</v>
      </c>
      <c r="H10" s="124">
        <v>2.24361747512</v>
      </c>
      <c r="I10" s="124">
        <v>2.27581023065</v>
      </c>
      <c r="J10" s="124">
        <v>1.72543332259</v>
      </c>
      <c r="K10" s="124">
        <v>1.79302396046</v>
      </c>
      <c r="L10" s="124">
        <v>2.07341028273</v>
      </c>
      <c r="M10" s="124">
        <v>2.07288017661</v>
      </c>
    </row>
    <row r="11" spans="1:16" ht="12.75" outlineLevel="3">
      <c r="A11" s="85" t="s">
        <v>206</v>
      </c>
      <c r="B11" s="76">
        <v>0.47945505163</v>
      </c>
      <c r="C11" s="76">
        <v>0.47945505163</v>
      </c>
      <c r="D11" s="76">
        <v>0.47945505163</v>
      </c>
      <c r="E11" s="76">
        <v>0.47945505163</v>
      </c>
      <c r="F11" s="76">
        <v>0.47945505163</v>
      </c>
      <c r="G11" s="76">
        <v>0.47945505163</v>
      </c>
      <c r="H11" s="76">
        <v>0.47945505163</v>
      </c>
      <c r="I11" s="76">
        <v>0.47945505163</v>
      </c>
      <c r="J11" s="76">
        <v>0.47945505163</v>
      </c>
      <c r="K11" s="76">
        <v>0.47945505163</v>
      </c>
      <c r="L11" s="76">
        <v>0.48212748759</v>
      </c>
      <c r="M11" s="76">
        <v>0.48200422266</v>
      </c>
      <c r="N11" s="20"/>
      <c r="O11" s="20"/>
      <c r="P11" s="20"/>
    </row>
    <row r="12" spans="1:16" ht="12.75" outlineLevel="3">
      <c r="A12" s="85" t="s">
        <v>32</v>
      </c>
      <c r="B12" s="76">
        <v>1.47136659314</v>
      </c>
      <c r="C12" s="76">
        <v>1.64350194165</v>
      </c>
      <c r="D12" s="76">
        <v>1.63856152189</v>
      </c>
      <c r="E12" s="76">
        <v>0.99617808013</v>
      </c>
      <c r="F12" s="76">
        <v>1.24770993147</v>
      </c>
      <c r="G12" s="76">
        <v>1.79947179684</v>
      </c>
      <c r="H12" s="76">
        <v>1.77300432853</v>
      </c>
      <c r="I12" s="76">
        <v>1.98762554347</v>
      </c>
      <c r="J12" s="76">
        <v>2.00649713042</v>
      </c>
      <c r="K12" s="76">
        <v>2.39955534638</v>
      </c>
      <c r="L12" s="76">
        <v>2.65231251423</v>
      </c>
      <c r="M12" s="76">
        <v>2.96494971189</v>
      </c>
      <c r="N12" s="20"/>
      <c r="O12" s="20"/>
      <c r="P12" s="20"/>
    </row>
    <row r="13" spans="1:16" ht="12.75" outlineLevel="3">
      <c r="A13" s="85" t="s">
        <v>35</v>
      </c>
      <c r="B13" s="76">
        <v>1.36729325161</v>
      </c>
      <c r="C13" s="76">
        <v>1.36729325161</v>
      </c>
      <c r="D13" s="76">
        <v>1.36729325161</v>
      </c>
      <c r="E13" s="76">
        <v>1.36729325161</v>
      </c>
      <c r="F13" s="76">
        <v>1.36729325161</v>
      </c>
      <c r="G13" s="76">
        <v>1.36729325161</v>
      </c>
      <c r="H13" s="76">
        <v>1.36729325161</v>
      </c>
      <c r="I13" s="76">
        <v>1.36729325161</v>
      </c>
      <c r="J13" s="76">
        <v>1.36729325161</v>
      </c>
      <c r="K13" s="76">
        <v>1.36729325161</v>
      </c>
      <c r="L13" s="76">
        <v>1.3749144116</v>
      </c>
      <c r="M13" s="76">
        <v>1.374562889</v>
      </c>
      <c r="N13" s="20"/>
      <c r="O13" s="20"/>
      <c r="P13" s="20"/>
    </row>
    <row r="14" spans="1:16" ht="12.75" outlineLevel="3">
      <c r="A14" s="85" t="s">
        <v>85</v>
      </c>
      <c r="B14" s="76">
        <v>0.78482635378</v>
      </c>
      <c r="C14" s="76">
        <v>0.78482635378</v>
      </c>
      <c r="D14" s="76">
        <v>0.78482635378</v>
      </c>
      <c r="E14" s="76">
        <v>0.78482635378</v>
      </c>
      <c r="F14" s="76">
        <v>0.78482635378</v>
      </c>
      <c r="G14" s="76">
        <v>0.78482635378</v>
      </c>
      <c r="H14" s="76">
        <v>0.78482635378</v>
      </c>
      <c r="I14" s="76">
        <v>0.78482635378</v>
      </c>
      <c r="J14" s="76">
        <v>0.78482635378</v>
      </c>
      <c r="K14" s="76">
        <v>0.78482635378</v>
      </c>
      <c r="L14" s="76">
        <v>0.78920089977</v>
      </c>
      <c r="M14" s="76">
        <v>0.78899912578</v>
      </c>
      <c r="N14" s="20"/>
      <c r="O14" s="20"/>
      <c r="P14" s="20"/>
    </row>
    <row r="15" spans="1:16" ht="12.75" outlineLevel="3">
      <c r="A15" s="85" t="s">
        <v>134</v>
      </c>
      <c r="B15" s="76">
        <v>1.28252107002</v>
      </c>
      <c r="C15" s="76">
        <v>1.28252107002</v>
      </c>
      <c r="D15" s="76">
        <v>1.28252107002</v>
      </c>
      <c r="E15" s="76">
        <v>1.28252107002</v>
      </c>
      <c r="F15" s="76">
        <v>1.28252107002</v>
      </c>
      <c r="G15" s="76">
        <v>1.28252107002</v>
      </c>
      <c r="H15" s="76">
        <v>1.28252107002</v>
      </c>
      <c r="I15" s="76">
        <v>1.28252107002</v>
      </c>
      <c r="J15" s="76">
        <v>1.28252107002</v>
      </c>
      <c r="K15" s="76">
        <v>1.28252107002</v>
      </c>
      <c r="L15" s="76">
        <v>1.28966971809</v>
      </c>
      <c r="M15" s="76">
        <v>1.28933998988</v>
      </c>
      <c r="N15" s="20"/>
      <c r="O15" s="20"/>
      <c r="P15" s="20"/>
    </row>
    <row r="16" spans="1:16" ht="12.75" outlineLevel="3">
      <c r="A16" s="85" t="s">
        <v>198</v>
      </c>
      <c r="B16" s="76">
        <v>6.48375811488</v>
      </c>
      <c r="C16" s="76">
        <v>6.48375811488</v>
      </c>
      <c r="D16" s="76">
        <v>6.48375811488</v>
      </c>
      <c r="E16" s="76">
        <v>6.48375811488</v>
      </c>
      <c r="F16" s="76">
        <v>6.48375811488</v>
      </c>
      <c r="G16" s="76">
        <v>6.48375811488</v>
      </c>
      <c r="H16" s="76">
        <v>6.48375811488</v>
      </c>
      <c r="I16" s="76">
        <v>6.48375811488</v>
      </c>
      <c r="J16" s="76">
        <v>6.48375811488</v>
      </c>
      <c r="K16" s="76">
        <v>6.48375811488</v>
      </c>
      <c r="L16" s="76">
        <v>6.51989795387</v>
      </c>
      <c r="M16" s="76">
        <v>6.51823102004</v>
      </c>
      <c r="N16" s="20"/>
      <c r="O16" s="20"/>
      <c r="P16" s="20"/>
    </row>
    <row r="17" spans="1:16" ht="12.75" outlineLevel="3">
      <c r="A17" s="85" t="s">
        <v>28</v>
      </c>
      <c r="B17" s="76">
        <v>0.33082327462</v>
      </c>
      <c r="C17" s="76">
        <v>0.33082327462</v>
      </c>
      <c r="D17" s="76">
        <v>0.33082327462</v>
      </c>
      <c r="E17" s="76">
        <v>0.33082327462</v>
      </c>
      <c r="F17" s="76">
        <v>0.33082327462</v>
      </c>
      <c r="G17" s="76">
        <v>0.33082327462</v>
      </c>
      <c r="H17" s="76">
        <v>0.33082327462</v>
      </c>
      <c r="I17" s="76">
        <v>0.33082327462</v>
      </c>
      <c r="J17" s="76">
        <v>0.33082327462</v>
      </c>
      <c r="K17" s="76">
        <v>0.33082327462</v>
      </c>
      <c r="L17" s="76">
        <v>0.33266725146</v>
      </c>
      <c r="M17" s="76">
        <v>0.33258219886</v>
      </c>
      <c r="N17" s="20"/>
      <c r="O17" s="20"/>
      <c r="P17" s="20"/>
    </row>
    <row r="18" spans="1:16" ht="12.75" outlineLevel="3">
      <c r="A18" s="85" t="s">
        <v>77</v>
      </c>
      <c r="B18" s="76">
        <v>0.7410112501</v>
      </c>
      <c r="C18" s="76">
        <v>0.7410112501</v>
      </c>
      <c r="D18" s="76">
        <v>0.7410112501</v>
      </c>
      <c r="E18" s="76">
        <v>0.7410112501</v>
      </c>
      <c r="F18" s="76">
        <v>0.7410112501</v>
      </c>
      <c r="G18" s="76">
        <v>0.7410112501</v>
      </c>
      <c r="H18" s="76">
        <v>0.7410112501</v>
      </c>
      <c r="I18" s="76">
        <v>0.7410112501</v>
      </c>
      <c r="J18" s="76">
        <v>0.7410112501</v>
      </c>
      <c r="K18" s="76">
        <v>0.7410112501</v>
      </c>
      <c r="L18" s="76">
        <v>0.74514157493</v>
      </c>
      <c r="M18" s="76">
        <v>0.74495106556</v>
      </c>
      <c r="N18" s="20"/>
      <c r="O18" s="20"/>
      <c r="P18" s="20"/>
    </row>
    <row r="19" spans="1:16" ht="12.75" outlineLevel="3">
      <c r="A19" s="85" t="s">
        <v>170</v>
      </c>
      <c r="B19" s="76">
        <v>1.90368219733</v>
      </c>
      <c r="C19" s="76">
        <v>2.49703781212</v>
      </c>
      <c r="D19" s="76">
        <v>2.51412619409</v>
      </c>
      <c r="E19" s="76">
        <v>2.53584872763</v>
      </c>
      <c r="F19" s="76">
        <v>2.38564284894</v>
      </c>
      <c r="G19" s="76">
        <v>2.29164577579</v>
      </c>
      <c r="H19" s="76">
        <v>1.69543104238</v>
      </c>
      <c r="I19" s="76">
        <v>1.69720440347</v>
      </c>
      <c r="J19" s="76">
        <v>1.69398442548</v>
      </c>
      <c r="K19" s="76">
        <v>1.44421206437</v>
      </c>
      <c r="L19" s="76">
        <v>1.3348599599</v>
      </c>
      <c r="M19" s="76">
        <v>1.34419164717</v>
      </c>
      <c r="N19" s="20"/>
      <c r="O19" s="20"/>
      <c r="P19" s="20"/>
    </row>
    <row r="20" spans="1:16" ht="12.75" outlineLevel="3">
      <c r="A20" s="85" t="s">
        <v>127</v>
      </c>
      <c r="B20" s="76">
        <v>0.33082327462</v>
      </c>
      <c r="C20" s="76">
        <v>0.33082327462</v>
      </c>
      <c r="D20" s="76">
        <v>0.33082327462</v>
      </c>
      <c r="E20" s="76">
        <v>0.33082327462</v>
      </c>
      <c r="F20" s="76">
        <v>0.33082327462</v>
      </c>
      <c r="G20" s="76">
        <v>0.33082327462</v>
      </c>
      <c r="H20" s="76">
        <v>0.33082327462</v>
      </c>
      <c r="I20" s="76">
        <v>0.33082327462</v>
      </c>
      <c r="J20" s="76">
        <v>0.33082327462</v>
      </c>
      <c r="K20" s="76">
        <v>0.33082327462</v>
      </c>
      <c r="L20" s="76">
        <v>0.33266725146</v>
      </c>
      <c r="M20" s="76">
        <v>0.33258219886</v>
      </c>
      <c r="N20" s="20"/>
      <c r="O20" s="20"/>
      <c r="P20" s="20"/>
    </row>
    <row r="21" spans="1:16" ht="12.75" outlineLevel="3">
      <c r="A21" s="85" t="s">
        <v>193</v>
      </c>
      <c r="B21" s="76">
        <v>0.33082327462</v>
      </c>
      <c r="C21" s="76">
        <v>0.33082327462</v>
      </c>
      <c r="D21" s="76">
        <v>0.33082327462</v>
      </c>
      <c r="E21" s="76">
        <v>0.33082327462</v>
      </c>
      <c r="F21" s="76">
        <v>0.33082327462</v>
      </c>
      <c r="G21" s="76">
        <v>0.33082327462</v>
      </c>
      <c r="H21" s="76">
        <v>0.33082327462</v>
      </c>
      <c r="I21" s="76">
        <v>0.33082327462</v>
      </c>
      <c r="J21" s="76">
        <v>0.33082327462</v>
      </c>
      <c r="K21" s="76">
        <v>0.33082327462</v>
      </c>
      <c r="L21" s="76">
        <v>0.33266725146</v>
      </c>
      <c r="M21" s="76">
        <v>0.33258219886</v>
      </c>
      <c r="N21" s="20"/>
      <c r="O21" s="20"/>
      <c r="P21" s="20"/>
    </row>
    <row r="22" spans="1:16" ht="12.75" outlineLevel="3">
      <c r="A22" s="85" t="s">
        <v>220</v>
      </c>
      <c r="B22" s="76">
        <v>1.64270513422</v>
      </c>
      <c r="C22" s="76">
        <v>1.98567292626</v>
      </c>
      <c r="D22" s="76">
        <v>2.44526255876</v>
      </c>
      <c r="E22" s="76">
        <v>3.03058836502</v>
      </c>
      <c r="F22" s="76">
        <v>3.2073522827</v>
      </c>
      <c r="G22" s="76">
        <v>3.58683227373</v>
      </c>
      <c r="H22" s="76">
        <v>3.87054458429</v>
      </c>
      <c r="I22" s="76">
        <v>4.07489334252</v>
      </c>
      <c r="J22" s="76">
        <v>4.20985691782</v>
      </c>
      <c r="K22" s="76">
        <v>4.50387356051</v>
      </c>
      <c r="L22" s="76">
        <v>4.54159415828</v>
      </c>
      <c r="M22" s="76">
        <v>4.999023483</v>
      </c>
      <c r="N22" s="20"/>
      <c r="O22" s="20"/>
      <c r="P22" s="20"/>
    </row>
    <row r="23" spans="1:16" ht="12.75" outlineLevel="3">
      <c r="A23" s="85" t="s">
        <v>152</v>
      </c>
      <c r="B23" s="76">
        <v>0.33082327462</v>
      </c>
      <c r="C23" s="76">
        <v>0.33082327462</v>
      </c>
      <c r="D23" s="76">
        <v>0.33082327462</v>
      </c>
      <c r="E23" s="76">
        <v>0.33082327462</v>
      </c>
      <c r="F23" s="76">
        <v>0.33082327462</v>
      </c>
      <c r="G23" s="76">
        <v>0.33082327462</v>
      </c>
      <c r="H23" s="76">
        <v>0.33082327462</v>
      </c>
      <c r="I23" s="76">
        <v>0.33082327462</v>
      </c>
      <c r="J23" s="76">
        <v>0.33082327462</v>
      </c>
      <c r="K23" s="76">
        <v>0.33082327462</v>
      </c>
      <c r="L23" s="76">
        <v>0.33266725146</v>
      </c>
      <c r="M23" s="76">
        <v>0.33258219886</v>
      </c>
      <c r="N23" s="20"/>
      <c r="O23" s="20"/>
      <c r="P23" s="20"/>
    </row>
    <row r="24" spans="1:16" ht="12.75" outlineLevel="3">
      <c r="A24" s="85" t="s">
        <v>211</v>
      </c>
      <c r="B24" s="76">
        <v>0.33082327462</v>
      </c>
      <c r="C24" s="76">
        <v>0.33082327462</v>
      </c>
      <c r="D24" s="76">
        <v>0.33082327462</v>
      </c>
      <c r="E24" s="76">
        <v>0.33082327462</v>
      </c>
      <c r="F24" s="76">
        <v>0.33082327462</v>
      </c>
      <c r="G24" s="76">
        <v>0.33082327462</v>
      </c>
      <c r="H24" s="76">
        <v>0.33082327462</v>
      </c>
      <c r="I24" s="76">
        <v>0.33082327462</v>
      </c>
      <c r="J24" s="76">
        <v>0.33082327462</v>
      </c>
      <c r="K24" s="76">
        <v>0.33082327462</v>
      </c>
      <c r="L24" s="76">
        <v>0.33266725146</v>
      </c>
      <c r="M24" s="76">
        <v>0.33258219886</v>
      </c>
      <c r="N24" s="20"/>
      <c r="O24" s="20"/>
      <c r="P24" s="20"/>
    </row>
    <row r="25" spans="1:16" ht="12.75" outlineLevel="3">
      <c r="A25" s="85" t="s">
        <v>39</v>
      </c>
      <c r="B25" s="76">
        <v>0.33082327462</v>
      </c>
      <c r="C25" s="76">
        <v>0.33082327462</v>
      </c>
      <c r="D25" s="76">
        <v>0.33082327462</v>
      </c>
      <c r="E25" s="76">
        <v>0.33082327462</v>
      </c>
      <c r="F25" s="76">
        <v>0.33082327462</v>
      </c>
      <c r="G25" s="76">
        <v>0.33082327462</v>
      </c>
      <c r="H25" s="76">
        <v>0.33082327462</v>
      </c>
      <c r="I25" s="76">
        <v>0.33082327462</v>
      </c>
      <c r="J25" s="76">
        <v>0.33082327462</v>
      </c>
      <c r="K25" s="76">
        <v>0.33082327462</v>
      </c>
      <c r="L25" s="76">
        <v>0.33266725146</v>
      </c>
      <c r="M25" s="76">
        <v>0.33258219886</v>
      </c>
      <c r="N25" s="20"/>
      <c r="O25" s="20"/>
      <c r="P25" s="20"/>
    </row>
    <row r="26" spans="1:16" ht="12.75" outlineLevel="3">
      <c r="A26" s="85" t="s">
        <v>90</v>
      </c>
      <c r="B26" s="76">
        <v>0.33082327462</v>
      </c>
      <c r="C26" s="76">
        <v>0.33082327462</v>
      </c>
      <c r="D26" s="76">
        <v>0.33082327462</v>
      </c>
      <c r="E26" s="76">
        <v>0.33082327462</v>
      </c>
      <c r="F26" s="76">
        <v>0.33082327462</v>
      </c>
      <c r="G26" s="76">
        <v>0.33082327462</v>
      </c>
      <c r="H26" s="76">
        <v>0.33082327462</v>
      </c>
      <c r="I26" s="76">
        <v>0.33082327462</v>
      </c>
      <c r="J26" s="76">
        <v>0.33082327462</v>
      </c>
      <c r="K26" s="76">
        <v>0.33082327462</v>
      </c>
      <c r="L26" s="76">
        <v>0.33266725146</v>
      </c>
      <c r="M26" s="76">
        <v>0.33258219886</v>
      </c>
      <c r="N26" s="20"/>
      <c r="O26" s="20"/>
      <c r="P26" s="20"/>
    </row>
    <row r="27" spans="1:16" ht="12.75" outlineLevel="3">
      <c r="A27" s="85" t="s">
        <v>78</v>
      </c>
      <c r="B27" s="76">
        <v>0.33082327462</v>
      </c>
      <c r="C27" s="76">
        <v>0.33082327462</v>
      </c>
      <c r="D27" s="76">
        <v>0.33082327462</v>
      </c>
      <c r="E27" s="76">
        <v>0.33082327462</v>
      </c>
      <c r="F27" s="76">
        <v>0.33082327462</v>
      </c>
      <c r="G27" s="76">
        <v>0.33082327462</v>
      </c>
      <c r="H27" s="76">
        <v>0.33082327462</v>
      </c>
      <c r="I27" s="76">
        <v>0.33082327462</v>
      </c>
      <c r="J27" s="76">
        <v>0.33082327462</v>
      </c>
      <c r="K27" s="76">
        <v>0.33082327462</v>
      </c>
      <c r="L27" s="76">
        <v>0.33266725146</v>
      </c>
      <c r="M27" s="76">
        <v>0.33258219886</v>
      </c>
      <c r="N27" s="20"/>
      <c r="O27" s="20"/>
      <c r="P27" s="20"/>
    </row>
    <row r="28" spans="1:16" ht="12.75" outlineLevel="3">
      <c r="A28" s="85" t="s">
        <v>128</v>
      </c>
      <c r="B28" s="76">
        <v>0.33082327462</v>
      </c>
      <c r="C28" s="76">
        <v>0.33082327462</v>
      </c>
      <c r="D28" s="76">
        <v>0.33082327462</v>
      </c>
      <c r="E28" s="76">
        <v>0.33082327462</v>
      </c>
      <c r="F28" s="76">
        <v>0.33082327462</v>
      </c>
      <c r="G28" s="76">
        <v>0.33082327462</v>
      </c>
      <c r="H28" s="76">
        <v>0.33082327462</v>
      </c>
      <c r="I28" s="76">
        <v>0.33082327462</v>
      </c>
      <c r="J28" s="76">
        <v>0.33082327462</v>
      </c>
      <c r="K28" s="76">
        <v>0.33082327462</v>
      </c>
      <c r="L28" s="76">
        <v>0.33266725146</v>
      </c>
      <c r="M28" s="76">
        <v>0.33258219886</v>
      </c>
      <c r="N28" s="20"/>
      <c r="O28" s="20"/>
      <c r="P28" s="20"/>
    </row>
    <row r="29" spans="1:16" ht="12.75" outlineLevel="3">
      <c r="A29" s="85" t="s">
        <v>194</v>
      </c>
      <c r="B29" s="76">
        <v>0.33082327462</v>
      </c>
      <c r="C29" s="76">
        <v>0.33082327462</v>
      </c>
      <c r="D29" s="76">
        <v>0.33082327462</v>
      </c>
      <c r="E29" s="76">
        <v>0.33082327462</v>
      </c>
      <c r="F29" s="76">
        <v>0.33082327462</v>
      </c>
      <c r="G29" s="76">
        <v>0.33082327462</v>
      </c>
      <c r="H29" s="76">
        <v>0.33082327462</v>
      </c>
      <c r="I29" s="76">
        <v>0.33082327462</v>
      </c>
      <c r="J29" s="76">
        <v>0.33082327462</v>
      </c>
      <c r="K29" s="76">
        <v>0.33082327462</v>
      </c>
      <c r="L29" s="76">
        <v>0.33266725146</v>
      </c>
      <c r="M29" s="76">
        <v>0.33258219886</v>
      </c>
      <c r="N29" s="20"/>
      <c r="O29" s="20"/>
      <c r="P29" s="20"/>
    </row>
    <row r="30" spans="1:16" ht="12.75" outlineLevel="3">
      <c r="A30" s="85" t="s">
        <v>21</v>
      </c>
      <c r="B30" s="76">
        <v>0.33082327462</v>
      </c>
      <c r="C30" s="76">
        <v>0.33082327462</v>
      </c>
      <c r="D30" s="76">
        <v>0.33082327462</v>
      </c>
      <c r="E30" s="76">
        <v>0.33082327462</v>
      </c>
      <c r="F30" s="76">
        <v>0.33082327462</v>
      </c>
      <c r="G30" s="76">
        <v>0.33082327462</v>
      </c>
      <c r="H30" s="76">
        <v>0.33082327462</v>
      </c>
      <c r="I30" s="76">
        <v>0.33082327462</v>
      </c>
      <c r="J30" s="76">
        <v>0.33082327462</v>
      </c>
      <c r="K30" s="76">
        <v>0.33082327462</v>
      </c>
      <c r="L30" s="76">
        <v>0.33266725146</v>
      </c>
      <c r="M30" s="76">
        <v>0.33258219886</v>
      </c>
      <c r="N30" s="20"/>
      <c r="O30" s="20"/>
      <c r="P30" s="20"/>
    </row>
    <row r="31" spans="1:16" ht="12.75" outlineLevel="3">
      <c r="A31" s="85" t="s">
        <v>73</v>
      </c>
      <c r="B31" s="76">
        <v>0.33082327462</v>
      </c>
      <c r="C31" s="76">
        <v>0.33082327462</v>
      </c>
      <c r="D31" s="76">
        <v>0.33082327462</v>
      </c>
      <c r="E31" s="76">
        <v>0.33082327462</v>
      </c>
      <c r="F31" s="76">
        <v>0.33082327462</v>
      </c>
      <c r="G31" s="76">
        <v>0.33082327462</v>
      </c>
      <c r="H31" s="76">
        <v>0.33082327462</v>
      </c>
      <c r="I31" s="76">
        <v>0.33082327462</v>
      </c>
      <c r="J31" s="76">
        <v>0.33082327462</v>
      </c>
      <c r="K31" s="76">
        <v>0.33082327462</v>
      </c>
      <c r="L31" s="76">
        <v>0.33266725146</v>
      </c>
      <c r="M31" s="76">
        <v>0.33258219886</v>
      </c>
      <c r="N31" s="20"/>
      <c r="O31" s="20"/>
      <c r="P31" s="20"/>
    </row>
    <row r="32" spans="1:16" ht="12.75" outlineLevel="3">
      <c r="A32" s="85" t="s">
        <v>123</v>
      </c>
      <c r="B32" s="76">
        <v>0.33082327462</v>
      </c>
      <c r="C32" s="76">
        <v>0.33082327462</v>
      </c>
      <c r="D32" s="76">
        <v>0.33082327462</v>
      </c>
      <c r="E32" s="76">
        <v>0.33082327462</v>
      </c>
      <c r="F32" s="76">
        <v>0.33082327462</v>
      </c>
      <c r="G32" s="76">
        <v>0.33082327462</v>
      </c>
      <c r="H32" s="76">
        <v>0.33082327462</v>
      </c>
      <c r="I32" s="76">
        <v>0.33082327462</v>
      </c>
      <c r="J32" s="76">
        <v>0.33082327462</v>
      </c>
      <c r="K32" s="76">
        <v>0.33082327462</v>
      </c>
      <c r="L32" s="76">
        <v>0.33266725146</v>
      </c>
      <c r="M32" s="76">
        <v>0.33258219886</v>
      </c>
      <c r="N32" s="20"/>
      <c r="O32" s="20"/>
      <c r="P32" s="20"/>
    </row>
    <row r="33" spans="1:16" ht="12.75" outlineLevel="3">
      <c r="A33" s="85" t="s">
        <v>45</v>
      </c>
      <c r="B33" s="76">
        <v>1.1345416286</v>
      </c>
      <c r="C33" s="76">
        <v>1.13552148563</v>
      </c>
      <c r="D33" s="76">
        <v>1.1077639286</v>
      </c>
      <c r="E33" s="76">
        <v>1.10830056385</v>
      </c>
      <c r="F33" s="76">
        <v>1.16345041919</v>
      </c>
      <c r="G33" s="76">
        <v>1.36726128425</v>
      </c>
      <c r="H33" s="76">
        <v>1.55632758702</v>
      </c>
      <c r="I33" s="76">
        <v>1.92135805032</v>
      </c>
      <c r="J33" s="76">
        <v>2.46792690995</v>
      </c>
      <c r="K33" s="76">
        <v>2.72833272259</v>
      </c>
      <c r="L33" s="76">
        <v>3.28568920329</v>
      </c>
      <c r="M33" s="76">
        <v>3.20267993026</v>
      </c>
      <c r="N33" s="20"/>
      <c r="O33" s="20"/>
      <c r="P33" s="20"/>
    </row>
    <row r="34" spans="1:16" ht="12.75" outlineLevel="3">
      <c r="A34" s="85" t="s">
        <v>91</v>
      </c>
      <c r="B34" s="76">
        <v>7.167289724</v>
      </c>
      <c r="C34" s="76">
        <v>7.167289724</v>
      </c>
      <c r="D34" s="76">
        <v>7.167289724</v>
      </c>
      <c r="E34" s="76">
        <v>7.167289724</v>
      </c>
      <c r="F34" s="76">
        <v>7.167289724</v>
      </c>
      <c r="G34" s="76">
        <v>7.167289724</v>
      </c>
      <c r="H34" s="76">
        <v>7.167289724</v>
      </c>
      <c r="I34" s="76">
        <v>7.167289724</v>
      </c>
      <c r="J34" s="76">
        <v>7.167289724</v>
      </c>
      <c r="K34" s="76">
        <v>7.167289724</v>
      </c>
      <c r="L34" s="76">
        <v>7.20723950182</v>
      </c>
      <c r="M34" s="76">
        <v>7.2053968363</v>
      </c>
      <c r="N34" s="20"/>
      <c r="O34" s="20"/>
      <c r="P34" s="20"/>
    </row>
    <row r="35" spans="1:16" ht="12.75" outlineLevel="3">
      <c r="A35" s="85" t="s">
        <v>95</v>
      </c>
      <c r="B35" s="76">
        <v>1.3651590983</v>
      </c>
      <c r="C35" s="76">
        <v>1.3651590983</v>
      </c>
      <c r="D35" s="76">
        <v>1.03335604868</v>
      </c>
      <c r="E35" s="76">
        <v>1.03335604868</v>
      </c>
      <c r="F35" s="76">
        <v>1.03335604868</v>
      </c>
      <c r="G35" s="76">
        <v>1.03335604868</v>
      </c>
      <c r="H35" s="76">
        <v>1.03335604868</v>
      </c>
      <c r="I35" s="76">
        <v>1.03335604868</v>
      </c>
      <c r="J35" s="76">
        <v>1.03335604868</v>
      </c>
      <c r="K35" s="76">
        <v>1.03335604868</v>
      </c>
      <c r="L35" s="76">
        <v>1.03911587504</v>
      </c>
      <c r="M35" s="76">
        <v>0.61964195387</v>
      </c>
      <c r="N35" s="20"/>
      <c r="O35" s="20"/>
      <c r="P35" s="20"/>
    </row>
    <row r="36" spans="1:16" ht="12.75" outlineLevel="3">
      <c r="A36" s="85" t="s">
        <v>156</v>
      </c>
      <c r="B36" s="76">
        <v>1.84513287357</v>
      </c>
      <c r="C36" s="76">
        <v>1.7806402761</v>
      </c>
      <c r="D36" s="76">
        <v>1.7806402761</v>
      </c>
      <c r="E36" s="76">
        <v>1.7806402761</v>
      </c>
      <c r="F36" s="76">
        <v>1.7806402761</v>
      </c>
      <c r="G36" s="76">
        <v>1.25980310977</v>
      </c>
      <c r="H36" s="76">
        <v>1.25980310977</v>
      </c>
      <c r="I36" s="76">
        <v>1.25980310977</v>
      </c>
      <c r="J36" s="76">
        <v>1.25980310977</v>
      </c>
      <c r="K36" s="76">
        <v>1.12307378461</v>
      </c>
      <c r="L36" s="76">
        <v>1.12933368899</v>
      </c>
      <c r="M36" s="76">
        <v>1.12904495371</v>
      </c>
      <c r="N36" s="20"/>
      <c r="O36" s="20"/>
      <c r="P36" s="20"/>
    </row>
    <row r="37" spans="1:16" ht="12.75" outlineLevel="3">
      <c r="A37" s="85" t="s">
        <v>160</v>
      </c>
      <c r="B37" s="76">
        <v>1.28518943552</v>
      </c>
      <c r="C37" s="76">
        <v>1.15008779548</v>
      </c>
      <c r="D37" s="76">
        <v>1.47160019028</v>
      </c>
      <c r="E37" s="76">
        <v>1.87470039271</v>
      </c>
      <c r="F37" s="76">
        <v>1.39019743007</v>
      </c>
      <c r="G37" s="76">
        <v>0.76587259098</v>
      </c>
      <c r="H37" s="76">
        <v>0.76701912871</v>
      </c>
      <c r="I37" s="76">
        <v>0.45292642498</v>
      </c>
      <c r="J37" s="76">
        <v>0.388854</v>
      </c>
      <c r="K37" s="76">
        <v>0</v>
      </c>
      <c r="L37" s="76">
        <v>0</v>
      </c>
      <c r="M37" s="76">
        <v>0</v>
      </c>
      <c r="N37" s="20"/>
      <c r="O37" s="20"/>
      <c r="P37" s="20"/>
    </row>
    <row r="38" spans="1:16" ht="12.75" outlineLevel="3">
      <c r="A38" s="85" t="s">
        <v>213</v>
      </c>
      <c r="B38" s="76">
        <v>1.12337926528</v>
      </c>
      <c r="C38" s="76">
        <v>1.12337926528</v>
      </c>
      <c r="D38" s="76">
        <v>1.12337926528</v>
      </c>
      <c r="E38" s="76">
        <v>1.12337926528</v>
      </c>
      <c r="F38" s="76">
        <v>1.12337926528</v>
      </c>
      <c r="G38" s="76">
        <v>1.12337926528</v>
      </c>
      <c r="H38" s="76">
        <v>1.12337926528</v>
      </c>
      <c r="I38" s="76">
        <v>1.12337926528</v>
      </c>
      <c r="J38" s="76">
        <v>1.12337926528</v>
      </c>
      <c r="K38" s="76">
        <v>1.12337926528</v>
      </c>
      <c r="L38" s="76">
        <v>1.12964087235</v>
      </c>
      <c r="M38" s="76">
        <v>1.12935205856</v>
      </c>
      <c r="N38" s="20"/>
      <c r="O38" s="20"/>
      <c r="P38" s="20"/>
    </row>
    <row r="39" spans="1:16" ht="12.75" outlineLevel="3">
      <c r="A39" s="85" t="s">
        <v>40</v>
      </c>
      <c r="B39" s="76">
        <v>0.58743542275</v>
      </c>
      <c r="C39" s="76">
        <v>0.58743542275</v>
      </c>
      <c r="D39" s="76">
        <v>0.58743542275</v>
      </c>
      <c r="E39" s="76">
        <v>0.58743542275</v>
      </c>
      <c r="F39" s="76">
        <v>0.58743542275</v>
      </c>
      <c r="G39" s="76">
        <v>0.58743542275</v>
      </c>
      <c r="H39" s="76">
        <v>0.58743542275</v>
      </c>
      <c r="I39" s="76">
        <v>0.51360158716</v>
      </c>
      <c r="J39" s="76">
        <v>0.48625572213</v>
      </c>
      <c r="K39" s="76">
        <v>0.48625572213</v>
      </c>
      <c r="L39" s="76">
        <v>0.48896606436</v>
      </c>
      <c r="M39" s="76">
        <v>0.48884105105</v>
      </c>
      <c r="N39" s="20"/>
      <c r="O39" s="20"/>
      <c r="P39" s="20"/>
    </row>
    <row r="40" spans="1:16" ht="12.75" outlineLevel="3">
      <c r="A40" s="85" t="s">
        <v>92</v>
      </c>
      <c r="B40" s="76">
        <v>0.27345865032</v>
      </c>
      <c r="C40" s="76">
        <v>0.20509398774</v>
      </c>
      <c r="D40" s="76">
        <v>0.06836466258</v>
      </c>
      <c r="E40" s="76">
        <v>0.06836466258</v>
      </c>
      <c r="F40" s="76">
        <v>0.06836466258</v>
      </c>
      <c r="G40" s="76">
        <v>0.06836466258</v>
      </c>
      <c r="H40" s="76">
        <v>0.06836466258</v>
      </c>
      <c r="I40" s="76">
        <v>0.06836466258</v>
      </c>
      <c r="J40" s="76">
        <v>0.06836466258</v>
      </c>
      <c r="K40" s="76">
        <v>0.06836466258</v>
      </c>
      <c r="L40" s="76">
        <v>0.06874572058</v>
      </c>
      <c r="M40" s="76">
        <v>0.06872814445</v>
      </c>
      <c r="N40" s="20"/>
      <c r="O40" s="20"/>
      <c r="P40" s="20"/>
    </row>
    <row r="41" spans="1:16" ht="12.75" outlineLevel="3">
      <c r="A41" s="85" t="s">
        <v>196</v>
      </c>
      <c r="B41" s="76">
        <v>0</v>
      </c>
      <c r="C41" s="76">
        <v>0</v>
      </c>
      <c r="D41" s="76">
        <v>0</v>
      </c>
      <c r="E41" s="76">
        <v>0</v>
      </c>
      <c r="F41" s="76">
        <v>0</v>
      </c>
      <c r="G41" s="76">
        <v>0.5424859164</v>
      </c>
      <c r="H41" s="76">
        <v>0.80102017269</v>
      </c>
      <c r="I41" s="76">
        <v>0.80316311061</v>
      </c>
      <c r="J41" s="76">
        <v>0.799272074</v>
      </c>
      <c r="K41" s="76">
        <v>0.78899794188</v>
      </c>
      <c r="L41" s="76">
        <v>0.79085196619</v>
      </c>
      <c r="M41" s="76">
        <v>1.21480256486</v>
      </c>
      <c r="N41" s="20"/>
      <c r="O41" s="20"/>
      <c r="P41" s="20"/>
    </row>
    <row r="42" spans="1:16" ht="12.75" outlineLevel="3">
      <c r="A42" s="85" t="s">
        <v>145</v>
      </c>
      <c r="B42" s="76">
        <v>0.49222557057</v>
      </c>
      <c r="C42" s="76">
        <v>0.49222557057</v>
      </c>
      <c r="D42" s="76">
        <v>0.49222557057</v>
      </c>
      <c r="E42" s="76">
        <v>0.49222557057</v>
      </c>
      <c r="F42" s="76">
        <v>0.42386090799</v>
      </c>
      <c r="G42" s="76">
        <v>0.42386090799</v>
      </c>
      <c r="H42" s="76">
        <v>0.35549624541</v>
      </c>
      <c r="I42" s="76">
        <v>0.35549624541</v>
      </c>
      <c r="J42" s="76">
        <v>0.35549624541</v>
      </c>
      <c r="K42" s="76">
        <v>0.35549624541</v>
      </c>
      <c r="L42" s="76">
        <v>0.35747774701</v>
      </c>
      <c r="M42" s="76">
        <v>0.35738635114</v>
      </c>
      <c r="N42" s="20"/>
      <c r="O42" s="20"/>
      <c r="P42" s="20"/>
    </row>
    <row r="43" spans="1:16" ht="12.75" outlineLevel="2">
      <c r="A43" s="237" t="s">
        <v>115</v>
      </c>
      <c r="B43" s="206">
        <f aca="true" t="shared" si="4" ref="B43:M43">SUM(B$44:B$44)</f>
        <v>0.0470152752</v>
      </c>
      <c r="C43" s="206">
        <f t="shared" si="4"/>
        <v>0.0470152752</v>
      </c>
      <c r="D43" s="206">
        <f t="shared" si="4"/>
        <v>0.0470152752</v>
      </c>
      <c r="E43" s="206">
        <f t="shared" si="4"/>
        <v>0.04611113529</v>
      </c>
      <c r="F43" s="206">
        <f t="shared" si="4"/>
        <v>0.04611113529</v>
      </c>
      <c r="G43" s="206">
        <f t="shared" si="4"/>
        <v>0.04611113529</v>
      </c>
      <c r="H43" s="206">
        <f t="shared" si="4"/>
        <v>0.04520699539</v>
      </c>
      <c r="I43" s="206">
        <f t="shared" si="4"/>
        <v>0.04520699539</v>
      </c>
      <c r="J43" s="206">
        <f t="shared" si="4"/>
        <v>0.04520699539</v>
      </c>
      <c r="K43" s="206">
        <f t="shared" si="4"/>
        <v>0.04520699539</v>
      </c>
      <c r="L43" s="206">
        <f t="shared" si="4"/>
        <v>0.0445497953</v>
      </c>
      <c r="M43" s="206">
        <f t="shared" si="4"/>
        <v>0.04453840531</v>
      </c>
      <c r="N43" s="20"/>
      <c r="O43" s="20"/>
      <c r="P43" s="20"/>
    </row>
    <row r="44" spans="1:16" ht="12.75" outlineLevel="3">
      <c r="A44" s="85" t="s">
        <v>31</v>
      </c>
      <c r="B44" s="76">
        <v>0.0470152752</v>
      </c>
      <c r="C44" s="76">
        <v>0.0470152752</v>
      </c>
      <c r="D44" s="76">
        <v>0.0470152752</v>
      </c>
      <c r="E44" s="76">
        <v>0.04611113529</v>
      </c>
      <c r="F44" s="76">
        <v>0.04611113529</v>
      </c>
      <c r="G44" s="76">
        <v>0.04611113529</v>
      </c>
      <c r="H44" s="76">
        <v>0.04520699539</v>
      </c>
      <c r="I44" s="76">
        <v>0.04520699539</v>
      </c>
      <c r="J44" s="76">
        <v>0.04520699539</v>
      </c>
      <c r="K44" s="76">
        <v>0.04520699539</v>
      </c>
      <c r="L44" s="76">
        <v>0.0445497953</v>
      </c>
      <c r="M44" s="76">
        <v>0.04453840531</v>
      </c>
      <c r="N44" s="20"/>
      <c r="O44" s="20"/>
      <c r="P44" s="20"/>
    </row>
    <row r="45" spans="1:16" ht="15" outlineLevel="1">
      <c r="A45" s="193" t="s">
        <v>59</v>
      </c>
      <c r="B45" s="126">
        <f aca="true" t="shared" si="5" ref="B45:M45">B$46+B$54+B$65+B$71+B$79</f>
        <v>63.59126079239</v>
      </c>
      <c r="C45" s="126">
        <f t="shared" si="5"/>
        <v>67.56581764346</v>
      </c>
      <c r="D45" s="126">
        <f t="shared" si="5"/>
        <v>67.01175748755</v>
      </c>
      <c r="E45" s="126">
        <f t="shared" si="5"/>
        <v>71.11053975176</v>
      </c>
      <c r="F45" s="126">
        <f t="shared" si="5"/>
        <v>75.79265799372</v>
      </c>
      <c r="G45" s="126">
        <f t="shared" si="5"/>
        <v>76.68745970554002</v>
      </c>
      <c r="H45" s="126">
        <f t="shared" si="5"/>
        <v>79.89184549582</v>
      </c>
      <c r="I45" s="126">
        <f t="shared" si="5"/>
        <v>83.41405173041</v>
      </c>
      <c r="J45" s="126">
        <f t="shared" si="5"/>
        <v>84.30869438927999</v>
      </c>
      <c r="K45" s="126">
        <f t="shared" si="5"/>
        <v>84.20907166184999</v>
      </c>
      <c r="L45" s="126">
        <f t="shared" si="5"/>
        <v>85.87080177021001</v>
      </c>
      <c r="M45" s="126">
        <f t="shared" si="5"/>
        <v>89.58032515603001</v>
      </c>
      <c r="N45" s="20"/>
      <c r="O45" s="20"/>
      <c r="P45" s="20"/>
    </row>
    <row r="46" spans="1:16" ht="12.75" outlineLevel="2">
      <c r="A46" s="237" t="s">
        <v>176</v>
      </c>
      <c r="B46" s="206">
        <f aca="true" t="shared" si="6" ref="B46:M46">SUM(B$47:B$53)</f>
        <v>30.087463237860003</v>
      </c>
      <c r="C46" s="206">
        <f t="shared" si="6"/>
        <v>33.81195596833</v>
      </c>
      <c r="D46" s="206">
        <f t="shared" si="6"/>
        <v>33.60958884468</v>
      </c>
      <c r="E46" s="206">
        <f t="shared" si="6"/>
        <v>35.69782930190001</v>
      </c>
      <c r="F46" s="206">
        <f t="shared" si="6"/>
        <v>40.316798395330004</v>
      </c>
      <c r="G46" s="206">
        <f t="shared" si="6"/>
        <v>41.46451312096001</v>
      </c>
      <c r="H46" s="206">
        <f t="shared" si="6"/>
        <v>44.53789990385</v>
      </c>
      <c r="I46" s="206">
        <f t="shared" si="6"/>
        <v>47.9362671874</v>
      </c>
      <c r="J46" s="206">
        <f t="shared" si="6"/>
        <v>49.09446292497999</v>
      </c>
      <c r="K46" s="206">
        <f t="shared" si="6"/>
        <v>49.22491861133</v>
      </c>
      <c r="L46" s="206">
        <f t="shared" si="6"/>
        <v>50.933793644290006</v>
      </c>
      <c r="M46" s="206">
        <f t="shared" si="6"/>
        <v>54.30711144554001</v>
      </c>
      <c r="N46" s="20"/>
      <c r="O46" s="20"/>
      <c r="P46" s="20"/>
    </row>
    <row r="47" spans="1:16" ht="12.75" outlineLevel="3">
      <c r="A47" s="85" t="s">
        <v>106</v>
      </c>
      <c r="B47" s="76">
        <v>0.00213029758</v>
      </c>
      <c r="C47" s="76">
        <v>0.00218089837</v>
      </c>
      <c r="D47" s="76">
        <v>0.00211170239</v>
      </c>
      <c r="E47" s="76">
        <v>0.00217570265</v>
      </c>
      <c r="F47" s="76">
        <v>0.00220659801</v>
      </c>
      <c r="G47" s="76">
        <v>0.0021483021</v>
      </c>
      <c r="H47" s="76">
        <v>0.00218770202</v>
      </c>
      <c r="I47" s="76">
        <v>0.00543734892</v>
      </c>
      <c r="J47" s="76">
        <v>0.00537412676</v>
      </c>
      <c r="K47" s="76">
        <v>0.0049592296</v>
      </c>
      <c r="L47" s="76">
        <v>0.00498791957</v>
      </c>
      <c r="M47" s="76">
        <v>0.00516714029</v>
      </c>
      <c r="N47" s="20"/>
      <c r="O47" s="20"/>
      <c r="P47" s="20"/>
    </row>
    <row r="48" spans="1:16" ht="12.75" outlineLevel="3">
      <c r="A48" s="85" t="s">
        <v>51</v>
      </c>
      <c r="B48" s="76">
        <v>0.25855498449</v>
      </c>
      <c r="C48" s="76">
        <v>0.26469642044</v>
      </c>
      <c r="D48" s="76">
        <v>0.25650359454</v>
      </c>
      <c r="E48" s="76">
        <v>0.26322996892</v>
      </c>
      <c r="F48" s="76">
        <v>0.25878024994</v>
      </c>
      <c r="G48" s="76">
        <v>0.22422599761</v>
      </c>
      <c r="H48" s="76">
        <v>0.22453394226</v>
      </c>
      <c r="I48" s="76">
        <v>0.22598104181</v>
      </c>
      <c r="J48" s="76">
        <v>0.22335347277</v>
      </c>
      <c r="K48" s="76">
        <v>0.21540019774</v>
      </c>
      <c r="L48" s="76">
        <v>0.21593114848</v>
      </c>
      <c r="M48" s="76">
        <v>0.19534386667</v>
      </c>
      <c r="N48" s="20"/>
      <c r="O48" s="20"/>
      <c r="P48" s="20"/>
    </row>
    <row r="49" spans="1:16" ht="12.75" outlineLevel="3">
      <c r="A49" s="85" t="s">
        <v>96</v>
      </c>
      <c r="B49" s="76">
        <v>2.68335928837</v>
      </c>
      <c r="C49" s="76">
        <v>2.74709690779</v>
      </c>
      <c r="D49" s="76">
        <v>2.64839029831</v>
      </c>
      <c r="E49" s="76">
        <v>2.72778590846</v>
      </c>
      <c r="F49" s="76">
        <v>2.76431434764</v>
      </c>
      <c r="G49" s="76">
        <v>2.67740714415</v>
      </c>
      <c r="H49" s="76">
        <v>2.72585154209</v>
      </c>
      <c r="I49" s="76">
        <v>2.74341939177</v>
      </c>
      <c r="J49" s="76">
        <v>2.72806434098</v>
      </c>
      <c r="K49" s="76">
        <v>2.64247945528</v>
      </c>
      <c r="L49" s="76">
        <v>2.65564584121</v>
      </c>
      <c r="M49" s="76">
        <v>2.73687412648</v>
      </c>
      <c r="N49" s="20"/>
      <c r="O49" s="20"/>
      <c r="P49" s="20"/>
    </row>
    <row r="50" spans="1:16" ht="12.75" outlineLevel="3">
      <c r="A50" s="85" t="s">
        <v>167</v>
      </c>
      <c r="B50" s="76">
        <v>12.36637743858</v>
      </c>
      <c r="C50" s="76">
        <v>15.93146256626</v>
      </c>
      <c r="D50" s="76">
        <v>15.42598595514</v>
      </c>
      <c r="E50" s="76">
        <v>17.52528486186</v>
      </c>
      <c r="F50" s="76">
        <v>19.42909548081</v>
      </c>
      <c r="G50" s="76">
        <v>20.52702652001</v>
      </c>
      <c r="H50" s="76">
        <v>22.54426929109</v>
      </c>
      <c r="I50" s="76">
        <v>24.34091608651</v>
      </c>
      <c r="J50" s="76">
        <v>25.69004509333</v>
      </c>
      <c r="K50" s="76">
        <v>26.47349018013</v>
      </c>
      <c r="L50" s="76">
        <v>28.21724373657</v>
      </c>
      <c r="M50" s="76">
        <v>30.87886807498</v>
      </c>
      <c r="N50" s="20"/>
      <c r="O50" s="20"/>
      <c r="P50" s="20"/>
    </row>
    <row r="51" spans="1:16" ht="12.75" outlineLevel="3">
      <c r="A51" s="85" t="s">
        <v>132</v>
      </c>
      <c r="B51" s="76">
        <v>8.29853695664</v>
      </c>
      <c r="C51" s="76">
        <v>8.30324545118</v>
      </c>
      <c r="D51" s="76">
        <v>8.80799327402</v>
      </c>
      <c r="E51" s="76">
        <v>8.84535422619</v>
      </c>
      <c r="F51" s="76">
        <v>8.81005291009</v>
      </c>
      <c r="G51" s="76">
        <v>9.11153487973</v>
      </c>
      <c r="H51" s="76">
        <v>9.2146485045</v>
      </c>
      <c r="I51" s="76">
        <v>10.6986414301</v>
      </c>
      <c r="J51" s="76">
        <v>10.60367252443</v>
      </c>
      <c r="K51" s="76">
        <v>10.60434442185</v>
      </c>
      <c r="L51" s="76">
        <v>10.56151001924</v>
      </c>
      <c r="M51" s="76">
        <v>11.07807127941</v>
      </c>
      <c r="N51" s="20"/>
      <c r="O51" s="20"/>
      <c r="P51" s="20"/>
    </row>
    <row r="52" spans="1:16" ht="12.75" outlineLevel="3">
      <c r="A52" s="85" t="s">
        <v>148</v>
      </c>
      <c r="B52" s="76">
        <v>6.40092039705</v>
      </c>
      <c r="C52" s="76">
        <v>6.48568984914</v>
      </c>
      <c r="D52" s="76">
        <v>6.39102014513</v>
      </c>
      <c r="E52" s="76">
        <v>6.25545210675</v>
      </c>
      <c r="F52" s="76">
        <v>8.97366965063</v>
      </c>
      <c r="G52" s="76">
        <v>8.84346890463</v>
      </c>
      <c r="H52" s="76">
        <v>9.74388995633</v>
      </c>
      <c r="I52" s="76">
        <v>9.83811807778</v>
      </c>
      <c r="J52" s="76">
        <v>9.74291795</v>
      </c>
      <c r="K52" s="76">
        <v>9.17689388573</v>
      </c>
      <c r="L52" s="76">
        <v>9.17103289361</v>
      </c>
      <c r="M52" s="76">
        <v>9.30466841633</v>
      </c>
      <c r="N52" s="20"/>
      <c r="O52" s="20"/>
      <c r="P52" s="20"/>
    </row>
    <row r="53" spans="1:16" ht="12.75" outlineLevel="3">
      <c r="A53" s="85" t="s">
        <v>142</v>
      </c>
      <c r="B53" s="76">
        <v>0.07758387515</v>
      </c>
      <c r="C53" s="76">
        <v>0.07758387515</v>
      </c>
      <c r="D53" s="76">
        <v>0.07758387515</v>
      </c>
      <c r="E53" s="76">
        <v>0.07854652707</v>
      </c>
      <c r="F53" s="76">
        <v>0.07867915821</v>
      </c>
      <c r="G53" s="76">
        <v>0.07870137273</v>
      </c>
      <c r="H53" s="76">
        <v>0.08251896556</v>
      </c>
      <c r="I53" s="76">
        <v>0.08375381051</v>
      </c>
      <c r="J53" s="76">
        <v>0.10103541671</v>
      </c>
      <c r="K53" s="76">
        <v>0.107351241</v>
      </c>
      <c r="L53" s="76">
        <v>0.10744208561</v>
      </c>
      <c r="M53" s="76">
        <v>0.10811854138</v>
      </c>
      <c r="N53" s="20"/>
      <c r="O53" s="20"/>
      <c r="P53" s="20"/>
    </row>
    <row r="54" spans="1:16" ht="12.75" outlineLevel="2">
      <c r="A54" s="237" t="s">
        <v>44</v>
      </c>
      <c r="B54" s="206">
        <f aca="true" t="shared" si="7" ref="B54:M54">SUM(B$55:B$64)</f>
        <v>4.99501672179</v>
      </c>
      <c r="C54" s="206">
        <f t="shared" si="7"/>
        <v>5.093308060670001</v>
      </c>
      <c r="D54" s="206">
        <f t="shared" si="7"/>
        <v>4.971523922179999</v>
      </c>
      <c r="E54" s="206">
        <f t="shared" si="7"/>
        <v>6.822539395270001</v>
      </c>
      <c r="F54" s="206">
        <f t="shared" si="7"/>
        <v>6.819868198639999</v>
      </c>
      <c r="G54" s="206">
        <f t="shared" si="7"/>
        <v>6.745290270860001</v>
      </c>
      <c r="H54" s="206">
        <f t="shared" si="7"/>
        <v>6.8287057056</v>
      </c>
      <c r="I54" s="206">
        <f t="shared" si="7"/>
        <v>6.885739044909999</v>
      </c>
      <c r="J54" s="206">
        <f t="shared" si="7"/>
        <v>6.74200779346</v>
      </c>
      <c r="K54" s="206">
        <f t="shared" si="7"/>
        <v>6.693390474449999</v>
      </c>
      <c r="L54" s="206">
        <f t="shared" si="7"/>
        <v>6.62431685355</v>
      </c>
      <c r="M54" s="206">
        <f t="shared" si="7"/>
        <v>6.761168414270001</v>
      </c>
      <c r="N54" s="20"/>
      <c r="O54" s="20"/>
      <c r="P54" s="20"/>
    </row>
    <row r="55" spans="1:16" ht="12.75" outlineLevel="3">
      <c r="A55" s="85" t="s">
        <v>25</v>
      </c>
      <c r="B55" s="76">
        <v>0.02210838918</v>
      </c>
      <c r="C55" s="76">
        <v>0.02276795117</v>
      </c>
      <c r="D55" s="76">
        <v>0.02200645048</v>
      </c>
      <c r="E55" s="76">
        <v>0.02266968005</v>
      </c>
      <c r="F55" s="76">
        <v>0.02292138675</v>
      </c>
      <c r="G55" s="76">
        <v>0.02284512112</v>
      </c>
      <c r="H55" s="76">
        <v>0.02325297641</v>
      </c>
      <c r="I55" s="76">
        <v>0.02364616137</v>
      </c>
      <c r="J55" s="76">
        <v>0.02325669423</v>
      </c>
      <c r="K55" s="76">
        <v>0.02243269392</v>
      </c>
      <c r="L55" s="76">
        <v>0.02230497554</v>
      </c>
      <c r="M55" s="76">
        <v>0.0233237262</v>
      </c>
      <c r="N55" s="20"/>
      <c r="O55" s="20"/>
      <c r="P55" s="20"/>
    </row>
    <row r="56" spans="1:16" ht="12.75" outlineLevel="3">
      <c r="A56" s="85" t="s">
        <v>13</v>
      </c>
      <c r="B56" s="76">
        <v>0.21302975777</v>
      </c>
      <c r="C56" s="76">
        <v>0.21808983664</v>
      </c>
      <c r="D56" s="76">
        <v>0.21117023895</v>
      </c>
      <c r="E56" s="76">
        <v>0.2175702652</v>
      </c>
      <c r="F56" s="76">
        <v>0.22065980103</v>
      </c>
      <c r="G56" s="76">
        <v>0.21483020952</v>
      </c>
      <c r="H56" s="76">
        <v>0.21877020176</v>
      </c>
      <c r="I56" s="76">
        <v>0.22018015456</v>
      </c>
      <c r="J56" s="76">
        <v>0.21762003467</v>
      </c>
      <c r="K56" s="76">
        <v>0.21086013684</v>
      </c>
      <c r="L56" s="76">
        <v>0.21207999802</v>
      </c>
      <c r="M56" s="76">
        <v>0.21970023533</v>
      </c>
      <c r="N56" s="20"/>
      <c r="O56" s="20"/>
      <c r="P56" s="20"/>
    </row>
    <row r="57" spans="1:16" ht="12.75" outlineLevel="3">
      <c r="A57" s="85" t="s">
        <v>29</v>
      </c>
      <c r="B57" s="76">
        <v>1.8276825706</v>
      </c>
      <c r="C57" s="76">
        <v>1.85605117099</v>
      </c>
      <c r="D57" s="76">
        <v>1.82741594842</v>
      </c>
      <c r="E57" s="76">
        <v>3.60621538291</v>
      </c>
      <c r="F57" s="76">
        <v>3.58663547009</v>
      </c>
      <c r="G57" s="76">
        <v>3.59568790852</v>
      </c>
      <c r="H57" s="76">
        <v>3.67420978247</v>
      </c>
      <c r="I57" s="76">
        <v>3.68451124329</v>
      </c>
      <c r="J57" s="76">
        <v>3.60017249365</v>
      </c>
      <c r="K57" s="76">
        <v>3.6190862612</v>
      </c>
      <c r="L57" s="76">
        <v>3.5369972115</v>
      </c>
      <c r="M57" s="76">
        <v>3.59651300754</v>
      </c>
      <c r="N57" s="20"/>
      <c r="O57" s="20"/>
      <c r="P57" s="20"/>
    </row>
    <row r="58" spans="1:16" ht="12.75" outlineLevel="3">
      <c r="A58" s="85" t="s">
        <v>109</v>
      </c>
      <c r="B58" s="76">
        <v>0.21302975777</v>
      </c>
      <c r="C58" s="76">
        <v>0.21808983664</v>
      </c>
      <c r="D58" s="76">
        <v>0.21117023895</v>
      </c>
      <c r="E58" s="76">
        <v>0.2175702652</v>
      </c>
      <c r="F58" s="76">
        <v>0.22065980103</v>
      </c>
      <c r="G58" s="76">
        <v>0.21483020952</v>
      </c>
      <c r="H58" s="76">
        <v>0.21877020176</v>
      </c>
      <c r="I58" s="76">
        <v>0.22018015456</v>
      </c>
      <c r="J58" s="76">
        <v>0.21762003467</v>
      </c>
      <c r="K58" s="76">
        <v>0.21086013684</v>
      </c>
      <c r="L58" s="76">
        <v>0.21207999802</v>
      </c>
      <c r="M58" s="76">
        <v>0.21970023533</v>
      </c>
      <c r="N58" s="20"/>
      <c r="O58" s="20"/>
      <c r="P58" s="20"/>
    </row>
    <row r="59" spans="1:16" ht="12.75" outlineLevel="3">
      <c r="A59" s="85" t="s">
        <v>49</v>
      </c>
      <c r="B59" s="76">
        <v>0.58684537885</v>
      </c>
      <c r="C59" s="76">
        <v>0.60432438045</v>
      </c>
      <c r="D59" s="76">
        <v>0.58998917278</v>
      </c>
      <c r="E59" s="76">
        <v>0.60787022558</v>
      </c>
      <c r="F59" s="76">
        <v>0.61650208914</v>
      </c>
      <c r="G59" s="76">
        <v>0.6002147757</v>
      </c>
      <c r="H59" s="76">
        <v>0.61122273198</v>
      </c>
      <c r="I59" s="76">
        <v>0.6151620034</v>
      </c>
      <c r="J59" s="76">
        <v>0.60800927668</v>
      </c>
      <c r="K59" s="76">
        <v>0.58912277755</v>
      </c>
      <c r="L59" s="76">
        <v>0.59253095142</v>
      </c>
      <c r="M59" s="76">
        <v>0.6138211556</v>
      </c>
      <c r="N59" s="20"/>
      <c r="O59" s="20"/>
      <c r="P59" s="20"/>
    </row>
    <row r="60" spans="1:16" ht="12.75" outlineLevel="3">
      <c r="A60" s="85" t="s">
        <v>111</v>
      </c>
      <c r="B60" s="76">
        <v>0.05305644569</v>
      </c>
      <c r="C60" s="76">
        <v>0.05586514597</v>
      </c>
      <c r="D60" s="76">
        <v>0.05409264551</v>
      </c>
      <c r="E60" s="76">
        <v>0.05629225544</v>
      </c>
      <c r="F60" s="76">
        <v>0.05709161532</v>
      </c>
      <c r="G60" s="76">
        <v>0.0587055594</v>
      </c>
      <c r="H60" s="76">
        <v>0.06628752391</v>
      </c>
      <c r="I60" s="76">
        <v>0.06936687305</v>
      </c>
      <c r="J60" s="76">
        <v>0.07359392584</v>
      </c>
      <c r="K60" s="76">
        <v>0.07617677525</v>
      </c>
      <c r="L60" s="76">
        <v>0.08234370891</v>
      </c>
      <c r="M60" s="76">
        <v>0.0891995519</v>
      </c>
      <c r="N60" s="20"/>
      <c r="O60" s="20"/>
      <c r="P60" s="20"/>
    </row>
    <row r="61" spans="1:16" ht="12.75" outlineLevel="3">
      <c r="A61" s="85" t="s">
        <v>120</v>
      </c>
      <c r="B61" s="76">
        <v>0.60585586</v>
      </c>
      <c r="C61" s="76">
        <v>0.60585586</v>
      </c>
      <c r="D61" s="76">
        <v>0.60585586</v>
      </c>
      <c r="E61" s="76">
        <v>0.60585586</v>
      </c>
      <c r="F61" s="76">
        <v>0.60585586</v>
      </c>
      <c r="G61" s="76">
        <v>0.60585586</v>
      </c>
      <c r="H61" s="76">
        <v>0.60585586</v>
      </c>
      <c r="I61" s="76">
        <v>0.60585586</v>
      </c>
      <c r="J61" s="76">
        <v>0.60585586</v>
      </c>
      <c r="K61" s="76">
        <v>0.60585586</v>
      </c>
      <c r="L61" s="76">
        <v>0.60585586</v>
      </c>
      <c r="M61" s="76">
        <v>0.60585586</v>
      </c>
      <c r="N61" s="20"/>
      <c r="O61" s="20"/>
      <c r="P61" s="20"/>
    </row>
    <row r="62" spans="1:16" ht="12.75" outlineLevel="3">
      <c r="A62" s="85" t="s">
        <v>137</v>
      </c>
      <c r="B62" s="76">
        <v>0.0004725545</v>
      </c>
      <c r="C62" s="76">
        <v>0.0004725545</v>
      </c>
      <c r="D62" s="76">
        <v>0.0004725545</v>
      </c>
      <c r="E62" s="76">
        <v>0.0004725545</v>
      </c>
      <c r="F62" s="76">
        <v>0.0004725545</v>
      </c>
      <c r="G62" s="76">
        <v>0.0004725545</v>
      </c>
      <c r="H62" s="76">
        <v>0.0004725545</v>
      </c>
      <c r="I62" s="76">
        <v>0.0004725545</v>
      </c>
      <c r="J62" s="76">
        <v>0.0004725545</v>
      </c>
      <c r="K62" s="76">
        <v>0.0004725545</v>
      </c>
      <c r="L62" s="76">
        <v>0.0004725545</v>
      </c>
      <c r="M62" s="76">
        <v>0.0004725545</v>
      </c>
      <c r="N62" s="20"/>
      <c r="O62" s="20"/>
      <c r="P62" s="20"/>
    </row>
    <row r="63" spans="1:16" ht="12.75" outlineLevel="3">
      <c r="A63" s="85" t="s">
        <v>219</v>
      </c>
      <c r="B63" s="76">
        <v>0.47501825475</v>
      </c>
      <c r="C63" s="76">
        <v>0.48630132549</v>
      </c>
      <c r="D63" s="76">
        <v>0.47087186037</v>
      </c>
      <c r="E63" s="76">
        <v>0.48200839157</v>
      </c>
      <c r="F63" s="76">
        <v>0.49002105624</v>
      </c>
      <c r="G63" s="76">
        <v>0.47707523385</v>
      </c>
      <c r="H63" s="76">
        <v>0.48550780124</v>
      </c>
      <c r="I63" s="76">
        <v>0.48863685208</v>
      </c>
      <c r="J63" s="76">
        <v>0.48410725244</v>
      </c>
      <c r="K63" s="76">
        <v>0.46534967452</v>
      </c>
      <c r="L63" s="76">
        <v>0.4691644443</v>
      </c>
      <c r="M63" s="76">
        <v>0.48912325638</v>
      </c>
      <c r="N63" s="20"/>
      <c r="O63" s="20"/>
      <c r="P63" s="20"/>
    </row>
    <row r="64" spans="1:16" ht="12.75" outlineLevel="3">
      <c r="A64" s="85" t="s">
        <v>26</v>
      </c>
      <c r="B64" s="76">
        <v>0.99791775268</v>
      </c>
      <c r="C64" s="76">
        <v>1.02548999882</v>
      </c>
      <c r="D64" s="76">
        <v>0.97847895222</v>
      </c>
      <c r="E64" s="76">
        <v>1.00601451482</v>
      </c>
      <c r="F64" s="76">
        <v>0.99904856454</v>
      </c>
      <c r="G64" s="76">
        <v>0.95477283873</v>
      </c>
      <c r="H64" s="76">
        <v>0.92435607157</v>
      </c>
      <c r="I64" s="76">
        <v>0.9577271881</v>
      </c>
      <c r="J64" s="76">
        <v>0.91129966678</v>
      </c>
      <c r="K64" s="76">
        <v>0.89317360383</v>
      </c>
      <c r="L64" s="76">
        <v>0.89048715134</v>
      </c>
      <c r="M64" s="76">
        <v>0.90345883149</v>
      </c>
      <c r="N64" s="20"/>
      <c r="O64" s="20"/>
      <c r="P64" s="20"/>
    </row>
    <row r="65" spans="1:16" ht="12.75" outlineLevel="2">
      <c r="A65" s="237" t="s">
        <v>221</v>
      </c>
      <c r="B65" s="206">
        <f aca="true" t="shared" si="8" ref="B65:M65">SUM(B$66:B$70)</f>
        <v>1.65113061571</v>
      </c>
      <c r="C65" s="206">
        <f t="shared" si="8"/>
        <v>1.69034978967</v>
      </c>
      <c r="D65" s="206">
        <f t="shared" si="8"/>
        <v>1.60041087001</v>
      </c>
      <c r="E65" s="206">
        <f t="shared" si="8"/>
        <v>1.63603223728</v>
      </c>
      <c r="F65" s="206">
        <f t="shared" si="8"/>
        <v>1.6614847513</v>
      </c>
      <c r="G65" s="206">
        <f t="shared" si="8"/>
        <v>1.6104177541999998</v>
      </c>
      <c r="H65" s="206">
        <f t="shared" si="8"/>
        <v>1.6054398927899998</v>
      </c>
      <c r="I65" s="206">
        <f t="shared" si="8"/>
        <v>1.6157867977</v>
      </c>
      <c r="J65" s="206">
        <f t="shared" si="8"/>
        <v>1.5657818309499998</v>
      </c>
      <c r="K65" s="206">
        <f t="shared" si="8"/>
        <v>1.5076018900400001</v>
      </c>
      <c r="L65" s="206">
        <f t="shared" si="8"/>
        <v>1.5184578480700002</v>
      </c>
      <c r="M65" s="206">
        <f t="shared" si="8"/>
        <v>1.5716460242699999</v>
      </c>
      <c r="N65" s="20"/>
      <c r="O65" s="20"/>
      <c r="P65" s="20"/>
    </row>
    <row r="66" spans="1:16" ht="12.75" outlineLevel="3">
      <c r="A66" s="85" t="s">
        <v>61</v>
      </c>
      <c r="B66" s="76">
        <v>0.69234671275</v>
      </c>
      <c r="C66" s="76">
        <v>0.70879196906</v>
      </c>
      <c r="D66" s="76">
        <v>0.68630327658</v>
      </c>
      <c r="E66" s="76">
        <v>0.70710336191</v>
      </c>
      <c r="F66" s="76">
        <v>0.71714435335</v>
      </c>
      <c r="G66" s="76">
        <v>0.69819818095</v>
      </c>
      <c r="H66" s="76">
        <v>0.71100315574</v>
      </c>
      <c r="I66" s="76">
        <v>0.71558550233</v>
      </c>
      <c r="J66" s="76">
        <v>0.70726511269</v>
      </c>
      <c r="K66" s="76">
        <v>0.68529544468</v>
      </c>
      <c r="L66" s="76">
        <v>0.68925999357</v>
      </c>
      <c r="M66" s="76">
        <v>0.71402576482</v>
      </c>
      <c r="N66" s="20"/>
      <c r="O66" s="20"/>
      <c r="P66" s="20"/>
    </row>
    <row r="67" spans="1:16" ht="12.75" outlineLevel="3">
      <c r="A67" s="85" t="s">
        <v>79</v>
      </c>
      <c r="B67" s="76">
        <v>5.446021E-05</v>
      </c>
      <c r="C67" s="76">
        <v>5.575379E-05</v>
      </c>
      <c r="D67" s="76">
        <v>5.398483E-05</v>
      </c>
      <c r="E67" s="76">
        <v>5.562097E-05</v>
      </c>
      <c r="F67" s="76">
        <v>5.64108E-05</v>
      </c>
      <c r="G67" s="76">
        <v>5.492048E-05</v>
      </c>
      <c r="H67" s="76">
        <v>5.592773E-05</v>
      </c>
      <c r="I67" s="76">
        <v>5.628818E-05</v>
      </c>
      <c r="J67" s="76">
        <v>5.563369E-05</v>
      </c>
      <c r="K67" s="76">
        <v>5.390555E-05</v>
      </c>
      <c r="L67" s="76">
        <v>5.42174E-05</v>
      </c>
      <c r="M67" s="76">
        <v>5.616549E-05</v>
      </c>
      <c r="N67" s="20"/>
      <c r="O67" s="20"/>
      <c r="P67" s="20"/>
    </row>
    <row r="68" spans="1:16" ht="12.75" outlineLevel="3">
      <c r="A68" s="85" t="s">
        <v>175</v>
      </c>
      <c r="B68" s="76">
        <v>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0.00409727014</v>
      </c>
      <c r="L68" s="76">
        <v>0.00412097353</v>
      </c>
      <c r="M68" s="76">
        <v>0.00426904406</v>
      </c>
      <c r="N68" s="20"/>
      <c r="O68" s="20"/>
      <c r="P68" s="20"/>
    </row>
    <row r="69" spans="1:16" ht="12.75" outlineLevel="3">
      <c r="A69" s="85" t="s">
        <v>174</v>
      </c>
      <c r="B69" s="76">
        <v>0.30348476916</v>
      </c>
      <c r="C69" s="76">
        <v>0.3106934187</v>
      </c>
      <c r="D69" s="76">
        <v>0.29622064234</v>
      </c>
      <c r="E69" s="76">
        <v>0.29231536163</v>
      </c>
      <c r="F69" s="76">
        <v>0.29868686093</v>
      </c>
      <c r="G69" s="76">
        <v>0.28362349918</v>
      </c>
      <c r="H69" s="76">
        <v>0.28130358378</v>
      </c>
      <c r="I69" s="76">
        <v>0.28311655819</v>
      </c>
      <c r="J69" s="76">
        <v>0.27481620388</v>
      </c>
      <c r="K69" s="76">
        <v>0.2526400606</v>
      </c>
      <c r="L69" s="76">
        <v>0.25623585437</v>
      </c>
      <c r="M69" s="76">
        <v>0.26407118627</v>
      </c>
      <c r="N69" s="20"/>
      <c r="O69" s="20"/>
      <c r="P69" s="20"/>
    </row>
    <row r="70" spans="1:16" ht="12.75" outlineLevel="3">
      <c r="A70" s="85" t="s">
        <v>47</v>
      </c>
      <c r="B70" s="76">
        <v>0.65524467359</v>
      </c>
      <c r="C70" s="76">
        <v>0.67080864812</v>
      </c>
      <c r="D70" s="76">
        <v>0.61783296626</v>
      </c>
      <c r="E70" s="76">
        <v>0.63655789277</v>
      </c>
      <c r="F70" s="76">
        <v>0.64559712622</v>
      </c>
      <c r="G70" s="76">
        <v>0.62854115359</v>
      </c>
      <c r="H70" s="76">
        <v>0.61307722554</v>
      </c>
      <c r="I70" s="76">
        <v>0.617028449</v>
      </c>
      <c r="J70" s="76">
        <v>0.58364488069</v>
      </c>
      <c r="K70" s="76">
        <v>0.56551520907</v>
      </c>
      <c r="L70" s="76">
        <v>0.5687868092</v>
      </c>
      <c r="M70" s="76">
        <v>0.58922386363</v>
      </c>
      <c r="N70" s="20"/>
      <c r="O70" s="20"/>
      <c r="P70" s="20"/>
    </row>
    <row r="71" spans="1:16" ht="12.75" outlineLevel="2">
      <c r="A71" s="237" t="s">
        <v>52</v>
      </c>
      <c r="B71" s="206">
        <f aca="true" t="shared" si="9" ref="B71:M71">SUM(B$72:B$78)</f>
        <v>22.65721477491</v>
      </c>
      <c r="C71" s="206">
        <f t="shared" si="9"/>
        <v>22.71414066215</v>
      </c>
      <c r="D71" s="206">
        <f t="shared" si="9"/>
        <v>22.63629518817</v>
      </c>
      <c r="E71" s="206">
        <f t="shared" si="9"/>
        <v>22.7082954835</v>
      </c>
      <c r="F71" s="206">
        <f t="shared" si="9"/>
        <v>22.74305276161</v>
      </c>
      <c r="G71" s="206">
        <f t="shared" si="9"/>
        <v>22.67746985715</v>
      </c>
      <c r="H71" s="206">
        <f t="shared" si="9"/>
        <v>22.721794769779997</v>
      </c>
      <c r="I71" s="206">
        <f t="shared" si="9"/>
        <v>22.73765673878</v>
      </c>
      <c r="J71" s="206">
        <f t="shared" si="9"/>
        <v>22.70885539009</v>
      </c>
      <c r="K71" s="206">
        <f t="shared" si="9"/>
        <v>22.63280653943</v>
      </c>
      <c r="L71" s="206">
        <f t="shared" si="9"/>
        <v>22.64652997773</v>
      </c>
      <c r="M71" s="206">
        <f t="shared" si="9"/>
        <v>22.732257647409998</v>
      </c>
      <c r="N71" s="20"/>
      <c r="O71" s="20"/>
      <c r="P71" s="20"/>
    </row>
    <row r="72" spans="1:16" ht="12.75" outlineLevel="3">
      <c r="A72" s="85" t="s">
        <v>117</v>
      </c>
      <c r="B72" s="76">
        <v>3</v>
      </c>
      <c r="C72" s="76">
        <v>3</v>
      </c>
      <c r="D72" s="76">
        <v>3</v>
      </c>
      <c r="E72" s="76">
        <v>3</v>
      </c>
      <c r="F72" s="76">
        <v>3</v>
      </c>
      <c r="G72" s="76">
        <v>3</v>
      </c>
      <c r="H72" s="76">
        <v>3</v>
      </c>
      <c r="I72" s="76">
        <v>3</v>
      </c>
      <c r="J72" s="76">
        <v>3</v>
      </c>
      <c r="K72" s="76">
        <v>3</v>
      </c>
      <c r="L72" s="76">
        <v>3</v>
      </c>
      <c r="M72" s="76">
        <v>3</v>
      </c>
      <c r="N72" s="20"/>
      <c r="O72" s="20"/>
      <c r="P72" s="20"/>
    </row>
    <row r="73" spans="1:16" ht="12.75" outlineLevel="3">
      <c r="A73" s="85" t="s">
        <v>205</v>
      </c>
      <c r="B73" s="76">
        <v>7.56063</v>
      </c>
      <c r="C73" s="76">
        <v>7.56063</v>
      </c>
      <c r="D73" s="76">
        <v>7.56063</v>
      </c>
      <c r="E73" s="76">
        <v>7.56063</v>
      </c>
      <c r="F73" s="76">
        <v>7.56063</v>
      </c>
      <c r="G73" s="76">
        <v>7.56063</v>
      </c>
      <c r="H73" s="76">
        <v>7.56063</v>
      </c>
      <c r="I73" s="76">
        <v>7.56063</v>
      </c>
      <c r="J73" s="76">
        <v>7.56063</v>
      </c>
      <c r="K73" s="76">
        <v>7.56063</v>
      </c>
      <c r="L73" s="76">
        <v>7.56063</v>
      </c>
      <c r="M73" s="76">
        <v>7.56063</v>
      </c>
      <c r="N73" s="20"/>
      <c r="O73" s="20"/>
      <c r="P73" s="20"/>
    </row>
    <row r="74" spans="1:16" ht="12.75" outlineLevel="3">
      <c r="A74" s="85" t="s">
        <v>223</v>
      </c>
      <c r="B74" s="76">
        <v>3</v>
      </c>
      <c r="C74" s="76">
        <v>3</v>
      </c>
      <c r="D74" s="76">
        <v>3</v>
      </c>
      <c r="E74" s="76">
        <v>3</v>
      </c>
      <c r="F74" s="76">
        <v>3</v>
      </c>
      <c r="G74" s="76">
        <v>3</v>
      </c>
      <c r="H74" s="76">
        <v>3</v>
      </c>
      <c r="I74" s="76">
        <v>3</v>
      </c>
      <c r="J74" s="76">
        <v>3</v>
      </c>
      <c r="K74" s="76">
        <v>3</v>
      </c>
      <c r="L74" s="76">
        <v>3</v>
      </c>
      <c r="M74" s="76">
        <v>3</v>
      </c>
      <c r="N74" s="20"/>
      <c r="O74" s="20"/>
      <c r="P74" s="20"/>
    </row>
    <row r="75" spans="1:16" ht="12.75" outlineLevel="3">
      <c r="A75" s="85" t="s">
        <v>23</v>
      </c>
      <c r="B75" s="76">
        <v>2.35</v>
      </c>
      <c r="C75" s="76">
        <v>2.35</v>
      </c>
      <c r="D75" s="76">
        <v>2.35</v>
      </c>
      <c r="E75" s="76">
        <v>2.35</v>
      </c>
      <c r="F75" s="76">
        <v>2.35</v>
      </c>
      <c r="G75" s="76">
        <v>2.35</v>
      </c>
      <c r="H75" s="76">
        <v>2.35</v>
      </c>
      <c r="I75" s="76">
        <v>2.35</v>
      </c>
      <c r="J75" s="76">
        <v>2.35</v>
      </c>
      <c r="K75" s="76">
        <v>2.35</v>
      </c>
      <c r="L75" s="76">
        <v>2.35</v>
      </c>
      <c r="M75" s="76">
        <v>2.35</v>
      </c>
      <c r="N75" s="20"/>
      <c r="O75" s="20"/>
      <c r="P75" s="20"/>
    </row>
    <row r="76" spans="1:16" ht="12.75" outlineLevel="3">
      <c r="A76" s="85" t="s">
        <v>58</v>
      </c>
      <c r="B76" s="76">
        <v>1.06514878885</v>
      </c>
      <c r="C76" s="76">
        <v>1.09044918318</v>
      </c>
      <c r="D76" s="76">
        <v>1.05585119474</v>
      </c>
      <c r="E76" s="76">
        <v>1.087851326</v>
      </c>
      <c r="F76" s="76">
        <v>1.10329900516</v>
      </c>
      <c r="G76" s="76">
        <v>1.07415104762</v>
      </c>
      <c r="H76" s="76">
        <v>1.09385100879</v>
      </c>
      <c r="I76" s="76">
        <v>1.10090077279</v>
      </c>
      <c r="J76" s="76">
        <v>1.08810017337</v>
      </c>
      <c r="K76" s="76">
        <v>1.05430068419</v>
      </c>
      <c r="L76" s="76">
        <v>1.0603999901</v>
      </c>
      <c r="M76" s="76">
        <v>1.09850117663</v>
      </c>
      <c r="N76" s="20"/>
      <c r="O76" s="20"/>
      <c r="P76" s="20"/>
    </row>
    <row r="77" spans="1:16" ht="12.75" outlineLevel="3">
      <c r="A77" s="85" t="s">
        <v>185</v>
      </c>
      <c r="B77" s="76">
        <v>3.93143598606</v>
      </c>
      <c r="C77" s="76">
        <v>3.96306147897</v>
      </c>
      <c r="D77" s="76">
        <v>3.91981399343</v>
      </c>
      <c r="E77" s="76">
        <v>3.9598141575</v>
      </c>
      <c r="F77" s="76">
        <v>3.97912375645</v>
      </c>
      <c r="G77" s="76">
        <v>3.94268880953</v>
      </c>
      <c r="H77" s="76">
        <v>3.96731376099</v>
      </c>
      <c r="I77" s="76">
        <v>3.97612596599</v>
      </c>
      <c r="J77" s="76">
        <v>3.96012521672</v>
      </c>
      <c r="K77" s="76">
        <v>3.91787585524</v>
      </c>
      <c r="L77" s="76">
        <v>3.92549998763</v>
      </c>
      <c r="M77" s="76">
        <v>3.97312647078</v>
      </c>
      <c r="N77" s="20"/>
      <c r="O77" s="20"/>
      <c r="P77" s="20"/>
    </row>
    <row r="78" spans="1:16" ht="12.75" outlineLevel="3">
      <c r="A78" s="85" t="s">
        <v>4</v>
      </c>
      <c r="B78" s="76">
        <v>1.75</v>
      </c>
      <c r="C78" s="76">
        <v>1.75</v>
      </c>
      <c r="D78" s="76">
        <v>1.75</v>
      </c>
      <c r="E78" s="76">
        <v>1.75</v>
      </c>
      <c r="F78" s="76">
        <v>1.75</v>
      </c>
      <c r="G78" s="76">
        <v>1.75</v>
      </c>
      <c r="H78" s="76">
        <v>1.75</v>
      </c>
      <c r="I78" s="76">
        <v>1.75</v>
      </c>
      <c r="J78" s="76">
        <v>1.75</v>
      </c>
      <c r="K78" s="76">
        <v>1.75</v>
      </c>
      <c r="L78" s="76">
        <v>1.75</v>
      </c>
      <c r="M78" s="76">
        <v>1.75</v>
      </c>
      <c r="N78" s="20"/>
      <c r="O78" s="20"/>
      <c r="P78" s="20"/>
    </row>
    <row r="79" spans="1:16" ht="12.75" outlineLevel="2">
      <c r="A79" s="237" t="s">
        <v>179</v>
      </c>
      <c r="B79" s="206">
        <f aca="true" t="shared" si="10" ref="B79:M79">SUM(B$80:B$80)</f>
        <v>4.20043544212</v>
      </c>
      <c r="C79" s="206">
        <f t="shared" si="10"/>
        <v>4.25606316264</v>
      </c>
      <c r="D79" s="206">
        <f t="shared" si="10"/>
        <v>4.19393866251</v>
      </c>
      <c r="E79" s="206">
        <f t="shared" si="10"/>
        <v>4.24584333381</v>
      </c>
      <c r="F79" s="206">
        <f t="shared" si="10"/>
        <v>4.25145388684</v>
      </c>
      <c r="G79" s="206">
        <f t="shared" si="10"/>
        <v>4.18976870237</v>
      </c>
      <c r="H79" s="206">
        <f t="shared" si="10"/>
        <v>4.1980052238</v>
      </c>
      <c r="I79" s="206">
        <f t="shared" si="10"/>
        <v>4.23860196162</v>
      </c>
      <c r="J79" s="206">
        <f t="shared" si="10"/>
        <v>4.1975864498</v>
      </c>
      <c r="K79" s="206">
        <f t="shared" si="10"/>
        <v>4.1503541466</v>
      </c>
      <c r="L79" s="206">
        <f t="shared" si="10"/>
        <v>4.14770344657</v>
      </c>
      <c r="M79" s="206">
        <f t="shared" si="10"/>
        <v>4.20814162454</v>
      </c>
      <c r="N79" s="20"/>
      <c r="O79" s="20"/>
      <c r="P79" s="20"/>
    </row>
    <row r="80" spans="1:16" ht="12.75" outlineLevel="3">
      <c r="A80" s="85" t="s">
        <v>148</v>
      </c>
      <c r="B80" s="76">
        <v>4.20043544212</v>
      </c>
      <c r="C80" s="76">
        <v>4.25606316264</v>
      </c>
      <c r="D80" s="76">
        <v>4.19393866251</v>
      </c>
      <c r="E80" s="76">
        <v>4.24584333381</v>
      </c>
      <c r="F80" s="76">
        <v>4.25145388684</v>
      </c>
      <c r="G80" s="76">
        <v>4.18976870237</v>
      </c>
      <c r="H80" s="76">
        <v>4.1980052238</v>
      </c>
      <c r="I80" s="76">
        <v>4.23860196162</v>
      </c>
      <c r="J80" s="76">
        <v>4.1975864498</v>
      </c>
      <c r="K80" s="76">
        <v>4.1503541466</v>
      </c>
      <c r="L80" s="76">
        <v>4.14770344657</v>
      </c>
      <c r="M80" s="76">
        <v>4.20814162454</v>
      </c>
      <c r="N80" s="20"/>
      <c r="O80" s="20"/>
      <c r="P80" s="20"/>
    </row>
    <row r="81" spans="1:16" ht="15">
      <c r="A81" s="210" t="s">
        <v>14</v>
      </c>
      <c r="B81" s="115">
        <f aca="true" t="shared" si="11" ref="B81:M81">B$82+B$99</f>
        <v>9.853164351739998</v>
      </c>
      <c r="C81" s="115">
        <f t="shared" si="11"/>
        <v>10.26003528933</v>
      </c>
      <c r="D81" s="115">
        <f t="shared" si="11"/>
        <v>9.89479775868</v>
      </c>
      <c r="E81" s="115">
        <f t="shared" si="11"/>
        <v>9.3361189582</v>
      </c>
      <c r="F81" s="115">
        <f t="shared" si="11"/>
        <v>9.25607098561</v>
      </c>
      <c r="G81" s="115">
        <f t="shared" si="11"/>
        <v>9.19901282671</v>
      </c>
      <c r="H81" s="115">
        <f t="shared" si="11"/>
        <v>9.23959795321</v>
      </c>
      <c r="I81" s="115">
        <f t="shared" si="11"/>
        <v>9.28406863652</v>
      </c>
      <c r="J81" s="115">
        <f t="shared" si="11"/>
        <v>9.36163638418</v>
      </c>
      <c r="K81" s="115">
        <f t="shared" si="11"/>
        <v>8.91940826948</v>
      </c>
      <c r="L81" s="115">
        <f t="shared" si="11"/>
        <v>8.802221727120001</v>
      </c>
      <c r="M81" s="115">
        <f t="shared" si="11"/>
        <v>8.88032716213</v>
      </c>
      <c r="N81" s="20"/>
      <c r="O81" s="20"/>
      <c r="P81" s="20"/>
    </row>
    <row r="82" spans="1:16" ht="15" outlineLevel="1">
      <c r="A82" s="193" t="s">
        <v>48</v>
      </c>
      <c r="B82" s="126">
        <f aca="true" t="shared" si="12" ref="B82:M82">B$83+B$89+B$97</f>
        <v>1.97431488526</v>
      </c>
      <c r="C82" s="126">
        <f t="shared" si="12"/>
        <v>1.96858107561</v>
      </c>
      <c r="D82" s="126">
        <f t="shared" si="12"/>
        <v>1.9536120649199997</v>
      </c>
      <c r="E82" s="126">
        <f t="shared" si="12"/>
        <v>1.89561799146</v>
      </c>
      <c r="F82" s="126">
        <f t="shared" si="12"/>
        <v>1.88192627427</v>
      </c>
      <c r="G82" s="126">
        <f t="shared" si="12"/>
        <v>1.9045594697900001</v>
      </c>
      <c r="H82" s="126">
        <f t="shared" si="12"/>
        <v>1.9484010624399999</v>
      </c>
      <c r="I82" s="126">
        <f t="shared" si="12"/>
        <v>1.93209211785</v>
      </c>
      <c r="J82" s="126">
        <f t="shared" si="12"/>
        <v>1.9536059940000001</v>
      </c>
      <c r="K82" s="126">
        <f t="shared" si="12"/>
        <v>1.95095557066</v>
      </c>
      <c r="L82" s="126">
        <f t="shared" si="12"/>
        <v>1.9041744173200001</v>
      </c>
      <c r="M82" s="126">
        <f t="shared" si="12"/>
        <v>1.8902111292100001</v>
      </c>
      <c r="N82" s="20"/>
      <c r="O82" s="20"/>
      <c r="P82" s="20"/>
    </row>
    <row r="83" spans="1:16" ht="12.75" outlineLevel="2">
      <c r="A83" s="237" t="s">
        <v>197</v>
      </c>
      <c r="B83" s="206">
        <f aca="true" t="shared" si="13" ref="B83:M83">SUM(B$84:B$88)</f>
        <v>0.32397785532</v>
      </c>
      <c r="C83" s="206">
        <f t="shared" si="13"/>
        <v>0.32397785532</v>
      </c>
      <c r="D83" s="206">
        <f t="shared" si="13"/>
        <v>0.32397785532</v>
      </c>
      <c r="E83" s="206">
        <f t="shared" si="13"/>
        <v>0.32397785532</v>
      </c>
      <c r="F83" s="206">
        <f t="shared" si="13"/>
        <v>0.32397785532</v>
      </c>
      <c r="G83" s="206">
        <f t="shared" si="13"/>
        <v>0.32397785532</v>
      </c>
      <c r="H83" s="206">
        <f t="shared" si="13"/>
        <v>0.32397785532</v>
      </c>
      <c r="I83" s="206">
        <f t="shared" si="13"/>
        <v>0.24542945587</v>
      </c>
      <c r="J83" s="206">
        <f t="shared" si="13"/>
        <v>0.24542945587</v>
      </c>
      <c r="K83" s="206">
        <f t="shared" si="13"/>
        <v>0.24542945587</v>
      </c>
      <c r="L83" s="206">
        <f t="shared" si="13"/>
        <v>0.24679745585</v>
      </c>
      <c r="M83" s="206">
        <f t="shared" si="13"/>
        <v>0.24673435747</v>
      </c>
      <c r="N83" s="20"/>
      <c r="O83" s="20"/>
      <c r="P83" s="20"/>
    </row>
    <row r="84" spans="1:16" ht="12.75" outlineLevel="3">
      <c r="A84" s="85" t="s">
        <v>110</v>
      </c>
      <c r="B84" s="76">
        <v>3.1721E-07</v>
      </c>
      <c r="C84" s="76">
        <v>3.1721E-07</v>
      </c>
      <c r="D84" s="76">
        <v>3.1721E-07</v>
      </c>
      <c r="E84" s="76">
        <v>3.1721E-07</v>
      </c>
      <c r="F84" s="76">
        <v>3.1721E-07</v>
      </c>
      <c r="G84" s="76">
        <v>3.1721E-07</v>
      </c>
      <c r="H84" s="76">
        <v>3.1721E-07</v>
      </c>
      <c r="I84" s="76">
        <v>3.1721E-07</v>
      </c>
      <c r="J84" s="76">
        <v>3.1721E-07</v>
      </c>
      <c r="K84" s="76">
        <v>3.1721E-07</v>
      </c>
      <c r="L84" s="76">
        <v>3.1898E-07</v>
      </c>
      <c r="M84" s="76">
        <v>3.189E-07</v>
      </c>
      <c r="N84" s="20"/>
      <c r="O84" s="20"/>
      <c r="P84" s="20"/>
    </row>
    <row r="85" spans="1:16" ht="12.75" outlineLevel="3">
      <c r="A85" s="85" t="s">
        <v>74</v>
      </c>
      <c r="B85" s="76">
        <v>0.09502688099</v>
      </c>
      <c r="C85" s="76">
        <v>0.09502688099</v>
      </c>
      <c r="D85" s="76">
        <v>0.09502688099</v>
      </c>
      <c r="E85" s="76">
        <v>0.09502688099</v>
      </c>
      <c r="F85" s="76">
        <v>0.09502688099</v>
      </c>
      <c r="G85" s="76">
        <v>0.09502688099</v>
      </c>
      <c r="H85" s="76">
        <v>0.09502688099</v>
      </c>
      <c r="I85" s="76">
        <v>0.09502688099</v>
      </c>
      <c r="J85" s="76">
        <v>0.09502688099</v>
      </c>
      <c r="K85" s="76">
        <v>0.09502688099</v>
      </c>
      <c r="L85" s="76">
        <v>0.0955565516</v>
      </c>
      <c r="M85" s="76">
        <v>0.09553212078</v>
      </c>
      <c r="N85" s="20"/>
      <c r="O85" s="20"/>
      <c r="P85" s="20"/>
    </row>
    <row r="86" spans="1:16" ht="12.75" outlineLevel="3">
      <c r="A86" s="85" t="s">
        <v>104</v>
      </c>
      <c r="B86" s="76">
        <v>0.07854839945</v>
      </c>
      <c r="C86" s="76">
        <v>0.07854839945</v>
      </c>
      <c r="D86" s="76">
        <v>0.07854839945</v>
      </c>
      <c r="E86" s="76">
        <v>0.07854839945</v>
      </c>
      <c r="F86" s="76">
        <v>0.07854839945</v>
      </c>
      <c r="G86" s="76">
        <v>0.07854839945</v>
      </c>
      <c r="H86" s="76">
        <v>0.07854839945</v>
      </c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20"/>
      <c r="O86" s="20"/>
      <c r="P86" s="20"/>
    </row>
    <row r="87" spans="1:16" ht="12.75" outlineLevel="3">
      <c r="A87" s="85" t="s">
        <v>163</v>
      </c>
      <c r="B87" s="76">
        <v>0.09571052761</v>
      </c>
      <c r="C87" s="76">
        <v>0.09571052761</v>
      </c>
      <c r="D87" s="76">
        <v>0.09571052761</v>
      </c>
      <c r="E87" s="76">
        <v>0.09571052761</v>
      </c>
      <c r="F87" s="76">
        <v>0.09571052761</v>
      </c>
      <c r="G87" s="76">
        <v>0.09571052761</v>
      </c>
      <c r="H87" s="76">
        <v>0.09571052761</v>
      </c>
      <c r="I87" s="76">
        <v>0.09571052761</v>
      </c>
      <c r="J87" s="76">
        <v>0.09571052761</v>
      </c>
      <c r="K87" s="76">
        <v>0.09571052761</v>
      </c>
      <c r="L87" s="76">
        <v>0.09624400881</v>
      </c>
      <c r="M87" s="76">
        <v>0.09621940223</v>
      </c>
      <c r="N87" s="20"/>
      <c r="O87" s="20"/>
      <c r="P87" s="20"/>
    </row>
    <row r="88" spans="1:16" ht="12.75" outlineLevel="3">
      <c r="A88" s="85" t="s">
        <v>0</v>
      </c>
      <c r="B88" s="76">
        <v>0.05469173006</v>
      </c>
      <c r="C88" s="76">
        <v>0.05469173006</v>
      </c>
      <c r="D88" s="76">
        <v>0.05469173006</v>
      </c>
      <c r="E88" s="76">
        <v>0.05469173006</v>
      </c>
      <c r="F88" s="76">
        <v>0.05469173006</v>
      </c>
      <c r="G88" s="76">
        <v>0.05469173006</v>
      </c>
      <c r="H88" s="76">
        <v>0.05469173006</v>
      </c>
      <c r="I88" s="76">
        <v>0.05469173006</v>
      </c>
      <c r="J88" s="76">
        <v>0.05469173006</v>
      </c>
      <c r="K88" s="76">
        <v>0.05469173006</v>
      </c>
      <c r="L88" s="76">
        <v>0.05499657646</v>
      </c>
      <c r="M88" s="76">
        <v>0.05498251556</v>
      </c>
      <c r="N88" s="20"/>
      <c r="O88" s="20"/>
      <c r="P88" s="20"/>
    </row>
    <row r="89" spans="1:16" ht="12.75" outlineLevel="2">
      <c r="A89" s="237" t="s">
        <v>115</v>
      </c>
      <c r="B89" s="206">
        <f aca="true" t="shared" si="14" ref="B89:M89">SUM(B$90:B$96)</f>
        <v>1.65031092421</v>
      </c>
      <c r="C89" s="206">
        <f t="shared" si="14"/>
        <v>1.64457711456</v>
      </c>
      <c r="D89" s="206">
        <f t="shared" si="14"/>
        <v>1.6296081038699999</v>
      </c>
      <c r="E89" s="206">
        <f t="shared" si="14"/>
        <v>1.5716140304100001</v>
      </c>
      <c r="F89" s="206">
        <f t="shared" si="14"/>
        <v>1.55792231322</v>
      </c>
      <c r="G89" s="206">
        <f t="shared" si="14"/>
        <v>1.58055550874</v>
      </c>
      <c r="H89" s="206">
        <f t="shared" si="14"/>
        <v>1.62439710139</v>
      </c>
      <c r="I89" s="206">
        <f t="shared" si="14"/>
        <v>1.6866365562499999</v>
      </c>
      <c r="J89" s="206">
        <f t="shared" si="14"/>
        <v>1.7081504324</v>
      </c>
      <c r="K89" s="206">
        <f t="shared" si="14"/>
        <v>1.7055000090599999</v>
      </c>
      <c r="L89" s="206">
        <f t="shared" si="14"/>
        <v>1.65735071023</v>
      </c>
      <c r="M89" s="206">
        <f t="shared" si="14"/>
        <v>1.64345052721</v>
      </c>
      <c r="N89" s="20"/>
      <c r="O89" s="20"/>
      <c r="P89" s="20"/>
    </row>
    <row r="90" spans="1:16" ht="12.75" outlineLevel="3">
      <c r="A90" s="85" t="s">
        <v>140</v>
      </c>
      <c r="B90" s="76">
        <v>0.11713829667</v>
      </c>
      <c r="C90" s="76">
        <v>0.1149432017</v>
      </c>
      <c r="D90" s="76">
        <v>0.11285293067</v>
      </c>
      <c r="E90" s="76">
        <v>0.11076265965</v>
      </c>
      <c r="F90" s="76">
        <v>0.10971395553</v>
      </c>
      <c r="G90" s="76">
        <v>0.10875122667</v>
      </c>
      <c r="H90" s="76">
        <v>0.10778849782</v>
      </c>
      <c r="I90" s="76">
        <v>0.10674646783</v>
      </c>
      <c r="J90" s="76">
        <v>0.10578373897</v>
      </c>
      <c r="K90" s="76">
        <v>0.10343212124</v>
      </c>
      <c r="L90" s="76">
        <v>0.10130096117</v>
      </c>
      <c r="M90" s="76">
        <v>0.09893039854</v>
      </c>
      <c r="N90" s="20"/>
      <c r="O90" s="20"/>
      <c r="P90" s="20"/>
    </row>
    <row r="91" spans="1:16" ht="12.75" outlineLevel="3">
      <c r="A91" s="85" t="s">
        <v>125</v>
      </c>
      <c r="B91" s="76">
        <v>0.013</v>
      </c>
      <c r="C91" s="76">
        <v>0.013</v>
      </c>
      <c r="D91" s="76">
        <v>0.013</v>
      </c>
      <c r="E91" s="76">
        <v>0.013</v>
      </c>
      <c r="F91" s="76">
        <v>0.013</v>
      </c>
      <c r="G91" s="76">
        <v>0.013</v>
      </c>
      <c r="H91" s="76">
        <v>0.013</v>
      </c>
      <c r="I91" s="76">
        <v>0.013</v>
      </c>
      <c r="J91" s="76">
        <v>0.013</v>
      </c>
      <c r="K91" s="76">
        <v>0.01263888889</v>
      </c>
      <c r="L91" s="76">
        <v>0.01227777778</v>
      </c>
      <c r="M91" s="76">
        <v>0.01191666667</v>
      </c>
      <c r="N91" s="20"/>
      <c r="O91" s="20"/>
      <c r="P91" s="20"/>
    </row>
    <row r="92" spans="1:16" ht="12.75" outlineLevel="3">
      <c r="A92" s="85" t="s">
        <v>199</v>
      </c>
      <c r="B92" s="76">
        <v>0.01</v>
      </c>
      <c r="C92" s="76">
        <v>0.01</v>
      </c>
      <c r="D92" s="76">
        <v>0.01</v>
      </c>
      <c r="E92" s="76">
        <v>0.01</v>
      </c>
      <c r="F92" s="76">
        <v>0.01</v>
      </c>
      <c r="G92" s="76">
        <v>0.01</v>
      </c>
      <c r="H92" s="76">
        <v>0.01</v>
      </c>
      <c r="I92" s="76">
        <v>0.01</v>
      </c>
      <c r="J92" s="76">
        <v>0.01</v>
      </c>
      <c r="K92" s="76">
        <v>0.00972222222</v>
      </c>
      <c r="L92" s="76">
        <v>0.00944444444</v>
      </c>
      <c r="M92" s="76">
        <v>0.00916666666</v>
      </c>
      <c r="N92" s="20"/>
      <c r="O92" s="20"/>
      <c r="P92" s="20"/>
    </row>
    <row r="93" spans="1:16" ht="12.75" outlineLevel="3">
      <c r="A93" s="85" t="s">
        <v>183</v>
      </c>
      <c r="B93" s="76">
        <v>0.014</v>
      </c>
      <c r="C93" s="76">
        <v>0.014</v>
      </c>
      <c r="D93" s="76">
        <v>0.014</v>
      </c>
      <c r="E93" s="76">
        <v>0.014</v>
      </c>
      <c r="F93" s="76">
        <v>0.014</v>
      </c>
      <c r="G93" s="76">
        <v>0.014</v>
      </c>
      <c r="H93" s="76">
        <v>0.014</v>
      </c>
      <c r="I93" s="76">
        <v>0.014</v>
      </c>
      <c r="J93" s="76">
        <v>0.014</v>
      </c>
      <c r="K93" s="76">
        <v>0.01361111111</v>
      </c>
      <c r="L93" s="76">
        <v>0.01322222222</v>
      </c>
      <c r="M93" s="76">
        <v>0.01283333333</v>
      </c>
      <c r="N93" s="20"/>
      <c r="O93" s="20"/>
      <c r="P93" s="20"/>
    </row>
    <row r="94" spans="1:16" ht="12.75" outlineLevel="3">
      <c r="A94" s="85" t="s">
        <v>60</v>
      </c>
      <c r="B94" s="76">
        <v>0.33856009715</v>
      </c>
      <c r="C94" s="76">
        <v>0.33807393645</v>
      </c>
      <c r="D94" s="76">
        <v>0.33687392613</v>
      </c>
      <c r="E94" s="76">
        <v>0.33646017619</v>
      </c>
      <c r="F94" s="76">
        <v>0.33586752734</v>
      </c>
      <c r="G94" s="76">
        <v>0.33479288885</v>
      </c>
      <c r="H94" s="76">
        <v>0.33424619867</v>
      </c>
      <c r="I94" s="76">
        <v>0.33153712774</v>
      </c>
      <c r="J94" s="76">
        <v>0.33063778801</v>
      </c>
      <c r="K94" s="76">
        <v>0.3249925081</v>
      </c>
      <c r="L94" s="76">
        <v>0.3205646556</v>
      </c>
      <c r="M94" s="76">
        <v>0.31551880295</v>
      </c>
      <c r="N94" s="20"/>
      <c r="O94" s="20"/>
      <c r="P94" s="20"/>
    </row>
    <row r="95" spans="1:16" ht="12.75" outlineLevel="3">
      <c r="A95" s="85" t="s">
        <v>180</v>
      </c>
      <c r="B95" s="76">
        <v>0.381145081</v>
      </c>
      <c r="C95" s="76">
        <v>0.37938713253</v>
      </c>
      <c r="D95" s="76">
        <v>0.378654654</v>
      </c>
      <c r="E95" s="76">
        <v>0.37792217547</v>
      </c>
      <c r="F95" s="76">
        <v>0.37616422701</v>
      </c>
      <c r="G95" s="76">
        <v>0.37543174849</v>
      </c>
      <c r="H95" s="76">
        <v>0.37469926996</v>
      </c>
      <c r="I95" s="76">
        <v>0.37294132149</v>
      </c>
      <c r="J95" s="76">
        <v>0.37220884296</v>
      </c>
      <c r="K95" s="76">
        <v>0.36707735085</v>
      </c>
      <c r="L95" s="76">
        <v>0.36417340564</v>
      </c>
      <c r="M95" s="76">
        <v>0.36000677899</v>
      </c>
      <c r="N95" s="20"/>
      <c r="O95" s="20"/>
      <c r="P95" s="20"/>
    </row>
    <row r="96" spans="1:16" ht="12.75" outlineLevel="3">
      <c r="A96" s="85" t="s">
        <v>210</v>
      </c>
      <c r="B96" s="76">
        <v>0.77646744939</v>
      </c>
      <c r="C96" s="76">
        <v>0.77517284388</v>
      </c>
      <c r="D96" s="76">
        <v>0.76422659307</v>
      </c>
      <c r="E96" s="76">
        <v>0.7094690191</v>
      </c>
      <c r="F96" s="76">
        <v>0.69917660334</v>
      </c>
      <c r="G96" s="76">
        <v>0.72457964473</v>
      </c>
      <c r="H96" s="76">
        <v>0.77066313494</v>
      </c>
      <c r="I96" s="76">
        <v>0.83841163919</v>
      </c>
      <c r="J96" s="76">
        <v>0.86252006246</v>
      </c>
      <c r="K96" s="76">
        <v>0.87402580665</v>
      </c>
      <c r="L96" s="76">
        <v>0.83636724338</v>
      </c>
      <c r="M96" s="76">
        <v>0.83507788007</v>
      </c>
      <c r="N96" s="20"/>
      <c r="O96" s="20"/>
      <c r="P96" s="20"/>
    </row>
    <row r="97" spans="1:16" ht="12.75" outlineLevel="2">
      <c r="A97" s="237" t="s">
        <v>138</v>
      </c>
      <c r="B97" s="206">
        <f aca="true" t="shared" si="15" ref="B97:M97">SUM(B$98:B$98)</f>
        <v>2.610573E-05</v>
      </c>
      <c r="C97" s="206">
        <f t="shared" si="15"/>
        <v>2.610573E-05</v>
      </c>
      <c r="D97" s="206">
        <f t="shared" si="15"/>
        <v>2.610573E-05</v>
      </c>
      <c r="E97" s="206">
        <f t="shared" si="15"/>
        <v>2.610573E-05</v>
      </c>
      <c r="F97" s="206">
        <f t="shared" si="15"/>
        <v>2.610573E-05</v>
      </c>
      <c r="G97" s="206">
        <f t="shared" si="15"/>
        <v>2.610573E-05</v>
      </c>
      <c r="H97" s="206">
        <f t="shared" si="15"/>
        <v>2.610573E-05</v>
      </c>
      <c r="I97" s="206">
        <f t="shared" si="15"/>
        <v>2.610573E-05</v>
      </c>
      <c r="J97" s="206">
        <f t="shared" si="15"/>
        <v>2.610573E-05</v>
      </c>
      <c r="K97" s="206">
        <f t="shared" si="15"/>
        <v>2.610573E-05</v>
      </c>
      <c r="L97" s="206">
        <f t="shared" si="15"/>
        <v>2.625124E-05</v>
      </c>
      <c r="M97" s="206">
        <f t="shared" si="15"/>
        <v>2.624453E-05</v>
      </c>
      <c r="N97" s="20"/>
      <c r="O97" s="20"/>
      <c r="P97" s="20"/>
    </row>
    <row r="98" spans="1:16" ht="12.75" outlineLevel="3">
      <c r="A98" s="85" t="s">
        <v>67</v>
      </c>
      <c r="B98" s="76">
        <v>2.610573E-05</v>
      </c>
      <c r="C98" s="76">
        <v>2.610573E-05</v>
      </c>
      <c r="D98" s="76">
        <v>2.610573E-05</v>
      </c>
      <c r="E98" s="76">
        <v>2.610573E-05</v>
      </c>
      <c r="F98" s="76">
        <v>2.610573E-05</v>
      </c>
      <c r="G98" s="76">
        <v>2.610573E-05</v>
      </c>
      <c r="H98" s="76">
        <v>2.610573E-05</v>
      </c>
      <c r="I98" s="76">
        <v>2.610573E-05</v>
      </c>
      <c r="J98" s="76">
        <v>2.610573E-05</v>
      </c>
      <c r="K98" s="76">
        <v>2.610573E-05</v>
      </c>
      <c r="L98" s="76">
        <v>2.625124E-05</v>
      </c>
      <c r="M98" s="76">
        <v>2.624453E-05</v>
      </c>
      <c r="N98" s="20"/>
      <c r="O98" s="20"/>
      <c r="P98" s="20"/>
    </row>
    <row r="99" spans="1:16" ht="15" outlineLevel="1">
      <c r="A99" s="193" t="s">
        <v>59</v>
      </c>
      <c r="B99" s="126">
        <f aca="true" t="shared" si="16" ref="B99:M99">B$100+B$107+B$109+B$113+B$116</f>
        <v>7.878849466479999</v>
      </c>
      <c r="C99" s="126">
        <f t="shared" si="16"/>
        <v>8.29145421372</v>
      </c>
      <c r="D99" s="126">
        <f t="shared" si="16"/>
        <v>7.9411856937600005</v>
      </c>
      <c r="E99" s="126">
        <f t="shared" si="16"/>
        <v>7.440500966740001</v>
      </c>
      <c r="F99" s="126">
        <f t="shared" si="16"/>
        <v>7.37414471134</v>
      </c>
      <c r="G99" s="126">
        <f t="shared" si="16"/>
        <v>7.29445335692</v>
      </c>
      <c r="H99" s="126">
        <f t="shared" si="16"/>
        <v>7.29119689077</v>
      </c>
      <c r="I99" s="126">
        <f t="shared" si="16"/>
        <v>7.351976518670001</v>
      </c>
      <c r="J99" s="126">
        <f t="shared" si="16"/>
        <v>7.40803039018</v>
      </c>
      <c r="K99" s="126">
        <f t="shared" si="16"/>
        <v>6.968452698819999</v>
      </c>
      <c r="L99" s="126">
        <f t="shared" si="16"/>
        <v>6.898047309800001</v>
      </c>
      <c r="M99" s="126">
        <f t="shared" si="16"/>
        <v>6.99011603292</v>
      </c>
      <c r="N99" s="20"/>
      <c r="O99" s="20"/>
      <c r="P99" s="20"/>
    </row>
    <row r="100" spans="1:16" ht="12.75" outlineLevel="2">
      <c r="A100" s="237" t="s">
        <v>176</v>
      </c>
      <c r="B100" s="206">
        <f aca="true" t="shared" si="17" ref="B100:M100">SUM(B$101:B$106)</f>
        <v>5.22632042436</v>
      </c>
      <c r="C100" s="206">
        <f t="shared" si="17"/>
        <v>5.63735672352</v>
      </c>
      <c r="D100" s="206">
        <f t="shared" si="17"/>
        <v>5.2925531802500005</v>
      </c>
      <c r="E100" s="206">
        <f t="shared" si="17"/>
        <v>4.79608057463</v>
      </c>
      <c r="F100" s="206">
        <f t="shared" si="17"/>
        <v>4.72324713446</v>
      </c>
      <c r="G100" s="206">
        <f t="shared" si="17"/>
        <v>4.64514751062</v>
      </c>
      <c r="H100" s="206">
        <f t="shared" si="17"/>
        <v>4.62757255876</v>
      </c>
      <c r="I100" s="206">
        <f t="shared" si="17"/>
        <v>4.682755906670001</v>
      </c>
      <c r="J100" s="206">
        <f t="shared" si="17"/>
        <v>4.73205775413</v>
      </c>
      <c r="K100" s="206">
        <f t="shared" si="17"/>
        <v>4.29435926306</v>
      </c>
      <c r="L100" s="206">
        <f t="shared" si="17"/>
        <v>4.21942027796</v>
      </c>
      <c r="M100" s="206">
        <f t="shared" si="17"/>
        <v>4.3123169206</v>
      </c>
      <c r="N100" s="20"/>
      <c r="O100" s="20"/>
      <c r="P100" s="20"/>
    </row>
    <row r="101" spans="1:16" ht="12.75" outlineLevel="3">
      <c r="A101" s="85" t="s">
        <v>62</v>
      </c>
      <c r="B101" s="76">
        <v>0.31954463666</v>
      </c>
      <c r="C101" s="76">
        <v>0.32713475495</v>
      </c>
      <c r="D101" s="76">
        <v>0.31675535842</v>
      </c>
      <c r="E101" s="76">
        <v>0.3263553978</v>
      </c>
      <c r="F101" s="76">
        <v>0.33098970155</v>
      </c>
      <c r="G101" s="76">
        <v>0.32224531429</v>
      </c>
      <c r="H101" s="76">
        <v>0.32815530264</v>
      </c>
      <c r="I101" s="76">
        <v>0.33027023184</v>
      </c>
      <c r="J101" s="76">
        <v>0.32643005201</v>
      </c>
      <c r="K101" s="76">
        <v>0.31629020526</v>
      </c>
      <c r="L101" s="76">
        <v>0.31811999703</v>
      </c>
      <c r="M101" s="76">
        <v>0.32955035299</v>
      </c>
      <c r="N101" s="20"/>
      <c r="O101" s="20"/>
      <c r="P101" s="20"/>
    </row>
    <row r="102" spans="1:16" ht="12.75" outlineLevel="3">
      <c r="A102" s="85" t="s">
        <v>51</v>
      </c>
      <c r="B102" s="76">
        <v>0.60312254667</v>
      </c>
      <c r="C102" s="76">
        <v>0.93502933142</v>
      </c>
      <c r="D102" s="76">
        <v>0.79011266136</v>
      </c>
      <c r="E102" s="76">
        <v>0.67013528335</v>
      </c>
      <c r="F102" s="76">
        <v>0.67965132162</v>
      </c>
      <c r="G102" s="76">
        <v>0.66169567427</v>
      </c>
      <c r="H102" s="76">
        <v>0.77942427604</v>
      </c>
      <c r="I102" s="76">
        <v>0.80491122676</v>
      </c>
      <c r="J102" s="76">
        <v>1.00588110713</v>
      </c>
      <c r="K102" s="76">
        <v>1.03713385429</v>
      </c>
      <c r="L102" s="76">
        <v>1.05218797125</v>
      </c>
      <c r="M102" s="76">
        <v>1.09034780842</v>
      </c>
      <c r="N102" s="20"/>
      <c r="O102" s="20"/>
      <c r="P102" s="20"/>
    </row>
    <row r="103" spans="1:16" ht="12.75" outlineLevel="3">
      <c r="A103" s="85" t="s">
        <v>96</v>
      </c>
      <c r="B103" s="76">
        <v>0.10946001528</v>
      </c>
      <c r="C103" s="76">
        <v>0.11110586728</v>
      </c>
      <c r="D103" s="76">
        <v>0.10758067824</v>
      </c>
      <c r="E103" s="76">
        <v>0.11084117161</v>
      </c>
      <c r="F103" s="76">
        <v>0.11241513564</v>
      </c>
      <c r="G103" s="76">
        <v>0.10944525024</v>
      </c>
      <c r="H103" s="76">
        <v>0.11145247929</v>
      </c>
      <c r="I103" s="76">
        <v>0.11082217629</v>
      </c>
      <c r="J103" s="76">
        <v>0.10953360395</v>
      </c>
      <c r="K103" s="76">
        <v>0.10613117837</v>
      </c>
      <c r="L103" s="76">
        <v>0.10674516501</v>
      </c>
      <c r="M103" s="76">
        <v>0.11058062094</v>
      </c>
      <c r="N103" s="20"/>
      <c r="O103" s="20"/>
      <c r="P103" s="20"/>
    </row>
    <row r="104" spans="1:16" ht="12.75" outlineLevel="3">
      <c r="A104" s="85" t="s">
        <v>132</v>
      </c>
      <c r="B104" s="76">
        <v>0.46950737846</v>
      </c>
      <c r="C104" s="76">
        <v>0.49007576593</v>
      </c>
      <c r="D104" s="76">
        <v>0.49007576593</v>
      </c>
      <c r="E104" s="76">
        <v>0.48759922631</v>
      </c>
      <c r="F104" s="76">
        <v>0.47720922633</v>
      </c>
      <c r="G104" s="76">
        <v>0.47408922632</v>
      </c>
      <c r="H104" s="76">
        <v>0.49107769421</v>
      </c>
      <c r="I104" s="76">
        <v>0.49107769421</v>
      </c>
      <c r="J104" s="76">
        <v>0.5040514823</v>
      </c>
      <c r="K104" s="76">
        <v>0.50157494268</v>
      </c>
      <c r="L104" s="76">
        <v>0.4910149427</v>
      </c>
      <c r="M104" s="76">
        <v>0.49768266772</v>
      </c>
      <c r="N104" s="20"/>
      <c r="O104" s="20"/>
      <c r="P104" s="20"/>
    </row>
    <row r="105" spans="1:16" ht="12.75" outlineLevel="3">
      <c r="A105" s="85" t="s">
        <v>148</v>
      </c>
      <c r="B105" s="76">
        <v>3.72453039929</v>
      </c>
      <c r="C105" s="76">
        <v>3.77385555594</v>
      </c>
      <c r="D105" s="76">
        <v>3.5878732683</v>
      </c>
      <c r="E105" s="76">
        <v>3.20099404756</v>
      </c>
      <c r="F105" s="76">
        <v>3.12282630132</v>
      </c>
      <c r="G105" s="76">
        <v>3.0775165975</v>
      </c>
      <c r="H105" s="76">
        <v>2.91730735858</v>
      </c>
      <c r="I105" s="76">
        <v>2.94551912957</v>
      </c>
      <c r="J105" s="76">
        <v>2.78600606074</v>
      </c>
      <c r="K105" s="76">
        <v>2.33307363446</v>
      </c>
      <c r="L105" s="76">
        <v>2.25119675397</v>
      </c>
      <c r="M105" s="76">
        <v>2.28400002253</v>
      </c>
      <c r="N105" s="20"/>
      <c r="O105" s="20"/>
      <c r="P105" s="20"/>
    </row>
    <row r="106" spans="1:16" ht="12.75" outlineLevel="3">
      <c r="A106" s="85" t="s">
        <v>142</v>
      </c>
      <c r="B106" s="76">
        <v>0.000155448</v>
      </c>
      <c r="C106" s="76">
        <v>0.000155448</v>
      </c>
      <c r="D106" s="76">
        <v>0.000155448</v>
      </c>
      <c r="E106" s="76">
        <v>0.000155448</v>
      </c>
      <c r="F106" s="76">
        <v>0.000155448</v>
      </c>
      <c r="G106" s="76">
        <v>0.000155448</v>
      </c>
      <c r="H106" s="76">
        <v>0.000155448</v>
      </c>
      <c r="I106" s="76">
        <v>0.000155448</v>
      </c>
      <c r="J106" s="76">
        <v>0.000155448</v>
      </c>
      <c r="K106" s="76">
        <v>0.000155448</v>
      </c>
      <c r="L106" s="76">
        <v>0.000155448</v>
      </c>
      <c r="M106" s="76">
        <v>0.000155448</v>
      </c>
      <c r="N106" s="20"/>
      <c r="O106" s="20"/>
      <c r="P106" s="20"/>
    </row>
    <row r="107" spans="1:16" ht="12.75" outlineLevel="2">
      <c r="A107" s="237" t="s">
        <v>44</v>
      </c>
      <c r="B107" s="206">
        <f aca="true" t="shared" si="18" ref="B107:M107">SUM(B$108:B$108)</f>
        <v>0</v>
      </c>
      <c r="C107" s="206">
        <f t="shared" si="18"/>
        <v>0</v>
      </c>
      <c r="D107" s="206">
        <f t="shared" si="18"/>
        <v>0</v>
      </c>
      <c r="E107" s="206">
        <f t="shared" si="18"/>
        <v>0</v>
      </c>
      <c r="F107" s="206">
        <f t="shared" si="18"/>
        <v>0</v>
      </c>
      <c r="G107" s="206">
        <f t="shared" si="18"/>
        <v>0</v>
      </c>
      <c r="H107" s="206">
        <f t="shared" si="18"/>
        <v>0.00752479798</v>
      </c>
      <c r="I107" s="206">
        <f t="shared" si="18"/>
        <v>0.01575351575</v>
      </c>
      <c r="J107" s="206">
        <f t="shared" si="18"/>
        <v>0.0212605525</v>
      </c>
      <c r="K107" s="206">
        <f t="shared" si="18"/>
        <v>0.02060013921</v>
      </c>
      <c r="L107" s="206">
        <f t="shared" si="18"/>
        <v>0.02520213422</v>
      </c>
      <c r="M107" s="206">
        <f t="shared" si="18"/>
        <v>0.026494662</v>
      </c>
      <c r="N107" s="20"/>
      <c r="O107" s="20"/>
      <c r="P107" s="20"/>
    </row>
    <row r="108" spans="1:16" ht="12.75" outlineLevel="3">
      <c r="A108" s="85" t="s">
        <v>49</v>
      </c>
      <c r="B108" s="76">
        <v>0</v>
      </c>
      <c r="C108" s="76">
        <v>0</v>
      </c>
      <c r="D108" s="76">
        <v>0</v>
      </c>
      <c r="E108" s="76">
        <v>0</v>
      </c>
      <c r="F108" s="76">
        <v>0</v>
      </c>
      <c r="G108" s="76">
        <v>0</v>
      </c>
      <c r="H108" s="76">
        <v>0.00752479798</v>
      </c>
      <c r="I108" s="76">
        <v>0.01575351575</v>
      </c>
      <c r="J108" s="76">
        <v>0.0212605525</v>
      </c>
      <c r="K108" s="76">
        <v>0.02060013921</v>
      </c>
      <c r="L108" s="76">
        <v>0.02520213422</v>
      </c>
      <c r="M108" s="76">
        <v>0.026494662</v>
      </c>
      <c r="N108" s="20"/>
      <c r="O108" s="20"/>
      <c r="P108" s="20"/>
    </row>
    <row r="109" spans="1:16" ht="12.75" outlineLevel="2">
      <c r="A109" s="237" t="s">
        <v>221</v>
      </c>
      <c r="B109" s="206">
        <f aca="true" t="shared" si="19" ref="B109:M109">SUM(B$110:B$112)</f>
        <v>1.0191405923899999</v>
      </c>
      <c r="C109" s="206">
        <f t="shared" si="19"/>
        <v>1.0192736172899999</v>
      </c>
      <c r="D109" s="206">
        <f t="shared" si="19"/>
        <v>1.01541170732</v>
      </c>
      <c r="E109" s="206">
        <f t="shared" si="19"/>
        <v>1.00986023267</v>
      </c>
      <c r="F109" s="206">
        <f t="shared" si="19"/>
        <v>1.01619264218</v>
      </c>
      <c r="G109" s="206">
        <f t="shared" si="19"/>
        <v>1.01619264218</v>
      </c>
      <c r="H109" s="206">
        <f t="shared" si="19"/>
        <v>1.0227737939</v>
      </c>
      <c r="I109" s="206">
        <f t="shared" si="19"/>
        <v>1.0190937939</v>
      </c>
      <c r="J109" s="206">
        <f t="shared" si="19"/>
        <v>1.0213971495</v>
      </c>
      <c r="K109" s="206">
        <f t="shared" si="19"/>
        <v>1.0213971495</v>
      </c>
      <c r="L109" s="206">
        <f t="shared" si="19"/>
        <v>1.0213971495</v>
      </c>
      <c r="M109" s="206">
        <f t="shared" si="19"/>
        <v>1.0177171495</v>
      </c>
      <c r="N109" s="20"/>
      <c r="O109" s="20"/>
      <c r="P109" s="20"/>
    </row>
    <row r="110" spans="1:16" ht="12.75" outlineLevel="3">
      <c r="A110" s="85" t="s">
        <v>154</v>
      </c>
      <c r="B110" s="76">
        <v>0.18854023267</v>
      </c>
      <c r="C110" s="76">
        <v>0.18854023267</v>
      </c>
      <c r="D110" s="76">
        <v>0.18486023267</v>
      </c>
      <c r="E110" s="76">
        <v>0.18486023267</v>
      </c>
      <c r="F110" s="76">
        <v>0.19119264218</v>
      </c>
      <c r="G110" s="76">
        <v>0.19119264218</v>
      </c>
      <c r="H110" s="76">
        <v>0.1977737939</v>
      </c>
      <c r="I110" s="76">
        <v>0.1940937939</v>
      </c>
      <c r="J110" s="76">
        <v>0.1963971495</v>
      </c>
      <c r="K110" s="76">
        <v>0.1963971495</v>
      </c>
      <c r="L110" s="76">
        <v>0.1963971495</v>
      </c>
      <c r="M110" s="76">
        <v>0.1927171495</v>
      </c>
      <c r="N110" s="20"/>
      <c r="O110" s="20"/>
      <c r="P110" s="20"/>
    </row>
    <row r="111" spans="1:16" ht="12.75" outlineLevel="3">
      <c r="A111" s="85" t="s">
        <v>47</v>
      </c>
      <c r="B111" s="76">
        <v>0.00560035972</v>
      </c>
      <c r="C111" s="76">
        <v>0.00573338462</v>
      </c>
      <c r="D111" s="76">
        <v>0.00555147465</v>
      </c>
      <c r="E111" s="76">
        <v>0</v>
      </c>
      <c r="F111" s="76">
        <v>0</v>
      </c>
      <c r="G111" s="76">
        <v>0</v>
      </c>
      <c r="H111" s="76">
        <v>0</v>
      </c>
      <c r="I111" s="76">
        <v>0</v>
      </c>
      <c r="J111" s="76">
        <v>0</v>
      </c>
      <c r="K111" s="76">
        <v>0</v>
      </c>
      <c r="L111" s="76">
        <v>0</v>
      </c>
      <c r="M111" s="76">
        <v>0</v>
      </c>
      <c r="N111" s="20"/>
      <c r="O111" s="20"/>
      <c r="P111" s="20"/>
    </row>
    <row r="112" spans="1:16" ht="12.75" outlineLevel="3">
      <c r="A112" s="85" t="s">
        <v>119</v>
      </c>
      <c r="B112" s="76">
        <v>0.825</v>
      </c>
      <c r="C112" s="76">
        <v>0.825</v>
      </c>
      <c r="D112" s="76">
        <v>0.825</v>
      </c>
      <c r="E112" s="76">
        <v>0.825</v>
      </c>
      <c r="F112" s="76">
        <v>0.825</v>
      </c>
      <c r="G112" s="76">
        <v>0.825</v>
      </c>
      <c r="H112" s="76">
        <v>0.825</v>
      </c>
      <c r="I112" s="76">
        <v>0.825</v>
      </c>
      <c r="J112" s="76">
        <v>0.825</v>
      </c>
      <c r="K112" s="76">
        <v>0.825</v>
      </c>
      <c r="L112" s="76">
        <v>0.825</v>
      </c>
      <c r="M112" s="76">
        <v>0.825</v>
      </c>
      <c r="N112" s="20"/>
      <c r="O112" s="20"/>
      <c r="P112" s="20"/>
    </row>
    <row r="113" spans="1:16" ht="12.75" outlineLevel="2">
      <c r="A113" s="237" t="s">
        <v>52</v>
      </c>
      <c r="B113" s="206">
        <f aca="true" t="shared" si="20" ref="B113:M113">SUM(B$114:B$115)</f>
        <v>1.525</v>
      </c>
      <c r="C113" s="206">
        <f t="shared" si="20"/>
        <v>1.525</v>
      </c>
      <c r="D113" s="206">
        <f t="shared" si="20"/>
        <v>1.525</v>
      </c>
      <c r="E113" s="206">
        <f t="shared" si="20"/>
        <v>1.525</v>
      </c>
      <c r="F113" s="206">
        <f t="shared" si="20"/>
        <v>1.525</v>
      </c>
      <c r="G113" s="206">
        <f t="shared" si="20"/>
        <v>1.525</v>
      </c>
      <c r="H113" s="206">
        <f t="shared" si="20"/>
        <v>1.525</v>
      </c>
      <c r="I113" s="206">
        <f t="shared" si="20"/>
        <v>1.525</v>
      </c>
      <c r="J113" s="206">
        <f t="shared" si="20"/>
        <v>1.525</v>
      </c>
      <c r="K113" s="206">
        <f t="shared" si="20"/>
        <v>1.525</v>
      </c>
      <c r="L113" s="206">
        <f t="shared" si="20"/>
        <v>1.525</v>
      </c>
      <c r="M113" s="206">
        <f t="shared" si="20"/>
        <v>1.525</v>
      </c>
      <c r="N113" s="20"/>
      <c r="O113" s="20"/>
      <c r="P113" s="20"/>
    </row>
    <row r="114" spans="1:16" ht="12.75" outlineLevel="3">
      <c r="A114" s="85" t="s">
        <v>101</v>
      </c>
      <c r="B114" s="76">
        <v>0.7</v>
      </c>
      <c r="C114" s="76">
        <v>0.7</v>
      </c>
      <c r="D114" s="76">
        <v>0.7</v>
      </c>
      <c r="E114" s="76">
        <v>0.7</v>
      </c>
      <c r="F114" s="76">
        <v>0.7</v>
      </c>
      <c r="G114" s="76">
        <v>0.7</v>
      </c>
      <c r="H114" s="76">
        <v>0.7</v>
      </c>
      <c r="I114" s="76">
        <v>0.7</v>
      </c>
      <c r="J114" s="76">
        <v>0.7</v>
      </c>
      <c r="K114" s="76">
        <v>0.7</v>
      </c>
      <c r="L114" s="76">
        <v>0.7</v>
      </c>
      <c r="M114" s="76">
        <v>0.7</v>
      </c>
      <c r="N114" s="20"/>
      <c r="O114" s="20"/>
      <c r="P114" s="20"/>
    </row>
    <row r="115" spans="1:16" ht="12.75" outlineLevel="3">
      <c r="A115" s="85" t="s">
        <v>99</v>
      </c>
      <c r="B115" s="76">
        <v>0.825</v>
      </c>
      <c r="C115" s="76">
        <v>0.825</v>
      </c>
      <c r="D115" s="76">
        <v>0.825</v>
      </c>
      <c r="E115" s="76">
        <v>0.825</v>
      </c>
      <c r="F115" s="76">
        <v>0.825</v>
      </c>
      <c r="G115" s="76">
        <v>0.825</v>
      </c>
      <c r="H115" s="76">
        <v>0.825</v>
      </c>
      <c r="I115" s="76">
        <v>0.825</v>
      </c>
      <c r="J115" s="76">
        <v>0.825</v>
      </c>
      <c r="K115" s="76">
        <v>0.825</v>
      </c>
      <c r="L115" s="76">
        <v>0.825</v>
      </c>
      <c r="M115" s="76">
        <v>0.825</v>
      </c>
      <c r="N115" s="20"/>
      <c r="O115" s="20"/>
      <c r="P115" s="20"/>
    </row>
    <row r="116" spans="1:16" ht="12.75" outlineLevel="2">
      <c r="A116" s="237" t="s">
        <v>179</v>
      </c>
      <c r="B116" s="206">
        <f aca="true" t="shared" si="21" ref="B116:M116">SUM(B$117:B$117)</f>
        <v>0.10838844973</v>
      </c>
      <c r="C116" s="206">
        <f t="shared" si="21"/>
        <v>0.10982387291</v>
      </c>
      <c r="D116" s="206">
        <f t="shared" si="21"/>
        <v>0.10822080619</v>
      </c>
      <c r="E116" s="206">
        <f t="shared" si="21"/>
        <v>0.10956015944</v>
      </c>
      <c r="F116" s="206">
        <f t="shared" si="21"/>
        <v>0.1097049347</v>
      </c>
      <c r="G116" s="206">
        <f t="shared" si="21"/>
        <v>0.10811320412</v>
      </c>
      <c r="H116" s="206">
        <f t="shared" si="21"/>
        <v>0.10832574013</v>
      </c>
      <c r="I116" s="206">
        <f t="shared" si="21"/>
        <v>0.10937330235</v>
      </c>
      <c r="J116" s="206">
        <f t="shared" si="21"/>
        <v>0.10831493405</v>
      </c>
      <c r="K116" s="206">
        <f t="shared" si="21"/>
        <v>0.10709614705</v>
      </c>
      <c r="L116" s="206">
        <f t="shared" si="21"/>
        <v>0.10702774812</v>
      </c>
      <c r="M116" s="206">
        <f t="shared" si="21"/>
        <v>0.10858730082</v>
      </c>
      <c r="N116" s="20"/>
      <c r="O116" s="20"/>
      <c r="P116" s="20"/>
    </row>
    <row r="117" spans="1:16" ht="12.75" outlineLevel="3">
      <c r="A117" s="85" t="s">
        <v>148</v>
      </c>
      <c r="B117" s="76">
        <v>0.10838844973</v>
      </c>
      <c r="C117" s="76">
        <v>0.10982387291</v>
      </c>
      <c r="D117" s="76">
        <v>0.10822080619</v>
      </c>
      <c r="E117" s="76">
        <v>0.10956015944</v>
      </c>
      <c r="F117" s="76">
        <v>0.1097049347</v>
      </c>
      <c r="G117" s="76">
        <v>0.10811320412</v>
      </c>
      <c r="H117" s="76">
        <v>0.10832574013</v>
      </c>
      <c r="I117" s="76">
        <v>0.10937330235</v>
      </c>
      <c r="J117" s="76">
        <v>0.10831493405</v>
      </c>
      <c r="K117" s="76">
        <v>0.10709614705</v>
      </c>
      <c r="L117" s="76">
        <v>0.10702774812</v>
      </c>
      <c r="M117" s="76">
        <v>0.10858730082</v>
      </c>
      <c r="N117" s="20"/>
      <c r="O117" s="20"/>
      <c r="P117" s="20"/>
    </row>
    <row r="118" spans="2:16" ht="11.2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0"/>
      <c r="O118" s="20"/>
      <c r="P118" s="20"/>
    </row>
    <row r="119" spans="2:16" ht="11.2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0"/>
      <c r="O119" s="20"/>
      <c r="P119" s="20"/>
    </row>
    <row r="120" spans="2:16" ht="11.2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0"/>
      <c r="O120" s="20"/>
      <c r="P120" s="20"/>
    </row>
    <row r="121" spans="2:16" ht="11.2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0"/>
      <c r="O121" s="20"/>
      <c r="P121" s="20"/>
    </row>
    <row r="122" spans="2:16" ht="11.2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0"/>
      <c r="O122" s="20"/>
      <c r="P122" s="20"/>
    </row>
    <row r="123" spans="2:16" ht="11.2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0"/>
      <c r="O123" s="20"/>
      <c r="P123" s="20"/>
    </row>
    <row r="124" spans="2:16" ht="11.2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0"/>
      <c r="O124" s="20"/>
      <c r="P124" s="20"/>
    </row>
    <row r="125" spans="2:16" ht="11.2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0"/>
      <c r="O125" s="20"/>
      <c r="P125" s="20"/>
    </row>
    <row r="126" spans="2:16" ht="11.2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0"/>
      <c r="O126" s="20"/>
      <c r="P126" s="20"/>
    </row>
    <row r="127" spans="2:16" ht="11.2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0"/>
      <c r="O127" s="20"/>
      <c r="P127" s="20"/>
    </row>
    <row r="128" spans="2:16" ht="11.2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0"/>
      <c r="O128" s="20"/>
      <c r="P128" s="20"/>
    </row>
    <row r="129" spans="2:16" ht="11.2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0"/>
      <c r="O129" s="20"/>
      <c r="P129" s="20"/>
    </row>
    <row r="130" spans="2:16" ht="11.2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0"/>
      <c r="O130" s="20"/>
      <c r="P130" s="20"/>
    </row>
    <row r="131" spans="2:16" ht="11.2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0"/>
      <c r="O131" s="20"/>
      <c r="P131" s="20"/>
    </row>
    <row r="132" spans="2:16" ht="11.2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0"/>
      <c r="O132" s="20"/>
      <c r="P132" s="20"/>
    </row>
    <row r="133" spans="2:16" ht="11.2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0"/>
      <c r="O133" s="20"/>
      <c r="P133" s="20"/>
    </row>
    <row r="134" spans="2:16" ht="11.2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0"/>
      <c r="O134" s="20"/>
      <c r="P134" s="20"/>
    </row>
    <row r="135" spans="2:16" ht="11.2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0"/>
      <c r="O135" s="20"/>
      <c r="P135" s="20"/>
    </row>
    <row r="136" spans="2:16" ht="11.2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0"/>
      <c r="O136" s="20"/>
      <c r="P136" s="20"/>
    </row>
    <row r="137" spans="2:16" ht="11.2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0"/>
      <c r="O137" s="20"/>
      <c r="P137" s="20"/>
    </row>
    <row r="138" spans="2:16" ht="11.2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0"/>
      <c r="O138" s="20"/>
      <c r="P138" s="20"/>
    </row>
    <row r="139" spans="2:16" ht="11.2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0"/>
      <c r="O139" s="20"/>
      <c r="P139" s="20"/>
    </row>
    <row r="140" spans="2:16" ht="11.2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0"/>
      <c r="O140" s="20"/>
      <c r="P140" s="20"/>
    </row>
    <row r="141" spans="2:16" ht="11.2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0"/>
      <c r="O141" s="20"/>
      <c r="P141" s="20"/>
    </row>
    <row r="142" spans="2:16" ht="11.2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0"/>
      <c r="O142" s="20"/>
      <c r="P142" s="20"/>
    </row>
    <row r="143" spans="2:16" ht="11.2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0"/>
      <c r="O143" s="20"/>
      <c r="P143" s="20"/>
    </row>
    <row r="144" spans="2:16" ht="11.2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0"/>
      <c r="O144" s="20"/>
      <c r="P144" s="20"/>
    </row>
    <row r="145" spans="2:16" ht="11.2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0"/>
      <c r="O145" s="20"/>
      <c r="P145" s="20"/>
    </row>
    <row r="146" spans="2:16" ht="11.2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0"/>
      <c r="O146" s="20"/>
      <c r="P146" s="20"/>
    </row>
    <row r="147" spans="2:16" ht="11.2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0"/>
      <c r="O147" s="20"/>
      <c r="P147" s="20"/>
    </row>
    <row r="148" spans="2:16" ht="11.2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0"/>
      <c r="O148" s="20"/>
      <c r="P148" s="20"/>
    </row>
    <row r="149" spans="2:16" ht="11.2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0"/>
      <c r="O149" s="20"/>
      <c r="P149" s="20"/>
    </row>
    <row r="150" spans="2:16" ht="11.2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0"/>
      <c r="O150" s="20"/>
      <c r="P150" s="20"/>
    </row>
    <row r="151" spans="2:16" ht="11.2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0"/>
      <c r="O151" s="20"/>
      <c r="P151" s="20"/>
    </row>
    <row r="152" spans="2:16" ht="11.2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0"/>
      <c r="O152" s="20"/>
      <c r="P152" s="20"/>
    </row>
    <row r="153" spans="2:16" ht="11.2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0"/>
      <c r="O153" s="20"/>
      <c r="P153" s="20"/>
    </row>
    <row r="154" spans="2:16" ht="11.2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0"/>
      <c r="O154" s="20"/>
      <c r="P154" s="20"/>
    </row>
    <row r="155" spans="2:16" ht="11.2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0"/>
      <c r="O155" s="20"/>
      <c r="P155" s="20"/>
    </row>
    <row r="156" spans="2:16" ht="11.2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0"/>
      <c r="O156" s="20"/>
      <c r="P156" s="20"/>
    </row>
    <row r="157" spans="2:16" ht="11.2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0"/>
      <c r="O157" s="20"/>
      <c r="P157" s="20"/>
    </row>
    <row r="158" spans="2:16" ht="11.2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0"/>
      <c r="O158" s="20"/>
      <c r="P158" s="20"/>
    </row>
    <row r="159" spans="2:16" ht="11.2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0"/>
      <c r="O159" s="20"/>
      <c r="P159" s="20"/>
    </row>
    <row r="160" spans="2:16" ht="11.2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0"/>
      <c r="O160" s="20"/>
      <c r="P160" s="20"/>
    </row>
    <row r="161" spans="2:16" ht="11.2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0"/>
      <c r="O161" s="20"/>
      <c r="P161" s="20"/>
    </row>
    <row r="162" spans="2:16" ht="11.2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0"/>
      <c r="O162" s="20"/>
      <c r="P162" s="20"/>
    </row>
    <row r="163" spans="2:16" ht="11.2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0"/>
      <c r="O163" s="20"/>
      <c r="P163" s="20"/>
    </row>
    <row r="164" spans="2:16" ht="11.25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0"/>
      <c r="O164" s="20"/>
      <c r="P164" s="20"/>
    </row>
    <row r="165" spans="2:16" ht="11.25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0"/>
      <c r="O165" s="20"/>
      <c r="P165" s="20"/>
    </row>
    <row r="166" spans="2:16" ht="11.2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0"/>
      <c r="O166" s="20"/>
      <c r="P166" s="20"/>
    </row>
    <row r="167" spans="2:16" ht="11.25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0"/>
      <c r="O167" s="20"/>
      <c r="P167" s="20"/>
    </row>
    <row r="168" spans="2:16" ht="11.25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0"/>
      <c r="O168" s="20"/>
      <c r="P168" s="20"/>
    </row>
    <row r="169" spans="2:16" ht="11.25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0"/>
      <c r="O169" s="20"/>
      <c r="P169" s="20"/>
    </row>
    <row r="170" spans="2:16" ht="11.25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0"/>
      <c r="O170" s="20"/>
      <c r="P170" s="20"/>
    </row>
    <row r="171" spans="2:16" ht="11.25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0"/>
      <c r="O171" s="20"/>
      <c r="P171" s="20"/>
    </row>
    <row r="172" spans="2:16" ht="11.25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0"/>
      <c r="O172" s="20"/>
      <c r="P172" s="20"/>
    </row>
    <row r="173" spans="2:16" ht="11.25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0"/>
      <c r="O173" s="20"/>
      <c r="P173" s="20"/>
    </row>
    <row r="174" spans="2:16" ht="11.25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0"/>
      <c r="O174" s="20"/>
      <c r="P174" s="20"/>
    </row>
    <row r="175" spans="2:16" ht="11.25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0"/>
      <c r="O175" s="20"/>
      <c r="P175" s="20"/>
    </row>
    <row r="176" spans="2:16" ht="11.25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0"/>
      <c r="O176" s="20"/>
      <c r="P176" s="20"/>
    </row>
    <row r="177" spans="2:16" ht="11.25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0"/>
      <c r="O177" s="20"/>
      <c r="P177" s="20"/>
    </row>
    <row r="178" spans="2:16" ht="11.25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0"/>
      <c r="O178" s="20"/>
      <c r="P178" s="20"/>
    </row>
    <row r="179" spans="2:16" ht="11.25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0"/>
      <c r="O179" s="20"/>
      <c r="P179" s="20"/>
    </row>
    <row r="180" spans="2:16" ht="11.25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0"/>
      <c r="O180" s="20"/>
      <c r="P180" s="20"/>
    </row>
  </sheetData>
  <sheetProtection/>
  <mergeCells count="1"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2:P247"/>
  <sheetViews>
    <sheetView workbookViewId="0" topLeftCell="A1">
      <selection activeCell="B25" sqref="B25"/>
    </sheetView>
  </sheetViews>
  <sheetFormatPr defaultColWidth="9.00390625" defaultRowHeight="12.75"/>
  <cols>
    <col min="1" max="1" width="52.75390625" style="27" bestFit="1" customWidth="1"/>
    <col min="2" max="13" width="15.125" style="27" customWidth="1"/>
    <col min="14" max="16384" width="9.125" style="27" customWidth="1"/>
  </cols>
  <sheetData>
    <row r="2" spans="1:16" ht="18.75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14"/>
      <c r="P2" s="14"/>
    </row>
    <row r="3" ht="12.75">
      <c r="A3" s="119"/>
    </row>
    <row r="4" spans="1:13" s="186" customFormat="1" ht="12.75">
      <c r="A4" s="219" t="str">
        <f>$A$2&amp;" ("&amp;M4&amp;")"</f>
        <v>Державний та гарантований державою борг України за поточний рік (млрд. грн)</v>
      </c>
      <c r="M4" s="186" t="str">
        <f>VALUAH</f>
        <v>млрд. грн</v>
      </c>
    </row>
    <row r="5" spans="1:13" s="224" customFormat="1" ht="12.75">
      <c r="A5" s="123"/>
      <c r="B5" s="89">
        <v>44926</v>
      </c>
      <c r="C5" s="89">
        <v>44957</v>
      </c>
      <c r="D5" s="89">
        <v>44985</v>
      </c>
      <c r="E5" s="89">
        <v>45016</v>
      </c>
      <c r="F5" s="89">
        <v>45046</v>
      </c>
      <c r="G5" s="89">
        <v>45077</v>
      </c>
      <c r="H5" s="89">
        <v>45107</v>
      </c>
      <c r="I5" s="89">
        <v>45138</v>
      </c>
      <c r="J5" s="89">
        <v>45169</v>
      </c>
      <c r="K5" s="89">
        <v>45199</v>
      </c>
      <c r="L5" s="89">
        <v>45230</v>
      </c>
      <c r="M5" s="196">
        <v>45260</v>
      </c>
    </row>
    <row r="6" spans="1:13" s="10" customFormat="1" ht="12.75">
      <c r="A6" s="11" t="s">
        <v>153</v>
      </c>
      <c r="B6" s="105">
        <f aca="true" t="shared" si="0" ref="B6:M6">SUM(B7:B8)</f>
        <v>4075.4500576792198</v>
      </c>
      <c r="C6" s="105">
        <f t="shared" si="0"/>
        <v>4266.44447291746</v>
      </c>
      <c r="D6" s="105">
        <f t="shared" si="0"/>
        <v>4243.6864571061105</v>
      </c>
      <c r="E6" s="105">
        <f t="shared" si="0"/>
        <v>4386.5683003504</v>
      </c>
      <c r="F6" s="105">
        <f t="shared" si="0"/>
        <v>4546.82808312461</v>
      </c>
      <c r="G6" s="105">
        <f t="shared" si="0"/>
        <v>4593.49411876744</v>
      </c>
      <c r="H6" s="105">
        <f t="shared" si="0"/>
        <v>4714.36199782634</v>
      </c>
      <c r="I6" s="105">
        <f t="shared" si="0"/>
        <v>4860.5947048505395</v>
      </c>
      <c r="J6" s="105">
        <f t="shared" si="0"/>
        <v>4898.0302811133</v>
      </c>
      <c r="K6" s="105">
        <f t="shared" si="0"/>
        <v>4886.60590850619</v>
      </c>
      <c r="L6" s="105">
        <f t="shared" si="0"/>
        <v>4958.21543559505</v>
      </c>
      <c r="M6" s="105">
        <f t="shared" si="0"/>
        <v>5122.49267062287</v>
      </c>
    </row>
    <row r="7" spans="1:13" s="23" customFormat="1" ht="12.75">
      <c r="A7" s="151" t="s">
        <v>48</v>
      </c>
      <c r="B7" s="26">
        <v>1461.888183668</v>
      </c>
      <c r="C7" s="26">
        <v>1492.45024128156</v>
      </c>
      <c r="D7" s="26">
        <v>1502.76225908468</v>
      </c>
      <c r="E7" s="26">
        <v>1514.06671273145</v>
      </c>
      <c r="F7" s="26">
        <v>1505.53454172567</v>
      </c>
      <c r="G7" s="26">
        <v>1522.39313275158</v>
      </c>
      <c r="H7" s="26">
        <v>1526.20019400839</v>
      </c>
      <c r="I7" s="26">
        <v>1541.40812422348</v>
      </c>
      <c r="J7" s="26">
        <v>1544.07805934249</v>
      </c>
      <c r="K7" s="26">
        <v>1552.37149117006</v>
      </c>
      <c r="L7" s="26">
        <v>1584.59274683855</v>
      </c>
      <c r="M7" s="76">
        <v>1609.72355828893</v>
      </c>
    </row>
    <row r="8" spans="1:13" s="23" customFormat="1" ht="12.75">
      <c r="A8" s="151" t="s">
        <v>59</v>
      </c>
      <c r="B8" s="26">
        <v>2613.56187401122</v>
      </c>
      <c r="C8" s="26">
        <v>2773.9942316359</v>
      </c>
      <c r="D8" s="26">
        <v>2740.92419802143</v>
      </c>
      <c r="E8" s="26">
        <v>2872.50158761895</v>
      </c>
      <c r="F8" s="26">
        <v>3041.29354139894</v>
      </c>
      <c r="G8" s="26">
        <v>3071.10098601586</v>
      </c>
      <c r="H8" s="26">
        <v>3188.16180381795</v>
      </c>
      <c r="I8" s="26">
        <v>3319.18658062706</v>
      </c>
      <c r="J8" s="26">
        <v>3353.95222177081</v>
      </c>
      <c r="K8" s="26">
        <v>3334.23441733613</v>
      </c>
      <c r="L8" s="26">
        <v>3373.6226887565</v>
      </c>
      <c r="M8" s="76">
        <v>3512.76911233394</v>
      </c>
    </row>
    <row r="9" spans="2:14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2.75">
      <c r="A10" s="219" t="str">
        <f>$A$2&amp;" ("&amp;M10&amp;")"</f>
        <v>Державний та гарантований державою борг України за поточний рік (млрд. дол. США)</v>
      </c>
      <c r="B10" s="14"/>
      <c r="C10" s="14"/>
      <c r="D10" s="14"/>
      <c r="E10" s="14"/>
      <c r="F10" s="14"/>
      <c r="G10" s="14"/>
      <c r="H10" s="14"/>
      <c r="I10" s="14"/>
      <c r="J10" s="14"/>
      <c r="K10" s="44"/>
      <c r="L10" s="14"/>
      <c r="M10" s="186" t="str">
        <f>VALUSD</f>
        <v>млрд. дол. США</v>
      </c>
      <c r="N10" s="14"/>
    </row>
    <row r="11" spans="1:16" s="79" customFormat="1" ht="12.75">
      <c r="A11" s="123"/>
      <c r="B11" s="89">
        <v>44926</v>
      </c>
      <c r="C11" s="89">
        <v>44957</v>
      </c>
      <c r="D11" s="89">
        <v>44985</v>
      </c>
      <c r="E11" s="89">
        <v>45016</v>
      </c>
      <c r="F11" s="89">
        <v>45046</v>
      </c>
      <c r="G11" s="89">
        <v>45077</v>
      </c>
      <c r="H11" s="89">
        <v>45107</v>
      </c>
      <c r="I11" s="89">
        <v>45138</v>
      </c>
      <c r="J11" s="89">
        <v>45169</v>
      </c>
      <c r="K11" s="89">
        <v>45199</v>
      </c>
      <c r="L11" s="89">
        <v>45230</v>
      </c>
      <c r="M11" s="196">
        <v>45260</v>
      </c>
      <c r="N11" s="224"/>
      <c r="O11" s="224"/>
      <c r="P11" s="224"/>
    </row>
    <row r="12" spans="1:14" s="140" customFormat="1" ht="12.75">
      <c r="A12" s="11" t="s">
        <v>153</v>
      </c>
      <c r="B12" s="105">
        <f aca="true" t="shared" si="1" ref="B12:M12">SUM(B13:B14)</f>
        <v>111.44670722128998</v>
      </c>
      <c r="C12" s="105">
        <f t="shared" si="1"/>
        <v>116.66961472223</v>
      </c>
      <c r="D12" s="105">
        <f t="shared" si="1"/>
        <v>116.04727709337001</v>
      </c>
      <c r="E12" s="105">
        <f t="shared" si="1"/>
        <v>119.95450469426001</v>
      </c>
      <c r="F12" s="105">
        <f t="shared" si="1"/>
        <v>124.33694708408</v>
      </c>
      <c r="G12" s="105">
        <f t="shared" si="1"/>
        <v>125.61307019629</v>
      </c>
      <c r="H12" s="105">
        <f t="shared" si="1"/>
        <v>128.91830690371</v>
      </c>
      <c r="I12" s="105">
        <f t="shared" si="1"/>
        <v>132.91716677329998</v>
      </c>
      <c r="J12" s="105">
        <f t="shared" si="1"/>
        <v>133.94087498904</v>
      </c>
      <c r="K12" s="105">
        <f t="shared" si="1"/>
        <v>133.62846563768</v>
      </c>
      <c r="L12" s="105">
        <f t="shared" si="1"/>
        <v>136.34243716223</v>
      </c>
      <c r="M12" s="105">
        <f t="shared" si="1"/>
        <v>140.82376648444</v>
      </c>
      <c r="N12" s="128"/>
    </row>
    <row r="13" spans="1:14" s="152" customFormat="1" ht="12.75">
      <c r="A13" s="34" t="s">
        <v>48</v>
      </c>
      <c r="B13" s="26">
        <v>39.97659696242</v>
      </c>
      <c r="C13" s="26">
        <v>40.81234286505</v>
      </c>
      <c r="D13" s="26">
        <v>41.09433391206</v>
      </c>
      <c r="E13" s="26">
        <v>41.40346397576</v>
      </c>
      <c r="F13" s="26">
        <v>41.17014437902</v>
      </c>
      <c r="G13" s="26">
        <v>41.63115713383</v>
      </c>
      <c r="H13" s="26">
        <v>41.73526451712</v>
      </c>
      <c r="I13" s="26">
        <v>42.15113852422</v>
      </c>
      <c r="J13" s="26">
        <v>42.22415020958</v>
      </c>
      <c r="K13" s="26">
        <v>42.45094127701</v>
      </c>
      <c r="L13" s="26">
        <v>43.57358808222</v>
      </c>
      <c r="M13" s="76">
        <v>44.25332529549</v>
      </c>
      <c r="N13" s="142"/>
    </row>
    <row r="14" spans="1:14" s="152" customFormat="1" ht="12.75">
      <c r="A14" s="34" t="s">
        <v>59</v>
      </c>
      <c r="B14" s="26">
        <v>71.47011025887</v>
      </c>
      <c r="C14" s="26">
        <v>75.85727185718</v>
      </c>
      <c r="D14" s="26">
        <v>74.95294318131</v>
      </c>
      <c r="E14" s="26">
        <v>78.5510407185</v>
      </c>
      <c r="F14" s="26">
        <v>83.16680270506</v>
      </c>
      <c r="G14" s="26">
        <v>83.98191306246</v>
      </c>
      <c r="H14" s="26">
        <v>87.18304238659</v>
      </c>
      <c r="I14" s="26">
        <v>90.76602824908</v>
      </c>
      <c r="J14" s="26">
        <v>91.71672477946</v>
      </c>
      <c r="K14" s="26">
        <v>91.17752436067</v>
      </c>
      <c r="L14" s="26">
        <v>92.76884908001</v>
      </c>
      <c r="M14" s="76">
        <v>96.57044118895</v>
      </c>
      <c r="N14" s="142"/>
    </row>
    <row r="15" spans="2:14" ht="12.7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2:14" s="7" customFormat="1" ht="12.75">
      <c r="B16" s="247"/>
      <c r="C16" s="247"/>
      <c r="D16" s="247"/>
      <c r="E16" s="247"/>
      <c r="F16" s="247"/>
      <c r="G16" s="247"/>
      <c r="H16" s="247"/>
      <c r="I16" s="247"/>
      <c r="J16" s="247"/>
      <c r="K16" s="44"/>
      <c r="L16" s="247"/>
      <c r="M16" s="44" t="s">
        <v>42</v>
      </c>
      <c r="N16" s="247"/>
    </row>
    <row r="17" spans="1:16" s="79" customFormat="1" ht="12.75">
      <c r="A17" s="51"/>
      <c r="B17" s="89">
        <v>44926</v>
      </c>
      <c r="C17" s="89">
        <v>44957</v>
      </c>
      <c r="D17" s="89">
        <v>44985</v>
      </c>
      <c r="E17" s="89">
        <v>45016</v>
      </c>
      <c r="F17" s="89">
        <v>45046</v>
      </c>
      <c r="G17" s="89">
        <v>45077</v>
      </c>
      <c r="H17" s="89">
        <v>45107</v>
      </c>
      <c r="I17" s="89">
        <v>45138</v>
      </c>
      <c r="J17" s="89">
        <v>45169</v>
      </c>
      <c r="K17" s="89">
        <v>45199</v>
      </c>
      <c r="L17" s="89">
        <v>45230</v>
      </c>
      <c r="M17" s="89">
        <v>45260</v>
      </c>
      <c r="N17" s="224"/>
      <c r="O17" s="224"/>
      <c r="P17" s="224"/>
    </row>
    <row r="18" spans="1:14" s="140" customFormat="1" ht="12.75">
      <c r="A18" s="161" t="s">
        <v>153</v>
      </c>
      <c r="B18" s="105">
        <f aca="true" t="shared" si="2" ref="B18:M18">SUM(B19:B20)</f>
        <v>1</v>
      </c>
      <c r="C18" s="105">
        <f t="shared" si="2"/>
        <v>1</v>
      </c>
      <c r="D18" s="105">
        <f t="shared" si="2"/>
        <v>1</v>
      </c>
      <c r="E18" s="105">
        <f t="shared" si="2"/>
        <v>1</v>
      </c>
      <c r="F18" s="105">
        <f t="shared" si="2"/>
        <v>1</v>
      </c>
      <c r="G18" s="105">
        <f t="shared" si="2"/>
        <v>1</v>
      </c>
      <c r="H18" s="105">
        <f t="shared" si="2"/>
        <v>1</v>
      </c>
      <c r="I18" s="105">
        <f t="shared" si="2"/>
        <v>1</v>
      </c>
      <c r="J18" s="105">
        <f t="shared" si="2"/>
        <v>1</v>
      </c>
      <c r="K18" s="105">
        <f t="shared" si="2"/>
        <v>1</v>
      </c>
      <c r="L18" s="105">
        <f t="shared" si="2"/>
        <v>1</v>
      </c>
      <c r="M18" s="105">
        <f t="shared" si="2"/>
        <v>1</v>
      </c>
      <c r="N18" s="128"/>
    </row>
    <row r="19" spans="1:14" s="152" customFormat="1" ht="12.75">
      <c r="A19" s="34" t="s">
        <v>48</v>
      </c>
      <c r="B19" s="41">
        <v>0.358706</v>
      </c>
      <c r="C19" s="41">
        <v>0.349811</v>
      </c>
      <c r="D19" s="41">
        <v>0.354117</v>
      </c>
      <c r="E19" s="41">
        <v>0.34516</v>
      </c>
      <c r="F19" s="41">
        <v>0.331118</v>
      </c>
      <c r="G19" s="41">
        <v>0.331424</v>
      </c>
      <c r="H19" s="41">
        <v>0.323734</v>
      </c>
      <c r="I19" s="41">
        <v>0.317123</v>
      </c>
      <c r="J19" s="41">
        <v>0.315245</v>
      </c>
      <c r="K19" s="41">
        <v>0.317679</v>
      </c>
      <c r="L19" s="41">
        <v>0.319589</v>
      </c>
      <c r="M19" s="109">
        <v>0.314246</v>
      </c>
      <c r="N19" s="142"/>
    </row>
    <row r="20" spans="1:14" s="152" customFormat="1" ht="12.75">
      <c r="A20" s="34" t="s">
        <v>59</v>
      </c>
      <c r="B20" s="41">
        <v>0.641294</v>
      </c>
      <c r="C20" s="41">
        <v>0.650189</v>
      </c>
      <c r="D20" s="41">
        <v>0.645883</v>
      </c>
      <c r="E20" s="41">
        <v>0.65484</v>
      </c>
      <c r="F20" s="41">
        <v>0.668882</v>
      </c>
      <c r="G20" s="41">
        <v>0.668576</v>
      </c>
      <c r="H20" s="41">
        <v>0.676266</v>
      </c>
      <c r="I20" s="41">
        <v>0.682877</v>
      </c>
      <c r="J20" s="41">
        <v>0.684755</v>
      </c>
      <c r="K20" s="41">
        <v>0.682321</v>
      </c>
      <c r="L20" s="41">
        <v>0.680411</v>
      </c>
      <c r="M20" s="109">
        <v>0.685754</v>
      </c>
      <c r="N20" s="142"/>
    </row>
    <row r="21" spans="2:14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2:14" ht="12.7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2:14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2:14" s="7" customFormat="1" ht="12.75"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</row>
    <row r="26" spans="2:14" ht="12.7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2:14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2:14" ht="12.7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2:14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2:14" ht="12.7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2:14" ht="12.7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2:14" ht="12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2:14" ht="12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2:14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2:14" ht="12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2:14" ht="12.7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2:14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2:14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2:14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2:14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2:14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2:14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2:14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2:14" ht="12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2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2:14" ht="12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2:14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2:14" ht="12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2:14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2:14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2:14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2:14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2:14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2:14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2:14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2:14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2:14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2:14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2:14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2:14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2:14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2:14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2:14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2:14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2:14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2:14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2:14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2:14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2:14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2:14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2:14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2:14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2:14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2:14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2:14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2:14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2:14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2:14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2:14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2:14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2:14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2:14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2:14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2:14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2:14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2:14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2:14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2:14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2:14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2:14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2:14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2:14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2:14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2:14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2:14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2:14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2:14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2:14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2:14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2:14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2:14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2:14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2:14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2:14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2:14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2:14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2:14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2:14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2:14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2:14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2:14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2:14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2:14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2:14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2:14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2:14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2:14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2:14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2:14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2:14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2:14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2:14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2:14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2:14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2:14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2:14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2:14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2:14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2:14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2:14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2:14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2:14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2:14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2:14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2:14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2:14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2:14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2:14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2:14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2:14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2:14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2:14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2:14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2:14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2:14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2:14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2:14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2:14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2:14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2:14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2:14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2:14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2:14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2:14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2:14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2:14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2:14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2:14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2:14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2:14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2:14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2:14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2:14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2:14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2:14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2:14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2:14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2:14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2:14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2:14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2:14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2:14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2:14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2:14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2:14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2:14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2:14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2:14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2:14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2:14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2:14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2:14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2:14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2:14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2:14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2:14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2:14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2:14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2:14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2:14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2:14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2:14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2:14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2:14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2:14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2:14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2:14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2:14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2:14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</row>
    <row r="202" spans="2:14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</row>
    <row r="203" spans="2:14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2:14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2:14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</row>
    <row r="206" spans="2:14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2:14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</row>
    <row r="208" spans="2:14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</row>
    <row r="209" spans="2:14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2:14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</row>
    <row r="211" spans="2:14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</row>
    <row r="212" spans="2:14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2:14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</row>
    <row r="214" spans="2:14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</row>
    <row r="215" spans="2:14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</row>
    <row r="216" spans="2:14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2:14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</row>
    <row r="218" spans="2:14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2:14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</row>
    <row r="220" spans="2:14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2:14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2:14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</row>
    <row r="223" spans="2:14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</row>
    <row r="224" spans="2:14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</row>
    <row r="225" spans="2:14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</row>
    <row r="226" spans="2:14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</row>
    <row r="227" spans="2:14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</row>
    <row r="228" spans="2:14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</row>
    <row r="229" spans="2:14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</row>
    <row r="230" spans="2:14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2:14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</row>
    <row r="232" spans="2:14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</row>
    <row r="233" spans="2:14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</row>
    <row r="234" spans="2:14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</row>
    <row r="235" spans="2:14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2:14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2:14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</row>
    <row r="238" spans="2:14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</row>
    <row r="239" spans="2:14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</row>
    <row r="240" spans="2:14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2:14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2:14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</row>
    <row r="243" spans="2:14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2:14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</row>
    <row r="245" spans="2:14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</row>
    <row r="246" spans="2:14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2:14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</row>
  </sheetData>
  <sheetProtection/>
  <mergeCells count="1">
    <mergeCell ref="A2:M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2:N20"/>
  <sheetViews>
    <sheetView workbookViewId="0" topLeftCell="A1">
      <selection activeCell="N8" sqref="N8"/>
    </sheetView>
  </sheetViews>
  <sheetFormatPr defaultColWidth="9.00390625" defaultRowHeight="12.75"/>
  <cols>
    <col min="1" max="1" width="52.75390625" style="27" bestFit="1" customWidth="1"/>
    <col min="2" max="13" width="10.125" style="27" bestFit="1" customWidth="1"/>
    <col min="14" max="16384" width="9.125" style="27" customWidth="1"/>
  </cols>
  <sheetData>
    <row r="2" spans="1:13" ht="18.75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ht="12.75">
      <c r="M4" s="44" t="s">
        <v>102</v>
      </c>
    </row>
    <row r="5" spans="1:14" ht="12.75">
      <c r="A5" s="253"/>
      <c r="B5" s="84">
        <f>MT_ALL!B5</f>
        <v>44926</v>
      </c>
      <c r="C5" s="84">
        <f>MT_ALL!C5</f>
        <v>44957</v>
      </c>
      <c r="D5" s="84">
        <f>MT_ALL!D5</f>
        <v>44985</v>
      </c>
      <c r="E5" s="84">
        <f>MT_ALL!E5</f>
        <v>45016</v>
      </c>
      <c r="F5" s="84">
        <f>MT_ALL!F5</f>
        <v>45046</v>
      </c>
      <c r="G5" s="84">
        <f>MT_ALL!G5</f>
        <v>45077</v>
      </c>
      <c r="H5" s="84">
        <f>MT_ALL!H5</f>
        <v>45107</v>
      </c>
      <c r="I5" s="84">
        <f>MT_ALL!I5</f>
        <v>45138</v>
      </c>
      <c r="J5" s="84">
        <f>MT_ALL!J5</f>
        <v>45169</v>
      </c>
      <c r="K5" s="84">
        <f>MT_ALL!K5</f>
        <v>45199</v>
      </c>
      <c r="L5" s="84">
        <f>MT_ALL!L5</f>
        <v>45230</v>
      </c>
      <c r="M5" s="84">
        <f>MT_ALL!M5</f>
        <v>45260</v>
      </c>
      <c r="N5" s="120"/>
    </row>
    <row r="6" spans="1:13" ht="12.75">
      <c r="A6" s="173" t="str">
        <f>MT_ALL!A6</f>
        <v>Загальна сума державного та гарантованого державою боргу</v>
      </c>
      <c r="B6" s="67">
        <f aca="true" t="shared" si="0" ref="B6:M6">SUM(B7:B8)</f>
        <v>4075.4500576792198</v>
      </c>
      <c r="C6" s="67">
        <f t="shared" si="0"/>
        <v>4266.44447291746</v>
      </c>
      <c r="D6" s="67">
        <f t="shared" si="0"/>
        <v>4243.6864571061105</v>
      </c>
      <c r="E6" s="67">
        <f t="shared" si="0"/>
        <v>4386.5683003504</v>
      </c>
      <c r="F6" s="67">
        <f t="shared" si="0"/>
        <v>4546.82808312461</v>
      </c>
      <c r="G6" s="67">
        <f t="shared" si="0"/>
        <v>4593.49411876744</v>
      </c>
      <c r="H6" s="67">
        <f t="shared" si="0"/>
        <v>4714.36199782634</v>
      </c>
      <c r="I6" s="67">
        <f t="shared" si="0"/>
        <v>4860.5947048505395</v>
      </c>
      <c r="J6" s="67">
        <f t="shared" si="0"/>
        <v>4898.0302811133</v>
      </c>
      <c r="K6" s="67">
        <f t="shared" si="0"/>
        <v>4886.60590850619</v>
      </c>
      <c r="L6" s="67">
        <f t="shared" si="0"/>
        <v>4958.21543559505</v>
      </c>
      <c r="M6" s="67">
        <f t="shared" si="0"/>
        <v>5122.49267062287</v>
      </c>
    </row>
    <row r="7" spans="1:13" ht="12.75">
      <c r="A7" s="13" t="str">
        <f>MT_ALL!A7</f>
        <v>Внутрішній борг</v>
      </c>
      <c r="B7" s="71">
        <f>MT_ALL!B7/DMLMLR</f>
        <v>1461.888183668</v>
      </c>
      <c r="C7" s="71">
        <f>MT_ALL!C7/DMLMLR</f>
        <v>1492.45024128156</v>
      </c>
      <c r="D7" s="71">
        <f>MT_ALL!D7/DMLMLR</f>
        <v>1502.76225908468</v>
      </c>
      <c r="E7" s="71">
        <f>MT_ALL!E7/DMLMLR</f>
        <v>1514.06671273145</v>
      </c>
      <c r="F7" s="71">
        <f>MT_ALL!F7/DMLMLR</f>
        <v>1505.53454172567</v>
      </c>
      <c r="G7" s="71">
        <f>MT_ALL!G7/DMLMLR</f>
        <v>1522.39313275158</v>
      </c>
      <c r="H7" s="71">
        <f>MT_ALL!H7/DMLMLR</f>
        <v>1526.20019400839</v>
      </c>
      <c r="I7" s="71">
        <f>MT_ALL!I7/DMLMLR</f>
        <v>1541.40812422348</v>
      </c>
      <c r="J7" s="71">
        <f>MT_ALL!J7/DMLMLR</f>
        <v>1544.07805934249</v>
      </c>
      <c r="K7" s="71">
        <f>MT_ALL!K7/DMLMLR</f>
        <v>1552.37149117006</v>
      </c>
      <c r="L7" s="71">
        <f>MT_ALL!L7/DMLMLR</f>
        <v>1584.59274683855</v>
      </c>
      <c r="M7" s="71">
        <f>MT_ALL!M7/DMLMLR</f>
        <v>1609.72355828893</v>
      </c>
    </row>
    <row r="8" spans="1:13" ht="12.75">
      <c r="A8" s="13" t="str">
        <f>MT_ALL!A8</f>
        <v>Зовнішній борг</v>
      </c>
      <c r="B8" s="71">
        <f>MT_ALL!B8/DMLMLR</f>
        <v>2613.56187401122</v>
      </c>
      <c r="C8" s="71">
        <f>MT_ALL!C8/DMLMLR</f>
        <v>2773.9942316359</v>
      </c>
      <c r="D8" s="71">
        <f>MT_ALL!D8/DMLMLR</f>
        <v>2740.92419802143</v>
      </c>
      <c r="E8" s="71">
        <f>MT_ALL!E8/DMLMLR</f>
        <v>2872.50158761895</v>
      </c>
      <c r="F8" s="71">
        <f>MT_ALL!F8/DMLMLR</f>
        <v>3041.29354139894</v>
      </c>
      <c r="G8" s="71">
        <f>MT_ALL!G8/DMLMLR</f>
        <v>3071.10098601586</v>
      </c>
      <c r="H8" s="71">
        <f>MT_ALL!H8/DMLMLR</f>
        <v>3188.16180381795</v>
      </c>
      <c r="I8" s="71">
        <f>MT_ALL!I8/DMLMLR</f>
        <v>3319.18658062706</v>
      </c>
      <c r="J8" s="71">
        <f>MT_ALL!J8/DMLMLR</f>
        <v>3353.95222177081</v>
      </c>
      <c r="K8" s="71">
        <f>MT_ALL!K8/DMLMLR</f>
        <v>3334.23441733613</v>
      </c>
      <c r="L8" s="71">
        <f>MT_ALL!L8/DMLMLR</f>
        <v>3373.6226887565</v>
      </c>
      <c r="M8" s="71">
        <f>MT_ALL!M8/DMLMLR</f>
        <v>3512.76911233394</v>
      </c>
    </row>
    <row r="10" ht="12.75">
      <c r="M10" s="44" t="s">
        <v>98</v>
      </c>
    </row>
    <row r="11" spans="1:13" ht="12.75">
      <c r="A11" s="253"/>
      <c r="B11" s="84">
        <f>MT_ALL!B11</f>
        <v>44926</v>
      </c>
      <c r="C11" s="84">
        <f>MT_ALL!C11</f>
        <v>44957</v>
      </c>
      <c r="D11" s="84">
        <f>MT_ALL!D11</f>
        <v>44985</v>
      </c>
      <c r="E11" s="84">
        <f>MT_ALL!E11</f>
        <v>45016</v>
      </c>
      <c r="F11" s="84">
        <f>MT_ALL!F11</f>
        <v>45046</v>
      </c>
      <c r="G11" s="84">
        <f>MT_ALL!G11</f>
        <v>45077</v>
      </c>
      <c r="H11" s="84">
        <f>MT_ALL!H11</f>
        <v>45107</v>
      </c>
      <c r="I11" s="84">
        <f>MT_ALL!I11</f>
        <v>45138</v>
      </c>
      <c r="J11" s="84">
        <f>MT_ALL!J11</f>
        <v>45169</v>
      </c>
      <c r="K11" s="84">
        <f>MT_ALL!K11</f>
        <v>45199</v>
      </c>
      <c r="L11" s="84">
        <f>MT_ALL!L11</f>
        <v>45230</v>
      </c>
      <c r="M11" s="84">
        <f>MT_ALL!M11</f>
        <v>45260</v>
      </c>
    </row>
    <row r="12" spans="1:13" ht="12.75">
      <c r="A12" s="173" t="str">
        <f>MT_ALL!A12</f>
        <v>Загальна сума державного та гарантованого державою боргу</v>
      </c>
      <c r="B12" s="67">
        <f aca="true" t="shared" si="1" ref="B12:M12">SUM(B13:B14)</f>
        <v>111.44670722128998</v>
      </c>
      <c r="C12" s="67">
        <f t="shared" si="1"/>
        <v>116.66961472223</v>
      </c>
      <c r="D12" s="67">
        <f t="shared" si="1"/>
        <v>116.04727709337001</v>
      </c>
      <c r="E12" s="67">
        <f t="shared" si="1"/>
        <v>119.95450469426001</v>
      </c>
      <c r="F12" s="67">
        <f t="shared" si="1"/>
        <v>124.33694708408</v>
      </c>
      <c r="G12" s="67">
        <f t="shared" si="1"/>
        <v>125.61307019629</v>
      </c>
      <c r="H12" s="67">
        <f t="shared" si="1"/>
        <v>128.91830690371</v>
      </c>
      <c r="I12" s="67">
        <f t="shared" si="1"/>
        <v>132.91716677329998</v>
      </c>
      <c r="J12" s="67">
        <f t="shared" si="1"/>
        <v>133.94087498904</v>
      </c>
      <c r="K12" s="67">
        <f t="shared" si="1"/>
        <v>133.62846563768</v>
      </c>
      <c r="L12" s="67">
        <f t="shared" si="1"/>
        <v>136.34243716223</v>
      </c>
      <c r="M12" s="67">
        <f t="shared" si="1"/>
        <v>140.82376648444</v>
      </c>
    </row>
    <row r="13" spans="1:13" ht="12.75">
      <c r="A13" s="13" t="str">
        <f>MT_ALL!A13</f>
        <v>Внутрішній борг</v>
      </c>
      <c r="B13" s="71">
        <f>MT_ALL!B13/DMLMLR</f>
        <v>39.97659696242</v>
      </c>
      <c r="C13" s="71">
        <f>MT_ALL!C13/DMLMLR</f>
        <v>40.81234286505</v>
      </c>
      <c r="D13" s="71">
        <f>MT_ALL!D13/DMLMLR</f>
        <v>41.09433391206</v>
      </c>
      <c r="E13" s="71">
        <f>MT_ALL!E13/DMLMLR</f>
        <v>41.40346397576</v>
      </c>
      <c r="F13" s="71">
        <f>MT_ALL!F13/DMLMLR</f>
        <v>41.17014437902</v>
      </c>
      <c r="G13" s="71">
        <f>MT_ALL!G13/DMLMLR</f>
        <v>41.63115713383</v>
      </c>
      <c r="H13" s="71">
        <f>MT_ALL!H13/DMLMLR</f>
        <v>41.73526451712</v>
      </c>
      <c r="I13" s="71">
        <f>MT_ALL!I13/DMLMLR</f>
        <v>42.15113852422</v>
      </c>
      <c r="J13" s="71">
        <f>MT_ALL!J13/DMLMLR</f>
        <v>42.22415020958</v>
      </c>
      <c r="K13" s="71">
        <f>MT_ALL!K13/DMLMLR</f>
        <v>42.45094127701</v>
      </c>
      <c r="L13" s="71">
        <f>MT_ALL!L13/DMLMLR</f>
        <v>43.57358808222</v>
      </c>
      <c r="M13" s="71">
        <f>MT_ALL!M13/DMLMLR</f>
        <v>44.25332529549</v>
      </c>
    </row>
    <row r="14" spans="1:13" ht="12.75">
      <c r="A14" s="13" t="str">
        <f>MT_ALL!A14</f>
        <v>Зовнішній борг</v>
      </c>
      <c r="B14" s="71">
        <f>MT_ALL!B14/DMLMLR</f>
        <v>71.47011025887</v>
      </c>
      <c r="C14" s="71">
        <f>MT_ALL!C14/DMLMLR</f>
        <v>75.85727185718</v>
      </c>
      <c r="D14" s="71">
        <f>MT_ALL!D14/DMLMLR</f>
        <v>74.95294318131</v>
      </c>
      <c r="E14" s="71">
        <f>MT_ALL!E14/DMLMLR</f>
        <v>78.5510407185</v>
      </c>
      <c r="F14" s="71">
        <f>MT_ALL!F14/DMLMLR</f>
        <v>83.16680270506</v>
      </c>
      <c r="G14" s="71">
        <f>MT_ALL!G14/DMLMLR</f>
        <v>83.98191306246</v>
      </c>
      <c r="H14" s="71">
        <f>MT_ALL!H14/DMLMLR</f>
        <v>87.18304238659</v>
      </c>
      <c r="I14" s="71">
        <f>MT_ALL!I14/DMLMLR</f>
        <v>90.76602824908</v>
      </c>
      <c r="J14" s="71">
        <f>MT_ALL!J14/DMLMLR</f>
        <v>91.71672477946</v>
      </c>
      <c r="K14" s="71">
        <f>MT_ALL!K14/DMLMLR</f>
        <v>91.17752436067</v>
      </c>
      <c r="L14" s="71">
        <f>MT_ALL!L14/DMLMLR</f>
        <v>92.76884908001</v>
      </c>
      <c r="M14" s="71">
        <f>MT_ALL!M14/DMLMLR</f>
        <v>96.57044118895</v>
      </c>
    </row>
    <row r="16" ht="12.75">
      <c r="M16" s="44" t="s">
        <v>42</v>
      </c>
    </row>
    <row r="17" spans="1:13" ht="12.75">
      <c r="A17" s="253"/>
      <c r="B17" s="84">
        <f>MT_ALL!B17</f>
        <v>44926</v>
      </c>
      <c r="C17" s="84">
        <f>MT_ALL!C17</f>
        <v>44957</v>
      </c>
      <c r="D17" s="84">
        <f>MT_ALL!D17</f>
        <v>44985</v>
      </c>
      <c r="E17" s="84">
        <f>MT_ALL!E17</f>
        <v>45016</v>
      </c>
      <c r="F17" s="84">
        <f>MT_ALL!F17</f>
        <v>45046</v>
      </c>
      <c r="G17" s="84">
        <f>MT_ALL!G17</f>
        <v>45077</v>
      </c>
      <c r="H17" s="84">
        <f>MT_ALL!H17</f>
        <v>45107</v>
      </c>
      <c r="I17" s="84">
        <f>MT_ALL!I17</f>
        <v>45138</v>
      </c>
      <c r="J17" s="84">
        <f>MT_ALL!J17</f>
        <v>45169</v>
      </c>
      <c r="K17" s="84">
        <f>MT_ALL!K17</f>
        <v>45199</v>
      </c>
      <c r="L17" s="84">
        <f>MT_ALL!L17</f>
        <v>45230</v>
      </c>
      <c r="M17" s="84">
        <f>MT_ALL!M17</f>
        <v>45260</v>
      </c>
    </row>
    <row r="18" spans="1:13" ht="12.75">
      <c r="A18" s="173" t="str">
        <f>MT_ALL!A18</f>
        <v>Загальна сума державного та гарантованого державою боргу</v>
      </c>
      <c r="B18" s="67">
        <f aca="true" t="shared" si="2" ref="B18:M18">SUM(B19:B20)</f>
        <v>1</v>
      </c>
      <c r="C18" s="67">
        <f t="shared" si="2"/>
        <v>1</v>
      </c>
      <c r="D18" s="67">
        <f t="shared" si="2"/>
        <v>1</v>
      </c>
      <c r="E18" s="67">
        <f t="shared" si="2"/>
        <v>1</v>
      </c>
      <c r="F18" s="67">
        <f t="shared" si="2"/>
        <v>1</v>
      </c>
      <c r="G18" s="67">
        <f t="shared" si="2"/>
        <v>1</v>
      </c>
      <c r="H18" s="67">
        <f t="shared" si="2"/>
        <v>1</v>
      </c>
      <c r="I18" s="67">
        <f t="shared" si="2"/>
        <v>1</v>
      </c>
      <c r="J18" s="67">
        <f t="shared" si="2"/>
        <v>1</v>
      </c>
      <c r="K18" s="67">
        <f t="shared" si="2"/>
        <v>1</v>
      </c>
      <c r="L18" s="67">
        <f t="shared" si="2"/>
        <v>1</v>
      </c>
      <c r="M18" s="67">
        <f t="shared" si="2"/>
        <v>1</v>
      </c>
    </row>
    <row r="19" spans="1:13" ht="12.75">
      <c r="A19" s="13" t="str">
        <f>MT_ALL!A19</f>
        <v>Внутрішній борг</v>
      </c>
      <c r="B19" s="80">
        <f>MT_ALL!B19</f>
        <v>0.358706</v>
      </c>
      <c r="C19" s="80">
        <f>MT_ALL!C19</f>
        <v>0.349811</v>
      </c>
      <c r="D19" s="80">
        <f>MT_ALL!D19</f>
        <v>0.354117</v>
      </c>
      <c r="E19" s="80">
        <f>MT_ALL!E19</f>
        <v>0.34516</v>
      </c>
      <c r="F19" s="80">
        <f>MT_ALL!F19</f>
        <v>0.331118</v>
      </c>
      <c r="G19" s="80">
        <f>MT_ALL!G19</f>
        <v>0.331424</v>
      </c>
      <c r="H19" s="80">
        <f>MT_ALL!H19</f>
        <v>0.323734</v>
      </c>
      <c r="I19" s="80">
        <f>MT_ALL!I19</f>
        <v>0.317123</v>
      </c>
      <c r="J19" s="80">
        <f>MT_ALL!J19</f>
        <v>0.315245</v>
      </c>
      <c r="K19" s="80">
        <f>MT_ALL!K19</f>
        <v>0.317679</v>
      </c>
      <c r="L19" s="80">
        <f>MT_ALL!L19</f>
        <v>0.319589</v>
      </c>
      <c r="M19" s="80">
        <f>MT_ALL!M19</f>
        <v>0.314246</v>
      </c>
    </row>
    <row r="20" spans="1:13" ht="12.75">
      <c r="A20" s="13" t="str">
        <f>MT_ALL!A20</f>
        <v>Зовнішній борг</v>
      </c>
      <c r="B20" s="80">
        <f>MT_ALL!B20</f>
        <v>0.641294</v>
      </c>
      <c r="C20" s="80">
        <f>MT_ALL!C20</f>
        <v>0.650189</v>
      </c>
      <c r="D20" s="80">
        <f>MT_ALL!D20</f>
        <v>0.645883</v>
      </c>
      <c r="E20" s="80">
        <f>MT_ALL!E20</f>
        <v>0.65484</v>
      </c>
      <c r="F20" s="80">
        <f>MT_ALL!F20</f>
        <v>0.668882</v>
      </c>
      <c r="G20" s="80">
        <f>MT_ALL!G20</f>
        <v>0.668576</v>
      </c>
      <c r="H20" s="80">
        <f>MT_ALL!H20</f>
        <v>0.676266</v>
      </c>
      <c r="I20" s="80">
        <f>MT_ALL!I20</f>
        <v>0.682877</v>
      </c>
      <c r="J20" s="80">
        <f>MT_ALL!J20</f>
        <v>0.684755</v>
      </c>
      <c r="K20" s="80">
        <f>MT_ALL!K20</f>
        <v>0.682321</v>
      </c>
      <c r="L20" s="80">
        <f>MT_ALL!L20</f>
        <v>0.680411</v>
      </c>
      <c r="M20" s="80">
        <f>MT_ALL!M20</f>
        <v>0.685754</v>
      </c>
    </row>
  </sheetData>
  <sheetProtection/>
  <mergeCells count="1">
    <mergeCell ref="A2:M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  <outlinePr summaryBelow="0"/>
    <pageSetUpPr fitToPage="1"/>
  </sheetPr>
  <dimension ref="A2:T247"/>
  <sheetViews>
    <sheetView workbookViewId="0" topLeftCell="A1">
      <selection activeCell="A4" sqref="A4"/>
    </sheetView>
  </sheetViews>
  <sheetFormatPr defaultColWidth="9.00390625" defaultRowHeight="12.75"/>
  <cols>
    <col min="1" max="1" width="63.25390625" style="27" bestFit="1" customWidth="1"/>
    <col min="2" max="2" width="14.75390625" style="27" customWidth="1"/>
    <col min="3" max="10" width="14.375" style="27" bestFit="1" customWidth="1"/>
    <col min="11" max="11" width="13.00390625" style="27" customWidth="1"/>
    <col min="12" max="12" width="11.25390625" style="27" customWidth="1"/>
    <col min="13" max="13" width="13.00390625" style="27" customWidth="1"/>
    <col min="14" max="16384" width="9.125" style="27" customWidth="1"/>
  </cols>
  <sheetData>
    <row r="2" spans="1:20" ht="18.75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/>
      <c r="O2" s="14"/>
      <c r="P2" s="14"/>
      <c r="Q2" s="14"/>
      <c r="R2" s="14"/>
      <c r="S2" s="14"/>
      <c r="T2" s="14"/>
    </row>
    <row r="3" ht="12.75">
      <c r="A3" s="119"/>
    </row>
    <row r="4" spans="1:13" s="186" customFormat="1" ht="12.75">
      <c r="A4" s="219" t="str">
        <f>$A$2&amp;" ("&amp;M4&amp;")"</f>
        <v>Державний та гарантований державою борг України за поточний рік (млрд. грн)</v>
      </c>
      <c r="M4" s="186" t="str">
        <f>VALUAH</f>
        <v>млрд. грн</v>
      </c>
    </row>
    <row r="5" spans="1:13" s="224" customFormat="1" ht="12.75">
      <c r="A5" s="236"/>
      <c r="B5" s="89">
        <v>44926</v>
      </c>
      <c r="C5" s="89">
        <v>44957</v>
      </c>
      <c r="D5" s="89">
        <v>44985</v>
      </c>
      <c r="E5" s="89">
        <v>45016</v>
      </c>
      <c r="F5" s="89">
        <v>45046</v>
      </c>
      <c r="G5" s="89">
        <v>45077</v>
      </c>
      <c r="H5" s="89">
        <v>45107</v>
      </c>
      <c r="I5" s="89">
        <v>45138</v>
      </c>
      <c r="J5" s="89">
        <v>45169</v>
      </c>
      <c r="K5" s="89">
        <v>45199</v>
      </c>
      <c r="L5" s="89">
        <v>45230</v>
      </c>
      <c r="M5" s="196">
        <v>45260</v>
      </c>
    </row>
    <row r="6" spans="1:13" s="10" customFormat="1" ht="12.75">
      <c r="A6" s="161" t="s">
        <v>153</v>
      </c>
      <c r="B6" s="105">
        <f aca="true" t="shared" si="0" ref="B6:M6">SUM(B7:B8)</f>
        <v>4075.4500576792198</v>
      </c>
      <c r="C6" s="105">
        <f t="shared" si="0"/>
        <v>4266.44447291746</v>
      </c>
      <c r="D6" s="105">
        <f t="shared" si="0"/>
        <v>4243.6864571061105</v>
      </c>
      <c r="E6" s="105">
        <f t="shared" si="0"/>
        <v>4386.5683003504</v>
      </c>
      <c r="F6" s="105">
        <f t="shared" si="0"/>
        <v>4546.828083124609</v>
      </c>
      <c r="G6" s="105">
        <f t="shared" si="0"/>
        <v>4593.49411876744</v>
      </c>
      <c r="H6" s="105">
        <f t="shared" si="0"/>
        <v>4714.3619978263405</v>
      </c>
      <c r="I6" s="105">
        <f t="shared" si="0"/>
        <v>4860.59470485054</v>
      </c>
      <c r="J6" s="105">
        <f t="shared" si="0"/>
        <v>4898.0302811133</v>
      </c>
      <c r="K6" s="105">
        <f t="shared" si="0"/>
        <v>4886.60590850619</v>
      </c>
      <c r="L6" s="105">
        <f t="shared" si="0"/>
        <v>4958.21543559505</v>
      </c>
      <c r="M6" s="105">
        <f t="shared" si="0"/>
        <v>5122.49267062287</v>
      </c>
    </row>
    <row r="7" spans="1:13" s="23" customFormat="1" ht="12.75">
      <c r="A7" s="151" t="s">
        <v>66</v>
      </c>
      <c r="B7" s="124">
        <v>3715.13363176609</v>
      </c>
      <c r="C7" s="124">
        <v>3891.24934643761</v>
      </c>
      <c r="D7" s="124">
        <v>3881.84755578801</v>
      </c>
      <c r="E7" s="124">
        <v>4045.15950061611</v>
      </c>
      <c r="F7" s="124">
        <v>4208.34652568133</v>
      </c>
      <c r="G7" s="124">
        <v>4257.09909831276</v>
      </c>
      <c r="H7" s="124">
        <v>4376.48283611532</v>
      </c>
      <c r="I7" s="124">
        <v>4521.08931250986</v>
      </c>
      <c r="J7" s="124">
        <v>4555.68834483428</v>
      </c>
      <c r="K7" s="124">
        <v>4560.43563526387</v>
      </c>
      <c r="L7" s="124">
        <v>4638.11472048957</v>
      </c>
      <c r="M7" s="232">
        <v>4799.46899403554</v>
      </c>
    </row>
    <row r="8" spans="1:13" s="23" customFormat="1" ht="12.75">
      <c r="A8" s="151" t="s">
        <v>14</v>
      </c>
      <c r="B8" s="124">
        <v>360.31642591313</v>
      </c>
      <c r="C8" s="124">
        <v>375.19512647985</v>
      </c>
      <c r="D8" s="124">
        <v>361.8389013181</v>
      </c>
      <c r="E8" s="124">
        <v>341.40879973429</v>
      </c>
      <c r="F8" s="124">
        <v>338.48155744328</v>
      </c>
      <c r="G8" s="124">
        <v>336.39502045468</v>
      </c>
      <c r="H8" s="124">
        <v>337.87916171102</v>
      </c>
      <c r="I8" s="124">
        <v>339.50539234068</v>
      </c>
      <c r="J8" s="124">
        <v>342.34193627902</v>
      </c>
      <c r="K8" s="124">
        <v>326.17027324232</v>
      </c>
      <c r="L8" s="124">
        <v>320.10071510548</v>
      </c>
      <c r="M8" s="232">
        <v>323.02367658733</v>
      </c>
    </row>
    <row r="9" spans="2:18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ht="12.75">
      <c r="A10" s="219" t="str">
        <f>$A$2&amp;" ("&amp;M10&amp;")"</f>
        <v>Державний та гарантований державою борг України за поточний рік (млрд. дол. США)</v>
      </c>
      <c r="B10" s="14"/>
      <c r="C10" s="14"/>
      <c r="D10" s="14"/>
      <c r="E10" s="14"/>
      <c r="F10" s="14"/>
      <c r="G10" s="14"/>
      <c r="H10" s="14"/>
      <c r="I10" s="14"/>
      <c r="J10" s="14"/>
      <c r="K10" s="44"/>
      <c r="L10" s="14"/>
      <c r="M10" s="186" t="str">
        <f>VALUSD</f>
        <v>млрд. дол. США</v>
      </c>
      <c r="N10" s="14"/>
      <c r="O10" s="14"/>
      <c r="P10" s="14"/>
      <c r="Q10" s="14"/>
      <c r="R10" s="14"/>
    </row>
    <row r="11" spans="1:20" s="79" customFormat="1" ht="12.75">
      <c r="A11" s="64"/>
      <c r="B11" s="89">
        <v>44926</v>
      </c>
      <c r="C11" s="89">
        <v>44957</v>
      </c>
      <c r="D11" s="89">
        <v>44985</v>
      </c>
      <c r="E11" s="89">
        <v>45016</v>
      </c>
      <c r="F11" s="89">
        <v>45046</v>
      </c>
      <c r="G11" s="89">
        <v>45077</v>
      </c>
      <c r="H11" s="89">
        <v>45107</v>
      </c>
      <c r="I11" s="89">
        <v>45138</v>
      </c>
      <c r="J11" s="89">
        <v>45169</v>
      </c>
      <c r="K11" s="89">
        <v>45199</v>
      </c>
      <c r="L11" s="89">
        <v>45230</v>
      </c>
      <c r="M11" s="196">
        <v>45260</v>
      </c>
      <c r="N11" s="224"/>
      <c r="O11" s="224"/>
      <c r="P11" s="224"/>
      <c r="Q11" s="224"/>
      <c r="R11" s="224"/>
      <c r="S11" s="224"/>
      <c r="T11" s="224"/>
    </row>
    <row r="12" spans="1:18" s="140" customFormat="1" ht="12.75">
      <c r="A12" s="161" t="s">
        <v>153</v>
      </c>
      <c r="B12" s="105">
        <f aca="true" t="shared" si="1" ref="B12:M12">SUM(B13:B14)</f>
        <v>111.44670722129001</v>
      </c>
      <c r="C12" s="105">
        <f t="shared" si="1"/>
        <v>116.66961472223001</v>
      </c>
      <c r="D12" s="105">
        <f t="shared" si="1"/>
        <v>116.04727709337</v>
      </c>
      <c r="E12" s="105">
        <f t="shared" si="1"/>
        <v>119.95450469426001</v>
      </c>
      <c r="F12" s="105">
        <f t="shared" si="1"/>
        <v>124.33694708408</v>
      </c>
      <c r="G12" s="105">
        <f t="shared" si="1"/>
        <v>125.61307019629</v>
      </c>
      <c r="H12" s="105">
        <f t="shared" si="1"/>
        <v>128.91830690371</v>
      </c>
      <c r="I12" s="105">
        <f t="shared" si="1"/>
        <v>132.9171667733</v>
      </c>
      <c r="J12" s="105">
        <f t="shared" si="1"/>
        <v>133.94087498904</v>
      </c>
      <c r="K12" s="105">
        <f t="shared" si="1"/>
        <v>133.62846563768</v>
      </c>
      <c r="L12" s="105">
        <f t="shared" si="1"/>
        <v>136.34243716223</v>
      </c>
      <c r="M12" s="105">
        <f t="shared" si="1"/>
        <v>140.82376648444</v>
      </c>
      <c r="N12" s="128"/>
      <c r="O12" s="128"/>
      <c r="P12" s="128"/>
      <c r="Q12" s="128"/>
      <c r="R12" s="128"/>
    </row>
    <row r="13" spans="1:18" s="152" customFormat="1" ht="12.75">
      <c r="A13" s="34" t="s">
        <v>66</v>
      </c>
      <c r="B13" s="124">
        <v>101.59354286955</v>
      </c>
      <c r="C13" s="124">
        <v>106.4095794329</v>
      </c>
      <c r="D13" s="124">
        <v>106.15247933469</v>
      </c>
      <c r="E13" s="26">
        <v>110.61838573606</v>
      </c>
      <c r="F13" s="26">
        <v>115.08087609847</v>
      </c>
      <c r="G13" s="26">
        <v>116.41405736958</v>
      </c>
      <c r="H13" s="26">
        <v>119.6787089505</v>
      </c>
      <c r="I13" s="26">
        <v>123.63309813678</v>
      </c>
      <c r="J13" s="26">
        <v>124.57923860486</v>
      </c>
      <c r="K13" s="26">
        <v>124.7090573682</v>
      </c>
      <c r="L13" s="26">
        <v>127.54021543511</v>
      </c>
      <c r="M13" s="76">
        <v>131.94343932231</v>
      </c>
      <c r="N13" s="142"/>
      <c r="O13" s="142"/>
      <c r="P13" s="142"/>
      <c r="Q13" s="142"/>
      <c r="R13" s="142"/>
    </row>
    <row r="14" spans="1:18" s="152" customFormat="1" ht="12.75">
      <c r="A14" s="34" t="s">
        <v>14</v>
      </c>
      <c r="B14" s="124">
        <v>9.85316435174</v>
      </c>
      <c r="C14" s="124">
        <v>10.26003528933</v>
      </c>
      <c r="D14" s="124">
        <v>9.89479775868</v>
      </c>
      <c r="E14" s="26">
        <v>9.3361189582</v>
      </c>
      <c r="F14" s="26">
        <v>9.25607098561</v>
      </c>
      <c r="G14" s="26">
        <v>9.19901282671</v>
      </c>
      <c r="H14" s="26">
        <v>9.23959795321</v>
      </c>
      <c r="I14" s="26">
        <v>9.28406863652</v>
      </c>
      <c r="J14" s="26">
        <v>9.36163638418</v>
      </c>
      <c r="K14" s="26">
        <v>8.91940826948</v>
      </c>
      <c r="L14" s="26">
        <v>8.80222172712</v>
      </c>
      <c r="M14" s="76">
        <v>8.88032716213</v>
      </c>
      <c r="N14" s="142"/>
      <c r="O14" s="142"/>
      <c r="P14" s="142"/>
      <c r="Q14" s="142"/>
      <c r="R14" s="142"/>
    </row>
    <row r="15" spans="2:18" ht="12.7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3" s="186" customFormat="1" ht="12.75">
      <c r="A16" s="7"/>
      <c r="B16" s="247"/>
      <c r="C16" s="247"/>
      <c r="D16" s="247"/>
      <c r="E16" s="247"/>
      <c r="F16" s="247"/>
      <c r="G16" s="247"/>
      <c r="H16" s="247"/>
      <c r="I16" s="247"/>
      <c r="J16" s="247"/>
      <c r="K16" s="44"/>
      <c r="L16" s="247"/>
      <c r="M16" s="44" t="s">
        <v>42</v>
      </c>
    </row>
    <row r="17" spans="1:20" s="79" customFormat="1" ht="12.75">
      <c r="A17" s="51"/>
      <c r="B17" s="89">
        <v>44926</v>
      </c>
      <c r="C17" s="89">
        <v>44957</v>
      </c>
      <c r="D17" s="89">
        <v>44985</v>
      </c>
      <c r="E17" s="89">
        <v>45016</v>
      </c>
      <c r="F17" s="89">
        <v>45046</v>
      </c>
      <c r="G17" s="89">
        <v>45077</v>
      </c>
      <c r="H17" s="89">
        <v>45107</v>
      </c>
      <c r="I17" s="89">
        <v>45138</v>
      </c>
      <c r="J17" s="89">
        <v>45169</v>
      </c>
      <c r="K17" s="89">
        <v>45199</v>
      </c>
      <c r="L17" s="89">
        <v>45230</v>
      </c>
      <c r="M17" s="89">
        <v>45260</v>
      </c>
      <c r="N17" s="224"/>
      <c r="O17" s="224"/>
      <c r="P17" s="224"/>
      <c r="Q17" s="224"/>
      <c r="R17" s="224"/>
      <c r="S17" s="224"/>
      <c r="T17" s="224"/>
    </row>
    <row r="18" spans="1:18" s="140" customFormat="1" ht="12.75">
      <c r="A18" s="161" t="s">
        <v>153</v>
      </c>
      <c r="B18" s="105">
        <f aca="true" t="shared" si="2" ref="B18:M18">SUM(B19:B20)</f>
        <v>1</v>
      </c>
      <c r="C18" s="105">
        <f t="shared" si="2"/>
        <v>1</v>
      </c>
      <c r="D18" s="105">
        <f t="shared" si="2"/>
        <v>1</v>
      </c>
      <c r="E18" s="105">
        <f t="shared" si="2"/>
        <v>1</v>
      </c>
      <c r="F18" s="105">
        <f t="shared" si="2"/>
        <v>1</v>
      </c>
      <c r="G18" s="105">
        <f t="shared" si="2"/>
        <v>1</v>
      </c>
      <c r="H18" s="105">
        <f t="shared" si="2"/>
        <v>1</v>
      </c>
      <c r="I18" s="105">
        <f t="shared" si="2"/>
        <v>1</v>
      </c>
      <c r="J18" s="105">
        <f t="shared" si="2"/>
        <v>1</v>
      </c>
      <c r="K18" s="105">
        <f t="shared" si="2"/>
        <v>1</v>
      </c>
      <c r="L18" s="105">
        <f t="shared" si="2"/>
        <v>1</v>
      </c>
      <c r="M18" s="105">
        <f t="shared" si="2"/>
        <v>1</v>
      </c>
      <c r="N18" s="128"/>
      <c r="O18" s="128"/>
      <c r="P18" s="128"/>
      <c r="Q18" s="128"/>
      <c r="R18" s="128"/>
    </row>
    <row r="19" spans="1:18" s="152" customFormat="1" ht="12.75">
      <c r="A19" s="34" t="s">
        <v>66</v>
      </c>
      <c r="B19" s="41">
        <v>0.911589</v>
      </c>
      <c r="C19" s="41">
        <v>0.912059</v>
      </c>
      <c r="D19" s="41">
        <v>0.914735</v>
      </c>
      <c r="E19" s="41">
        <v>0.92217</v>
      </c>
      <c r="F19" s="41">
        <v>0.925557</v>
      </c>
      <c r="G19" s="41">
        <v>0.926767</v>
      </c>
      <c r="H19" s="41">
        <v>0.92833</v>
      </c>
      <c r="I19" s="41">
        <v>0.930151</v>
      </c>
      <c r="J19" s="41">
        <v>0.930106</v>
      </c>
      <c r="K19" s="41">
        <v>0.933252</v>
      </c>
      <c r="L19" s="41">
        <v>0.93544</v>
      </c>
      <c r="M19" s="109">
        <v>0.93694</v>
      </c>
      <c r="N19" s="142"/>
      <c r="O19" s="142"/>
      <c r="P19" s="142"/>
      <c r="Q19" s="142"/>
      <c r="R19" s="142"/>
    </row>
    <row r="20" spans="1:18" s="152" customFormat="1" ht="12.75">
      <c r="A20" s="34" t="s">
        <v>14</v>
      </c>
      <c r="B20" s="41">
        <v>0.088411</v>
      </c>
      <c r="C20" s="41">
        <v>0.087941</v>
      </c>
      <c r="D20" s="41">
        <v>0.085265</v>
      </c>
      <c r="E20" s="41">
        <v>0.07783</v>
      </c>
      <c r="F20" s="41">
        <v>0.074443</v>
      </c>
      <c r="G20" s="41">
        <v>0.073233</v>
      </c>
      <c r="H20" s="41">
        <v>0.07167</v>
      </c>
      <c r="I20" s="41">
        <v>0.069849</v>
      </c>
      <c r="J20" s="41">
        <v>0.069894</v>
      </c>
      <c r="K20" s="41">
        <v>0.066748</v>
      </c>
      <c r="L20" s="41">
        <v>0.06456</v>
      </c>
      <c r="M20" s="109">
        <v>0.06306</v>
      </c>
      <c r="N20" s="142"/>
      <c r="O20" s="142"/>
      <c r="P20" s="142"/>
      <c r="Q20" s="142"/>
      <c r="R20" s="142"/>
    </row>
    <row r="21" spans="2:18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2:18" ht="12.7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2:18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2:18" s="7" customFormat="1" ht="12.75"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</row>
    <row r="26" spans="2:18" ht="12.7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2:18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2:18" ht="12.7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2:18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2:18" ht="12.7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2:18" ht="12.7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2:18" ht="12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2:18" ht="12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2:18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2:18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2:18" ht="12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2:18" ht="12.7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2:18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2:18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2:18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2:18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2:18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2:18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2:18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2:18" ht="12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2:18" ht="12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2:18" ht="12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2:18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2:18" ht="12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2:18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2:18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2:18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2:18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2:18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2:18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2:18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2:18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2:18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2:18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2:18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2:18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2:18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2:18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2:18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2:18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2:18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2:18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2:18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2:18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2:18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2:18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2:18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2:18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2:18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2:18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2:18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2:18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2:18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2:18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2:18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2:18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2:18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2:18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2:18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2:18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2:18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2:18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2:18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2:18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2:18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2:18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2:18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2:18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2:18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2:18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2:18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2:18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2:18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2:18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2:18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2:18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2:18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2:18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2:18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2:18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2:18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2:18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2:18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2:18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2:18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2:18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2:18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2:18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2:18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2:18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2:18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2:18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2:18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2:18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2:18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2:18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2:18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2:18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2:18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2:18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2:18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2:18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2:18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2:18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2:18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2:18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2:18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2:18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2:18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2:18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2:18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2:18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2:18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2:18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2:18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2:18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2:18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2:18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2:18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2:18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2:18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2:18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2:18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2:18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2:18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2:18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2:18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2:18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2:18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2:18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2:18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2:18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2:18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2:18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2:18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2:18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2:18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2:18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2:18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2:18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2:18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2:18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2:18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2:18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2:18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2:18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2:18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2:18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2:18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2:18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2:18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2:18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2:18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2:18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2:18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2:18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2:18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2:18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2:18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2:18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2:18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2:18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2:18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2:18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2:18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2:18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2:18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2:18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2:18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2:18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2:18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2:18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2:18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2:18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2:18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2:18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2:18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2:18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2:18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2:18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2:18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2:18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2:18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2:18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2:18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2:18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2:18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2:18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2:18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2:18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2:18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2:18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2:18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2:18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2:18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2:18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2:18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2:18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2:18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2:18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2:18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2:18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2:18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2:18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2:18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2:18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2:18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2:18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2:18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2:18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2:18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2:18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2:18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2:18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2:18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2:18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2:18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2:18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2:18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2:18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2:18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2:18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</sheetData>
  <sheetProtection/>
  <mergeCells count="1">
    <mergeCell ref="A2:M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47"/>
  <sheetViews>
    <sheetView workbookViewId="0" topLeftCell="A1">
      <selection activeCell="A2" sqref="A2:D2"/>
    </sheetView>
  </sheetViews>
  <sheetFormatPr defaultColWidth="9.00390625" defaultRowHeight="12.75"/>
  <cols>
    <col min="1" max="1" width="77.25390625" style="27" bestFit="1" customWidth="1"/>
    <col min="2" max="2" width="20.00390625" style="27" customWidth="1"/>
    <col min="3" max="3" width="20.875" style="27" customWidth="1"/>
    <col min="4" max="4" width="11.375" style="27" bestFit="1" customWidth="1"/>
    <col min="5" max="16384" width="9.125" style="27" customWidth="1"/>
  </cols>
  <sheetData>
    <row r="2" spans="1:19" ht="54.75" customHeight="1">
      <c r="A2" s="4" t="str">
        <f>"Державний та гарантований державою борг України
за станом на "&amp;STRPRESENTDATE&amp;" 
(за видами відсоткових ставок)"</f>
        <v>Державний та гарантований державою борг України
за станом на 30.11.2023 
(за видами відсоткових ставок)</v>
      </c>
      <c r="B2" s="3"/>
      <c r="C2" s="3"/>
      <c r="D2" s="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4" ht="12.75">
      <c r="A3" s="2"/>
      <c r="B3" s="2"/>
      <c r="C3" s="2"/>
      <c r="D3" s="2"/>
    </row>
    <row r="4" s="186" customFormat="1" ht="12.75">
      <c r="D4" s="186" t="str">
        <f>VALVAL</f>
        <v>млрд. одиниць</v>
      </c>
    </row>
    <row r="5" spans="1:4" s="224" customFormat="1" ht="12.75">
      <c r="A5" s="123"/>
      <c r="B5" s="255" t="s">
        <v>169</v>
      </c>
      <c r="C5" s="255" t="s">
        <v>172</v>
      </c>
      <c r="D5" s="255" t="s">
        <v>192</v>
      </c>
    </row>
    <row r="6" spans="1:4" s="45" customFormat="1" ht="15.75">
      <c r="A6" s="87" t="s">
        <v>153</v>
      </c>
      <c r="B6" s="33">
        <f>SUM(B$7+B$8)</f>
        <v>140.82376648444</v>
      </c>
      <c r="C6" s="33">
        <f>SUM(C$7+C$8)</f>
        <v>5122.49267062287</v>
      </c>
      <c r="D6" s="59">
        <f>SUM(D$7+D$8)</f>
        <v>1</v>
      </c>
    </row>
    <row r="7" spans="1:4" s="23" customFormat="1" ht="14.25">
      <c r="A7" s="197" t="s">
        <v>46</v>
      </c>
      <c r="B7" s="191">
        <v>46.02244738842</v>
      </c>
      <c r="C7" s="191">
        <v>1674.07572824292</v>
      </c>
      <c r="D7" s="202">
        <v>0.326809</v>
      </c>
    </row>
    <row r="8" spans="1:4" s="23" customFormat="1" ht="14.25">
      <c r="A8" s="197" t="s">
        <v>107</v>
      </c>
      <c r="B8" s="191">
        <v>94.80131909602</v>
      </c>
      <c r="C8" s="191">
        <v>3448.41694237995</v>
      </c>
      <c r="D8" s="202">
        <v>0.673191</v>
      </c>
    </row>
    <row r="9" spans="2:17" ht="12.75">
      <c r="B9" s="254"/>
      <c r="C9" s="254"/>
      <c r="D9" s="25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2:17" ht="12.75">
      <c r="B10" s="254"/>
      <c r="C10" s="254"/>
      <c r="D10" s="25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2:17" ht="12.75">
      <c r="B11" s="254"/>
      <c r="C11" s="254"/>
      <c r="D11" s="25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2:17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2:17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2:17" ht="12.7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2:17" ht="12.7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7" ht="12.7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2:17" ht="12.7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2:17" ht="12.7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17" ht="12.7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2:17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2:17" ht="12.7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2:17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7" ht="12.7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7" ht="12.7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7" ht="12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2:17" ht="12.7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2:17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7" ht="12.7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2:17" ht="12.7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2:17" ht="12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ht="12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17" ht="12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7" ht="12.7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17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ht="12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ht="12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ht="12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ht="12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2:17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2:17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2:17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2:17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2:17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2:17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2:17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2:17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2:17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2:17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2:17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2:17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2:17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2:17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2:17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2:17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2:17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2:17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2:17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2:17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2:17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2:17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2:17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2:17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2:17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2:17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2:17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2:17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2:17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2:17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2:17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2:17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2:17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2:17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2:17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2:17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2:17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2:17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2:17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2:17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17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2:17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2:17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2:17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2:17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2:17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2:17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2:17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2:17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2:17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2:17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2:17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2:17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2:17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2:17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2:17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2:17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2:17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2:17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2:17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2:17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2:17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2:17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2:17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outlinePr summaryBelow="0"/>
    <pageSetUpPr fitToPage="1"/>
  </sheetPr>
  <dimension ref="A2:S248"/>
  <sheetViews>
    <sheetView workbookViewId="0" topLeftCell="A1">
      <selection activeCell="A2" sqref="A2:D2"/>
    </sheetView>
  </sheetViews>
  <sheetFormatPr defaultColWidth="9.00390625" defaultRowHeight="12.75" outlineLevelRow="1"/>
  <cols>
    <col min="1" max="1" width="75.625" style="27" bestFit="1" customWidth="1"/>
    <col min="2" max="2" width="18.00390625" style="27" customWidth="1"/>
    <col min="3" max="3" width="19.875" style="27" customWidth="1"/>
    <col min="4" max="4" width="11.375" style="27" bestFit="1" customWidth="1"/>
    <col min="5" max="16384" width="9.125" style="27" customWidth="1"/>
  </cols>
  <sheetData>
    <row r="2" spans="1:19" ht="18.75" customHeight="1">
      <c r="A2" s="4" t="str">
        <f>"Державний та гарантований державою борг України за станом на "&amp;STRPRESENTDATE</f>
        <v>Державний та гарантований державою борг України за станом на 30.11.2023</v>
      </c>
      <c r="B2" s="3"/>
      <c r="C2" s="3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4" ht="18.75">
      <c r="A3" s="1" t="s">
        <v>89</v>
      </c>
      <c r="B3" s="1"/>
      <c r="C3" s="1"/>
      <c r="D3" s="1"/>
    </row>
    <row r="4" spans="2:17" ht="12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="186" customFormat="1" ht="12.75">
      <c r="D5" s="186" t="str">
        <f>VALVAL</f>
        <v>млрд. одиниць</v>
      </c>
    </row>
    <row r="6" spans="1:4" s="224" customFormat="1" ht="12.75">
      <c r="A6" s="6"/>
      <c r="B6" s="255" t="s">
        <v>169</v>
      </c>
      <c r="C6" s="255" t="s">
        <v>172</v>
      </c>
      <c r="D6" s="255" t="s">
        <v>192</v>
      </c>
    </row>
    <row r="7" spans="1:4" s="45" customFormat="1" ht="15.75">
      <c r="A7" s="87" t="s">
        <v>153</v>
      </c>
      <c r="B7" s="199">
        <f>SUM(B$8+B$9)</f>
        <v>140.82376648444</v>
      </c>
      <c r="C7" s="199">
        <f>SUM(C$8+C$9)</f>
        <v>5122.49267062287</v>
      </c>
      <c r="D7" s="29">
        <f>SUM(D$8+D$9)</f>
        <v>1</v>
      </c>
    </row>
    <row r="8" spans="1:4" s="23" customFormat="1" ht="14.25">
      <c r="A8" s="171" t="str">
        <f>SRATE_M!A7</f>
        <v>Борг, по якому сплата відсотків здійснюється за плаваючими процентними ставками</v>
      </c>
      <c r="B8" s="191">
        <f>SRATE_M!B7</f>
        <v>46.02244738842</v>
      </c>
      <c r="C8" s="191">
        <f>SRATE_M!C7</f>
        <v>1674.07572824292</v>
      </c>
      <c r="D8" s="202">
        <f>SRATE_M!D7</f>
        <v>0.326809</v>
      </c>
    </row>
    <row r="9" spans="1:4" s="23" customFormat="1" ht="14.25">
      <c r="A9" s="171" t="str">
        <f>SRATE_M!A8</f>
        <v>Борг, по якому сплата відсотків здійснюється за фіксованими процентними ставками</v>
      </c>
      <c r="B9" s="191">
        <f>SRATE_M!B8</f>
        <v>94.80131909602</v>
      </c>
      <c r="C9" s="191">
        <f>SRATE_M!C8</f>
        <v>3448.41694237995</v>
      </c>
      <c r="D9" s="202">
        <f>SRATE_M!D8</f>
        <v>0.673191</v>
      </c>
    </row>
    <row r="10" spans="2:17" ht="12.7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2.75">
      <c r="A11" s="120" t="s">
        <v>164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2:17" ht="12.75">
      <c r="B12" s="14"/>
      <c r="C12" s="14"/>
      <c r="D12" s="186" t="str">
        <f>VALVAL</f>
        <v>млрд. одиниць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9" s="79" customFormat="1" ht="12.75">
      <c r="A13" s="123"/>
      <c r="B13" s="255" t="s">
        <v>169</v>
      </c>
      <c r="C13" s="255" t="s">
        <v>172</v>
      </c>
      <c r="D13" s="255" t="s">
        <v>192</v>
      </c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</row>
    <row r="14" spans="1:17" s="170" customFormat="1" ht="15">
      <c r="A14" s="233" t="s">
        <v>153</v>
      </c>
      <c r="B14" s="99">
        <f>B$15+B$18</f>
        <v>140.82376648444</v>
      </c>
      <c r="C14" s="99">
        <f>C$15+C$18</f>
        <v>5122.49267062287</v>
      </c>
      <c r="D14" s="167">
        <f>D$15+D$18</f>
        <v>1.0000010000000001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  <row r="15" spans="1:17" s="9" customFormat="1" ht="15">
      <c r="A15" s="35" t="s">
        <v>66</v>
      </c>
      <c r="B15" s="179">
        <f>SUM(B$16:B$17)</f>
        <v>131.94343932231</v>
      </c>
      <c r="C15" s="179">
        <f>SUM(C$16:C$17)</f>
        <v>4799.46899403554</v>
      </c>
      <c r="D15" s="205">
        <f>SUM(D$16:D$17)</f>
        <v>0.936941</v>
      </c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</row>
    <row r="16" spans="1:17" s="152" customFormat="1" ht="12.75" outlineLevel="1">
      <c r="A16" s="246" t="s">
        <v>46</v>
      </c>
      <c r="B16" s="26">
        <v>39.76519551844</v>
      </c>
      <c r="C16" s="26">
        <v>1446.46694002261</v>
      </c>
      <c r="D16" s="41">
        <v>0.282376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</row>
    <row r="17" spans="1:17" s="152" customFormat="1" ht="12.75" outlineLevel="1">
      <c r="A17" s="246" t="s">
        <v>107</v>
      </c>
      <c r="B17" s="26">
        <v>92.17824380387</v>
      </c>
      <c r="C17" s="26">
        <v>3353.00205401293</v>
      </c>
      <c r="D17" s="41">
        <v>0.654565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</row>
    <row r="18" spans="1:17" s="9" customFormat="1" ht="15">
      <c r="A18" s="35" t="s">
        <v>14</v>
      </c>
      <c r="B18" s="179">
        <f>SUM(B$19:B$20)</f>
        <v>8.88032716213</v>
      </c>
      <c r="C18" s="179">
        <f>SUM(C$19:C$20)</f>
        <v>323.02367658733</v>
      </c>
      <c r="D18" s="205">
        <f>SUM(D$19:D$20)</f>
        <v>0.06306</v>
      </c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</row>
    <row r="19" spans="1:17" s="152" customFormat="1" ht="12.75" outlineLevel="1">
      <c r="A19" s="246" t="s">
        <v>46</v>
      </c>
      <c r="B19" s="26">
        <v>6.25725186998</v>
      </c>
      <c r="C19" s="26">
        <v>227.60878822031</v>
      </c>
      <c r="D19" s="41">
        <v>0.044433</v>
      </c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</row>
    <row r="20" spans="1:17" s="152" customFormat="1" ht="12.75" outlineLevel="1">
      <c r="A20" s="246" t="s">
        <v>107</v>
      </c>
      <c r="B20" s="26">
        <v>2.62307529215</v>
      </c>
      <c r="C20" s="26">
        <v>95.41488836702</v>
      </c>
      <c r="D20" s="41">
        <v>0.018627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</row>
    <row r="21" spans="2:17" ht="12.75">
      <c r="B21" s="254"/>
      <c r="C21" s="254"/>
      <c r="D21" s="3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2:17" ht="12.75">
      <c r="B22" s="254"/>
      <c r="C22" s="254"/>
      <c r="D22" s="38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2:17" ht="12.75">
      <c r="B23" s="254"/>
      <c r="C23" s="254"/>
      <c r="D23" s="3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2:17" ht="12.75">
      <c r="B24" s="254"/>
      <c r="C24" s="254"/>
      <c r="D24" s="3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2:17" ht="12.75">
      <c r="B25" s="254"/>
      <c r="C25" s="254"/>
      <c r="D25" s="3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2:17" ht="12.75">
      <c r="B26" s="254"/>
      <c r="C26" s="254"/>
      <c r="D26" s="3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7" ht="12.75">
      <c r="B27" s="254"/>
      <c r="C27" s="254"/>
      <c r="D27" s="38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2:17" ht="12.75">
      <c r="B28" s="254"/>
      <c r="C28" s="254"/>
      <c r="D28" s="38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2:17" ht="12.75">
      <c r="B29" s="254"/>
      <c r="C29" s="254"/>
      <c r="D29" s="3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7" ht="12.75">
      <c r="B30" s="254"/>
      <c r="C30" s="254"/>
      <c r="D30" s="3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2:17" ht="12.75">
      <c r="B31" s="254"/>
      <c r="C31" s="254"/>
      <c r="D31" s="3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2:17" ht="12.75">
      <c r="B32" s="254"/>
      <c r="C32" s="254"/>
      <c r="D32" s="38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2:17" ht="12.75">
      <c r="B33" s="254"/>
      <c r="C33" s="254"/>
      <c r="D33" s="3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ht="12.75">
      <c r="B34" s="254"/>
      <c r="C34" s="254"/>
      <c r="D34" s="38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7" ht="12.75">
      <c r="B35" s="254"/>
      <c r="C35" s="254"/>
      <c r="D35" s="3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2:17" ht="12.75">
      <c r="B36" s="254"/>
      <c r="C36" s="254"/>
      <c r="D36" s="38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7" ht="12.75">
      <c r="B37" s="254"/>
      <c r="C37" s="254"/>
      <c r="D37" s="3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2:17" ht="12.75">
      <c r="B38" s="254"/>
      <c r="C38" s="254"/>
      <c r="D38" s="3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2:17" ht="12.75">
      <c r="B39" s="254"/>
      <c r="C39" s="25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2:17" ht="12.7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2:17" ht="12.7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17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2:17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2:17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2:17" ht="12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2:17" ht="12.7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2:17" ht="12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2:17" ht="12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2:17" ht="12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 ht="12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2:17" ht="12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ht="12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ht="12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2:17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2:17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2:17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2:17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2:17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2:17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2:17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2:17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2:17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2:17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2:17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2:17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2:17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2:17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2:17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2:17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2:17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2:17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2:17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2:17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2:17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2:17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2:17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2:17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2:17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2:17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2:17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2:17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2:17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2:17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2:17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2:17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2:17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2:17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2:17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2:17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2:17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2:17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2:17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2:17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2:17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2:17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2:17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2:17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2:17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2:17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2:17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2:17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2:17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2:17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2:17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2:17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2:17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2:17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2:17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2:17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2:17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2:17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2:17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2:17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2:17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2:17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2:17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2:17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2:17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2:17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2:17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2:17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2:17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2:17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2:17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2:17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2:17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2:17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2:17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2:17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17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2:17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2:17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2:17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2:17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2:17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2:17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2:17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2:17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2:17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2:17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2:17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2:17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2:17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2:17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2:17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2:17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2:17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2:17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2:17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2:17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2:17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2:17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2:17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2:17" ht="12.7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</sheetData>
  <sheetProtection/>
  <mergeCells count="2">
    <mergeCell ref="A2:D2"/>
    <mergeCell ref="A3:D3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Гришко Ірина Олександрівна</dc:creator>
  <cp:keywords/>
  <dc:description/>
  <cp:lastModifiedBy>Гришко Ірина Олександрівна</cp:lastModifiedBy>
  <cp:lastPrinted>2023-12-25T08:31:06Z</cp:lastPrinted>
  <dcterms:created xsi:type="dcterms:W3CDTF">2023-12-22T14:12:56Z</dcterms:created>
  <dcterms:modified xsi:type="dcterms:W3CDTF">2023-12-25T08:31:23Z</dcterms:modified>
  <cp:category/>
  <cp:version/>
  <cp:contentType/>
  <cp:contentStatus/>
</cp:coreProperties>
</file>