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shchuk\AppData\Local\Temp\SCANCLIENT\"/>
    </mc:Choice>
  </mc:AlternateContent>
  <xr:revisionPtr revIDLastSave="0" documentId="13_ncr:1_{9C93911D-BFD7-4CE3-84E6-545C026ABF87}" xr6:coauthVersionLast="36" xr6:coauthVersionMax="36" xr10:uidLastSave="{00000000-0000-0000-0000-000000000000}"/>
  <bookViews>
    <workbookView xWindow="0" yWindow="0" windowWidth="28800" windowHeight="12105" activeTab="9" xr2:uid="{B89F0AF9-1795-4172-B686-C6CB6EA40402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G112" i="10"/>
  <c r="F112" i="10"/>
  <c r="E112" i="10"/>
  <c r="E111" i="10" s="1"/>
  <c r="D112" i="10"/>
  <c r="D111" i="10" s="1"/>
  <c r="C112" i="10"/>
  <c r="B112" i="10"/>
  <c r="G111" i="10"/>
  <c r="F111" i="10"/>
  <c r="C111" i="10"/>
  <c r="B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E92" i="10" s="1"/>
  <c r="D93" i="10"/>
  <c r="D92" i="10" s="1"/>
  <c r="C93" i="10"/>
  <c r="B93" i="10"/>
  <c r="G92" i="10"/>
  <c r="G91" i="10" s="1"/>
  <c r="F92" i="10"/>
  <c r="F91" i="10" s="1"/>
  <c r="C92" i="10"/>
  <c r="C91" i="10" s="1"/>
  <c r="B92" i="10"/>
  <c r="B91" i="10" s="1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 s="1"/>
  <c r="F48" i="10"/>
  <c r="F47" i="10" s="1"/>
  <c r="E48" i="10"/>
  <c r="D48" i="10"/>
  <c r="C48" i="10"/>
  <c r="C47" i="10" s="1"/>
  <c r="B48" i="10"/>
  <c r="B47" i="10" s="1"/>
  <c r="E47" i="10"/>
  <c r="D47" i="10"/>
  <c r="G45" i="10"/>
  <c r="F45" i="10"/>
  <c r="E45" i="10"/>
  <c r="D45" i="10"/>
  <c r="C45" i="10"/>
  <c r="B45" i="10"/>
  <c r="G9" i="10"/>
  <c r="F9" i="10"/>
  <c r="E9" i="10"/>
  <c r="E8" i="10" s="1"/>
  <c r="E7" i="10" s="1"/>
  <c r="D9" i="10"/>
  <c r="D8" i="10" s="1"/>
  <c r="D7" i="10" s="1"/>
  <c r="C9" i="10"/>
  <c r="B9" i="10"/>
  <c r="G8" i="10"/>
  <c r="G7" i="10" s="1"/>
  <c r="G6" i="10" s="1"/>
  <c r="F8" i="10"/>
  <c r="F7" i="10" s="1"/>
  <c r="F6" i="10" s="1"/>
  <c r="C8" i="10"/>
  <c r="C7" i="10" s="1"/>
  <c r="C6" i="10" s="1"/>
  <c r="B8" i="10"/>
  <c r="B7" i="10" s="1"/>
  <c r="B6" i="10" s="1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D119" i="9"/>
  <c r="C119" i="9"/>
  <c r="B119" i="9"/>
  <c r="G112" i="9"/>
  <c r="F112" i="9"/>
  <c r="E112" i="9"/>
  <c r="E111" i="9" s="1"/>
  <c r="D112" i="9"/>
  <c r="D111" i="9" s="1"/>
  <c r="C112" i="9"/>
  <c r="B112" i="9"/>
  <c r="G111" i="9"/>
  <c r="F111" i="9"/>
  <c r="C111" i="9"/>
  <c r="B111" i="9"/>
  <c r="G109" i="9"/>
  <c r="F109" i="9"/>
  <c r="E109" i="9"/>
  <c r="D109" i="9"/>
  <c r="C109" i="9"/>
  <c r="B109" i="9"/>
  <c r="G101" i="9"/>
  <c r="F101" i="9"/>
  <c r="E101" i="9"/>
  <c r="D101" i="9"/>
  <c r="C101" i="9"/>
  <c r="B101" i="9"/>
  <c r="G93" i="9"/>
  <c r="F93" i="9"/>
  <c r="E93" i="9"/>
  <c r="E92" i="9" s="1"/>
  <c r="D93" i="9"/>
  <c r="D92" i="9" s="1"/>
  <c r="C93" i="9"/>
  <c r="B93" i="9"/>
  <c r="G92" i="9"/>
  <c r="G91" i="9" s="1"/>
  <c r="F92" i="9"/>
  <c r="F91" i="9" s="1"/>
  <c r="C92" i="9"/>
  <c r="C91" i="9" s="1"/>
  <c r="B92" i="9"/>
  <c r="B91" i="9" s="1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F47" i="9" s="1"/>
  <c r="E48" i="9"/>
  <c r="D48" i="9"/>
  <c r="C48" i="9"/>
  <c r="B48" i="9"/>
  <c r="B47" i="9" s="1"/>
  <c r="G47" i="9"/>
  <c r="E47" i="9"/>
  <c r="D47" i="9"/>
  <c r="C47" i="9"/>
  <c r="G45" i="9"/>
  <c r="F45" i="9"/>
  <c r="E45" i="9"/>
  <c r="D45" i="9"/>
  <c r="C45" i="9"/>
  <c r="B45" i="9"/>
  <c r="G9" i="9"/>
  <c r="G8" i="9" s="1"/>
  <c r="G7" i="9" s="1"/>
  <c r="G6" i="9" s="1"/>
  <c r="F9" i="9"/>
  <c r="E9" i="9"/>
  <c r="D9" i="9"/>
  <c r="D8" i="9" s="1"/>
  <c r="D7" i="9" s="1"/>
  <c r="C9" i="9"/>
  <c r="C8" i="9" s="1"/>
  <c r="C7" i="9" s="1"/>
  <c r="B9" i="9"/>
  <c r="F8" i="9"/>
  <c r="F7" i="9" s="1"/>
  <c r="F6" i="9" s="1"/>
  <c r="E8" i="9"/>
  <c r="E7" i="9" s="1"/>
  <c r="B8" i="9"/>
  <c r="A6" i="9"/>
  <c r="G4" i="9"/>
  <c r="A2" i="9"/>
  <c r="D110" i="8"/>
  <c r="C110" i="8"/>
  <c r="B110" i="8"/>
  <c r="D108" i="8"/>
  <c r="C108" i="8"/>
  <c r="B108" i="8"/>
  <c r="D106" i="8"/>
  <c r="C106" i="8"/>
  <c r="B106" i="8"/>
  <c r="D103" i="8"/>
  <c r="C103" i="8"/>
  <c r="C95" i="8" s="1"/>
  <c r="B103" i="8"/>
  <c r="D96" i="8"/>
  <c r="C96" i="8"/>
  <c r="B96" i="8"/>
  <c r="B95" i="8" s="1"/>
  <c r="D95" i="8"/>
  <c r="D93" i="8"/>
  <c r="C93" i="8"/>
  <c r="B93" i="8"/>
  <c r="D91" i="8"/>
  <c r="C91" i="8"/>
  <c r="B91" i="8"/>
  <c r="D89" i="8"/>
  <c r="C89" i="8"/>
  <c r="B89" i="8"/>
  <c r="D82" i="8"/>
  <c r="C82" i="8"/>
  <c r="B82" i="8"/>
  <c r="D80" i="8"/>
  <c r="C80" i="8"/>
  <c r="B80" i="8"/>
  <c r="D69" i="8"/>
  <c r="C69" i="8"/>
  <c r="B69" i="8"/>
  <c r="D59" i="8"/>
  <c r="C59" i="8"/>
  <c r="C58" i="8" s="1"/>
  <c r="C57" i="8" s="1"/>
  <c r="C7" i="8" s="1"/>
  <c r="B59" i="8"/>
  <c r="B58" i="8" s="1"/>
  <c r="D58" i="8"/>
  <c r="D57" i="8" s="1"/>
  <c r="D55" i="8"/>
  <c r="C55" i="8"/>
  <c r="B55" i="8"/>
  <c r="D47" i="8"/>
  <c r="C47" i="8"/>
  <c r="B47" i="8"/>
  <c r="B43" i="8" s="1"/>
  <c r="D44" i="8"/>
  <c r="D43" i="8" s="1"/>
  <c r="C44" i="8"/>
  <c r="B44" i="8"/>
  <c r="C43" i="8"/>
  <c r="D41" i="8"/>
  <c r="C41" i="8"/>
  <c r="C9" i="8" s="1"/>
  <c r="C8" i="8" s="1"/>
  <c r="B41" i="8"/>
  <c r="D10" i="8"/>
  <c r="C10" i="8"/>
  <c r="B10" i="8"/>
  <c r="B9" i="8" s="1"/>
  <c r="D9" i="8"/>
  <c r="D8" i="8" s="1"/>
  <c r="A7" i="8"/>
  <c r="C6" i="8"/>
  <c r="B6" i="8"/>
  <c r="D5" i="8"/>
  <c r="A3" i="8"/>
  <c r="A2" i="8"/>
  <c r="D110" i="7"/>
  <c r="C110" i="7"/>
  <c r="B110" i="7"/>
  <c r="D108" i="7"/>
  <c r="C108" i="7"/>
  <c r="B108" i="7"/>
  <c r="D106" i="7"/>
  <c r="C106" i="7"/>
  <c r="B106" i="7"/>
  <c r="D103" i="7"/>
  <c r="C103" i="7"/>
  <c r="C95" i="7" s="1"/>
  <c r="B103" i="7"/>
  <c r="D96" i="7"/>
  <c r="C96" i="7"/>
  <c r="B96" i="7"/>
  <c r="B95" i="7" s="1"/>
  <c r="D95" i="7"/>
  <c r="D93" i="7"/>
  <c r="C93" i="7"/>
  <c r="B93" i="7"/>
  <c r="D85" i="7"/>
  <c r="C85" i="7"/>
  <c r="B85" i="7"/>
  <c r="B81" i="7" s="1"/>
  <c r="D82" i="7"/>
  <c r="C82" i="7"/>
  <c r="C81" i="7" s="1"/>
  <c r="C80" i="7" s="1"/>
  <c r="B82" i="7"/>
  <c r="D81" i="7"/>
  <c r="D80" i="7" s="1"/>
  <c r="D78" i="7"/>
  <c r="C78" i="7"/>
  <c r="B78" i="7"/>
  <c r="D76" i="7"/>
  <c r="C76" i="7"/>
  <c r="B76" i="7"/>
  <c r="D74" i="7"/>
  <c r="C74" i="7"/>
  <c r="B74" i="7"/>
  <c r="D67" i="7"/>
  <c r="C67" i="7"/>
  <c r="B67" i="7"/>
  <c r="D65" i="7"/>
  <c r="C65" i="7"/>
  <c r="B65" i="7"/>
  <c r="B43" i="7" s="1"/>
  <c r="D54" i="7"/>
  <c r="C54" i="7"/>
  <c r="B54" i="7"/>
  <c r="D44" i="7"/>
  <c r="D43" i="7" s="1"/>
  <c r="C44" i="7"/>
  <c r="B44" i="7"/>
  <c r="C43" i="7"/>
  <c r="D41" i="7"/>
  <c r="C41" i="7"/>
  <c r="B41" i="7"/>
  <c r="B9" i="7" s="1"/>
  <c r="B8" i="7" s="1"/>
  <c r="D10" i="7"/>
  <c r="C10" i="7"/>
  <c r="B10" i="7"/>
  <c r="D9" i="7"/>
  <c r="D8" i="7" s="1"/>
  <c r="D7" i="7" s="1"/>
  <c r="C9" i="7"/>
  <c r="C8" i="7"/>
  <c r="A7" i="7"/>
  <c r="D5" i="7"/>
  <c r="A3" i="7"/>
  <c r="A2" i="7"/>
  <c r="D32" i="6"/>
  <c r="C32" i="6"/>
  <c r="B32" i="6"/>
  <c r="D24" i="6"/>
  <c r="D23" i="6" s="1"/>
  <c r="C24" i="6"/>
  <c r="B24" i="6"/>
  <c r="C23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M112" i="2"/>
  <c r="L112" i="2"/>
  <c r="K112" i="2"/>
  <c r="J112" i="2"/>
  <c r="I112" i="2"/>
  <c r="H112" i="2"/>
  <c r="G112" i="2"/>
  <c r="F112" i="2"/>
  <c r="E112" i="2"/>
  <c r="D112" i="2"/>
  <c r="C112" i="2"/>
  <c r="B112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5" i="2"/>
  <c r="L95" i="2"/>
  <c r="K95" i="2"/>
  <c r="J95" i="2"/>
  <c r="I95" i="2"/>
  <c r="H95" i="2"/>
  <c r="G95" i="2"/>
  <c r="F95" i="2"/>
  <c r="E95" i="2"/>
  <c r="D95" i="2"/>
  <c r="C95" i="2"/>
  <c r="B95" i="2"/>
  <c r="M87" i="2"/>
  <c r="L87" i="2"/>
  <c r="K87" i="2"/>
  <c r="J87" i="2"/>
  <c r="I87" i="2"/>
  <c r="H87" i="2"/>
  <c r="G87" i="2"/>
  <c r="F87" i="2"/>
  <c r="E87" i="2"/>
  <c r="D87" i="2"/>
  <c r="C87" i="2"/>
  <c r="B87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79" i="2"/>
  <c r="L79" i="2"/>
  <c r="K79" i="2"/>
  <c r="J79" i="2"/>
  <c r="I79" i="2"/>
  <c r="H79" i="2"/>
  <c r="G79" i="2"/>
  <c r="F79" i="2"/>
  <c r="E79" i="2"/>
  <c r="D79" i="2"/>
  <c r="C79" i="2"/>
  <c r="B79" i="2"/>
  <c r="M77" i="2"/>
  <c r="L77" i="2"/>
  <c r="K77" i="2"/>
  <c r="J77" i="2"/>
  <c r="I77" i="2"/>
  <c r="H77" i="2"/>
  <c r="G77" i="2"/>
  <c r="F77" i="2"/>
  <c r="E77" i="2"/>
  <c r="D77" i="2"/>
  <c r="C77" i="2"/>
  <c r="B77" i="2"/>
  <c r="M75" i="2"/>
  <c r="L75" i="2"/>
  <c r="K75" i="2"/>
  <c r="J75" i="2"/>
  <c r="I75" i="2"/>
  <c r="H75" i="2"/>
  <c r="G75" i="2"/>
  <c r="F75" i="2"/>
  <c r="E75" i="2"/>
  <c r="D75" i="2"/>
  <c r="C75" i="2"/>
  <c r="B75" i="2"/>
  <c r="M68" i="2"/>
  <c r="L68" i="2"/>
  <c r="K68" i="2"/>
  <c r="J68" i="2"/>
  <c r="I68" i="2"/>
  <c r="H68" i="2"/>
  <c r="G68" i="2"/>
  <c r="F68" i="2"/>
  <c r="E68" i="2"/>
  <c r="D68" i="2"/>
  <c r="C68" i="2"/>
  <c r="B68" i="2"/>
  <c r="M66" i="2"/>
  <c r="L66" i="2"/>
  <c r="K66" i="2"/>
  <c r="J66" i="2"/>
  <c r="I66" i="2"/>
  <c r="H66" i="2"/>
  <c r="G66" i="2"/>
  <c r="F66" i="2"/>
  <c r="E66" i="2"/>
  <c r="D66" i="2"/>
  <c r="C66" i="2"/>
  <c r="B66" i="2"/>
  <c r="M55" i="2"/>
  <c r="L55" i="2"/>
  <c r="K55" i="2"/>
  <c r="J55" i="2"/>
  <c r="I55" i="2"/>
  <c r="H55" i="2"/>
  <c r="G55" i="2"/>
  <c r="F55" i="2"/>
  <c r="E55" i="2"/>
  <c r="D55" i="2"/>
  <c r="C55" i="2"/>
  <c r="B55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2" i="2"/>
  <c r="L42" i="2"/>
  <c r="K42" i="2"/>
  <c r="J42" i="2"/>
  <c r="I42" i="2"/>
  <c r="H42" i="2"/>
  <c r="G42" i="2"/>
  <c r="F42" i="2"/>
  <c r="E42" i="2"/>
  <c r="D42" i="2"/>
  <c r="C42" i="2"/>
  <c r="B42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4" i="2"/>
  <c r="A2" i="2"/>
  <c r="D91" i="10" l="1"/>
  <c r="D6" i="10" s="1"/>
  <c r="E91" i="10"/>
  <c r="E6" i="10" s="1"/>
  <c r="D91" i="9"/>
  <c r="D6" i="9"/>
  <c r="B7" i="9"/>
  <c r="B6" i="9" s="1"/>
  <c r="C6" i="9"/>
  <c r="E91" i="9"/>
  <c r="E6" i="9" s="1"/>
  <c r="B8" i="8"/>
  <c r="D7" i="8"/>
  <c r="B57" i="8"/>
  <c r="B7" i="8" s="1"/>
  <c r="B80" i="7"/>
  <c r="B7" i="7" s="1"/>
  <c r="C7" i="7"/>
  <c r="M112" i="1"/>
  <c r="L112" i="1"/>
  <c r="K112" i="1"/>
  <c r="J112" i="1"/>
  <c r="I112" i="1"/>
  <c r="H112" i="1"/>
  <c r="G112" i="1"/>
  <c r="F112" i="1"/>
  <c r="E112" i="1"/>
  <c r="D112" i="1"/>
  <c r="C112" i="1"/>
  <c r="B112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5" i="1"/>
  <c r="L95" i="1"/>
  <c r="K95" i="1"/>
  <c r="J95" i="1"/>
  <c r="I95" i="1"/>
  <c r="H95" i="1"/>
  <c r="G95" i="1"/>
  <c r="F95" i="1"/>
  <c r="E95" i="1"/>
  <c r="D95" i="1"/>
  <c r="C95" i="1"/>
  <c r="B95" i="1"/>
  <c r="M87" i="1"/>
  <c r="L87" i="1"/>
  <c r="K87" i="1"/>
  <c r="J87" i="1"/>
  <c r="I87" i="1"/>
  <c r="H87" i="1"/>
  <c r="G87" i="1"/>
  <c r="F87" i="1"/>
  <c r="E87" i="1"/>
  <c r="D87" i="1"/>
  <c r="C87" i="1"/>
  <c r="B87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79" i="1"/>
  <c r="L79" i="1"/>
  <c r="K79" i="1"/>
  <c r="J79" i="1"/>
  <c r="I79" i="1"/>
  <c r="H79" i="1"/>
  <c r="G79" i="1"/>
  <c r="F79" i="1"/>
  <c r="E79" i="1"/>
  <c r="D79" i="1"/>
  <c r="C79" i="1"/>
  <c r="B79" i="1"/>
  <c r="M77" i="1"/>
  <c r="L77" i="1"/>
  <c r="K77" i="1"/>
  <c r="J77" i="1"/>
  <c r="I77" i="1"/>
  <c r="H77" i="1"/>
  <c r="G77" i="1"/>
  <c r="F77" i="1"/>
  <c r="E77" i="1"/>
  <c r="D77" i="1"/>
  <c r="C77" i="1"/>
  <c r="B77" i="1"/>
  <c r="M75" i="1"/>
  <c r="L75" i="1"/>
  <c r="K75" i="1"/>
  <c r="J75" i="1"/>
  <c r="I75" i="1"/>
  <c r="H75" i="1"/>
  <c r="G75" i="1"/>
  <c r="F75" i="1"/>
  <c r="E75" i="1"/>
  <c r="D75" i="1"/>
  <c r="C75" i="1"/>
  <c r="B75" i="1"/>
  <c r="M68" i="1"/>
  <c r="L68" i="1"/>
  <c r="K68" i="1"/>
  <c r="J68" i="1"/>
  <c r="I68" i="1"/>
  <c r="H68" i="1"/>
  <c r="G68" i="1"/>
  <c r="F68" i="1"/>
  <c r="E68" i="1"/>
  <c r="D68" i="1"/>
  <c r="C68" i="1"/>
  <c r="B68" i="1"/>
  <c r="M66" i="1"/>
  <c r="L66" i="1"/>
  <c r="K66" i="1"/>
  <c r="J66" i="1"/>
  <c r="I66" i="1"/>
  <c r="H66" i="1"/>
  <c r="G66" i="1"/>
  <c r="F66" i="1"/>
  <c r="E66" i="1"/>
  <c r="D66" i="1"/>
  <c r="C66" i="1"/>
  <c r="B66" i="1"/>
  <c r="M55" i="1"/>
  <c r="L55" i="1"/>
  <c r="K55" i="1"/>
  <c r="J55" i="1"/>
  <c r="I55" i="1"/>
  <c r="H55" i="1"/>
  <c r="G55" i="1"/>
  <c r="F55" i="1"/>
  <c r="E55" i="1"/>
  <c r="D55" i="1"/>
  <c r="C55" i="1"/>
  <c r="B55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2" i="1"/>
  <c r="L42" i="1"/>
  <c r="K42" i="1"/>
  <c r="J42" i="1"/>
  <c r="I42" i="1"/>
  <c r="H42" i="1"/>
  <c r="G42" i="1"/>
  <c r="F42" i="1"/>
  <c r="E42" i="1"/>
  <c r="D42" i="1"/>
  <c r="C42" i="1"/>
  <c r="B42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A6" i="1"/>
  <c r="M4" i="1"/>
  <c r="A2" i="1"/>
</calcChain>
</file>

<file path=xl/sharedStrings.xml><?xml version="1.0" encoding="utf-8"?>
<sst xmlns="http://schemas.openxmlformats.org/spreadsheetml/2006/main" count="739" uniqueCount="124">
  <si>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</si>
  <si>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</si>
  <si>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</si>
  <si>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</si>
  <si>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</si>
  <si>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</si>
  <si>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</si>
  <si>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</si>
  <si>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</si>
  <si>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</si>
  <si>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</si>
  <si>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</si>
  <si>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</si>
  <si>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</si>
  <si>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</si>
  <si>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</si>
  <si>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</si>
  <si>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</si>
  <si>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</si>
  <si>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</si>
  <si>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</si>
  <si>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</si>
  <si>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</si>
  <si>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</si>
  <si>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</si>
  <si>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</si>
  <si>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</si>
  <si>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</si>
  <si>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</si>
  <si>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</si>
  <si>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</si>
  <si>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(6 years)</t>
  </si>
  <si>
    <t>T-bonds (7 years)</t>
  </si>
  <si>
    <t>T-bonds (8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</si>
  <si>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</si>
  <si>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</si>
  <si>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</si>
  <si>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</si>
  <si>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</si>
  <si>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</si>
  <si>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</si>
  <si>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</si>
  <si>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</si>
  <si>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</si>
  <si>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</si>
  <si>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</si>
  <si>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</si>
  <si>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</si>
  <si>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</si>
  <si>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</si>
  <si>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</si>
  <si>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</si>
  <si>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</si>
  <si>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</si>
  <si>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</si>
  <si>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</si>
  <si>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</si>
  <si>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</si>
  <si>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</si>
  <si>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</si>
  <si>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</si>
  <si>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</si>
  <si>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</si>
  <si>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</si>
  <si>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</si>
  <si>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</si>
  <si>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</si>
  <si>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</si>
  <si>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</si>
  <si>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</si>
  <si>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</si>
  <si>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</si>
  <si>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</si>
  <si>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</si>
  <si>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</si>
  <si>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Bonds of Ukravtodor (5 -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</si>
  <si>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</si>
  <si>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</si>
  <si>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</si>
  <si>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</si>
  <si>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</si>
  <si>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</si>
  <si>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</si>
  <si>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</si>
  <si>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</si>
  <si>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</si>
  <si>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</si>
  <si>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</si>
  <si>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</si>
  <si>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</si>
  <si>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</si>
  <si>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</si>
  <si>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</si>
  <si>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</si>
  <si>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</si>
  <si>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</si>
  <si>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</si>
  <si>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</si>
  <si>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</si>
  <si>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</si>
  <si>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</si>
  <si>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</si>
  <si>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</si>
  <si>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</si>
  <si>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</si>
  <si>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</si>
  <si>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</si>
  <si>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</si>
  <si>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</si>
  <si>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</si>
  <si>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</si>
  <si>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</si>
  <si>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Eurobonds 2015</t>
  </si>
  <si>
    <t>Eurobonds 2016</t>
  </si>
  <si>
    <t>Eurobonds 2017</t>
  </si>
  <si>
    <t>Eurobonds 2018</t>
  </si>
  <si>
    <t>Eurobonds 2019</t>
  </si>
  <si>
    <t>Eurobonds 2020</t>
  </si>
  <si>
    <t>Eurobonds 2021</t>
  </si>
  <si>
    <t>Bonds of SMI (7 - year)</t>
  </si>
  <si>
    <t>Bonds of Ukravtodor (12 - month)</t>
  </si>
  <si>
    <t>Bonds of Ukravtodor (3 - year)</t>
  </si>
  <si>
    <t>Bonds of Ukravtodor (4 -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</si>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</sst>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#,##0.00;\-#,##0.00;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9" fontId="5" fillId="0" borderId="0" applyFont="0" applyFill="0" applyBorder="0" applyAlignment="0" applyProtection="0"/>
    <xf numFmtId="0" fontId="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9" fontId="8" fillId="4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5" borderId="1" xfId="1" applyNumberFormat="1" applyFont="1" applyFill="1" applyBorder="1" applyAlignment="1">
      <alignment horizontal="left" vertical="center" wrapText="1"/>
    </xf>
    <xf numFmtId="165" fontId="10" fillId="5" borderId="1" xfId="1" applyNumberFormat="1" applyFont="1" applyFill="1" applyBorder="1" applyAlignment="1">
      <alignment horizontal="right" vertical="center"/>
    </xf>
    <xf numFmtId="0" fontId="9" fillId="0" borderId="0" xfId="1" applyNumberFormat="1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left" vertical="center" wrapText="1" indent="1"/>
    </xf>
    <xf numFmtId="165" fontId="11" fillId="6" borderId="1" xfId="2" applyNumberFormat="1" applyFont="1" applyFill="1" applyBorder="1" applyAlignment="1">
      <alignment horizontal="right" vertical="center"/>
    </xf>
    <xf numFmtId="0" fontId="12" fillId="0" borderId="0" xfId="1" applyNumberFormat="1" applyFont="1" applyAlignment="1">
      <alignment horizontal="center" vertical="center"/>
    </xf>
    <xf numFmtId="49" fontId="3" fillId="7" borderId="1" xfId="3" applyNumberFormat="1" applyFont="1" applyFill="1" applyBorder="1" applyAlignment="1">
      <alignment horizontal="left" vertical="center" wrapText="1" indent="2"/>
    </xf>
    <xf numFmtId="165" fontId="3" fillId="7" borderId="1" xfId="3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49" fontId="7" fillId="8" borderId="1" xfId="1" applyNumberFormat="1" applyFont="1" applyFill="1" applyBorder="1" applyAlignment="1">
      <alignment horizontal="left" vertical="center" indent="3"/>
    </xf>
    <xf numFmtId="4" fontId="7" fillId="8" borderId="1" xfId="1" applyNumberFormat="1" applyFont="1" applyFill="1" applyBorder="1" applyAlignment="1">
      <alignment horizontal="right" vertical="center"/>
    </xf>
    <xf numFmtId="49" fontId="13" fillId="8" borderId="1" xfId="0" applyNumberFormat="1" applyFont="1" applyFill="1" applyBorder="1" applyAlignment="1">
      <alignment horizontal="left" vertical="center" indent="4"/>
    </xf>
    <xf numFmtId="4" fontId="13" fillId="8" borderId="1" xfId="0" applyNumberFormat="1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7" fillId="9" borderId="1" xfId="0" applyFont="1" applyFill="1" applyBorder="1" applyAlignment="1">
      <alignment indent="4"/>
    </xf>
    <xf numFmtId="4" fontId="7" fillId="9" borderId="1" xfId="0" applyNumberFormat="1" applyFont="1" applyFill="1" applyBorder="1"/>
    <xf numFmtId="0" fontId="14" fillId="0" borderId="0" xfId="0" applyFont="1"/>
    <xf numFmtId="0" fontId="7" fillId="9" borderId="1" xfId="0" applyFont="1" applyFill="1" applyBorder="1" applyAlignment="1">
      <alignment indent="3"/>
    </xf>
    <xf numFmtId="0" fontId="15" fillId="10" borderId="1" xfId="0" applyFont="1" applyFill="1" applyBorder="1" applyAlignment="1">
      <alignment indent="2"/>
    </xf>
    <xf numFmtId="4" fontId="15" fillId="10" borderId="1" xfId="0" applyNumberFormat="1" applyFont="1" applyFill="1" applyBorder="1"/>
    <xf numFmtId="0" fontId="11" fillId="11" borderId="1" xfId="0" applyFont="1" applyFill="1" applyBorder="1" applyAlignment="1">
      <alignment indent="1"/>
    </xf>
    <xf numFmtId="4" fontId="11" fillId="11" borderId="1" xfId="0" applyNumberFormat="1" applyFont="1" applyFill="1" applyBorder="1"/>
    <xf numFmtId="4" fontId="14" fillId="0" borderId="0" xfId="0" applyNumberFormat="1" applyFont="1"/>
    <xf numFmtId="49" fontId="3" fillId="7" borderId="1" xfId="9" applyNumberFormat="1" applyFont="1" applyFill="1" applyBorder="1" applyAlignment="1">
      <alignment horizontal="left" vertical="center" wrapText="1" indent="2"/>
    </xf>
    <xf numFmtId="165" fontId="3" fillId="7" borderId="1" xfId="9" applyNumberFormat="1" applyFont="1" applyFill="1" applyBorder="1" applyAlignment="1">
      <alignment horizontal="right" vertical="center"/>
    </xf>
    <xf numFmtId="10" fontId="7" fillId="0" borderId="0" xfId="0" applyNumberFormat="1" applyFont="1"/>
    <xf numFmtId="0" fontId="8" fillId="4" borderId="1" xfId="1" applyNumberFormat="1" applyFont="1" applyFill="1" applyBorder="1" applyAlignment="1">
      <alignment horizontal="center" vertical="center"/>
    </xf>
    <xf numFmtId="10" fontId="8" fillId="4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7" fillId="16" borderId="1" xfId="2" applyNumberFormat="1" applyFont="1" applyFill="1" applyBorder="1" applyAlignment="1">
      <alignment horizontal="left" vertical="center"/>
    </xf>
    <xf numFmtId="165" fontId="17" fillId="16" borderId="1" xfId="2" applyNumberFormat="1" applyFont="1" applyFill="1" applyBorder="1" applyAlignment="1">
      <alignment horizontal="right" vertical="center"/>
    </xf>
    <xf numFmtId="10" fontId="17" fillId="16" borderId="1" xfId="4" applyNumberFormat="1" applyFont="1" applyFill="1" applyBorder="1" applyAlignment="1">
      <alignment horizontal="right" vertical="center"/>
    </xf>
    <xf numFmtId="0" fontId="18" fillId="0" borderId="0" xfId="1" applyNumberFormat="1" applyFont="1" applyAlignment="1">
      <alignment horizontal="right"/>
    </xf>
    <xf numFmtId="49" fontId="13" fillId="8" borderId="1" xfId="0" applyNumberFormat="1" applyFont="1" applyFill="1" applyBorder="1" applyAlignment="1">
      <alignment horizontal="left" indent="1"/>
    </xf>
    <xf numFmtId="4" fontId="13" fillId="8" borderId="1" xfId="0" applyNumberFormat="1" applyFont="1" applyFill="1" applyBorder="1" applyAlignment="1">
      <alignment horizontal="right"/>
    </xf>
    <xf numFmtId="10" fontId="13" fillId="8" borderId="1" xfId="0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9" borderId="1" xfId="0" applyFont="1" applyFill="1" applyBorder="1" applyAlignment="1">
      <alignment indent="1"/>
    </xf>
    <xf numFmtId="10" fontId="7" fillId="9" borderId="1" xfId="0" applyNumberFormat="1" applyFont="1" applyFill="1" applyBorder="1"/>
    <xf numFmtId="0" fontId="9" fillId="0" borderId="0" xfId="0" applyFont="1" applyAlignment="1">
      <alignment horizontal="left"/>
    </xf>
    <xf numFmtId="49" fontId="8" fillId="4" borderId="1" xfId="1" applyNumberFormat="1" applyFont="1" applyFill="1" applyBorder="1" applyAlignment="1">
      <alignment horizontal="left" vertical="center" wrapText="1"/>
    </xf>
    <xf numFmtId="4" fontId="8" fillId="4" borderId="1" xfId="1" applyNumberFormat="1" applyFont="1" applyFill="1" applyBorder="1" applyAlignment="1">
      <alignment horizontal="center" vertical="center"/>
    </xf>
    <xf numFmtId="0" fontId="18" fillId="0" borderId="0" xfId="1" applyNumberFormat="1" applyFont="1" applyAlignment="1">
      <alignment horizontal="center" vertical="center"/>
    </xf>
    <xf numFmtId="49" fontId="13" fillId="8" borderId="1" xfId="0" applyNumberFormat="1" applyFont="1" applyFill="1" applyBorder="1" applyAlignment="1">
      <alignment horizontal="left" vertical="center" indent="1"/>
    </xf>
    <xf numFmtId="10" fontId="13" fillId="8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0" fontId="7" fillId="9" borderId="1" xfId="0" applyFont="1" applyFill="1" applyBorder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/>
    </xf>
    <xf numFmtId="4" fontId="19" fillId="0" borderId="0" xfId="0" applyNumberFormat="1" applyFont="1"/>
    <xf numFmtId="0" fontId="8" fillId="0" borderId="0" xfId="1" applyFont="1"/>
    <xf numFmtId="0" fontId="4" fillId="16" borderId="1" xfId="2" applyNumberFormat="1" applyFont="1" applyFill="1" applyBorder="1" applyAlignment="1">
      <alignment horizontal="left"/>
    </xf>
    <xf numFmtId="165" fontId="4" fillId="16" borderId="1" xfId="2" applyNumberFormat="1" applyFont="1" applyFill="1" applyBorder="1" applyAlignment="1">
      <alignment horizontal="right"/>
    </xf>
    <xf numFmtId="10" fontId="4" fillId="16" borderId="1" xfId="4" applyNumberFormat="1" applyFont="1" applyFill="1" applyBorder="1" applyAlignment="1">
      <alignment horizontal="right"/>
    </xf>
    <xf numFmtId="0" fontId="18" fillId="0" borderId="0" xfId="1" applyNumberFormat="1" applyFont="1"/>
    <xf numFmtId="49" fontId="1" fillId="7" borderId="1" xfId="9" applyNumberFormat="1" applyFont="1" applyFill="1" applyBorder="1" applyAlignment="1">
      <alignment horizontal="left" indent="1"/>
    </xf>
    <xf numFmtId="165" fontId="1" fillId="7" borderId="1" xfId="9" applyNumberFormat="1" applyFont="1" applyFill="1" applyBorder="1" applyAlignment="1">
      <alignment horizontal="right"/>
    </xf>
    <xf numFmtId="10" fontId="1" fillId="7" borderId="1" xfId="4" applyNumberFormat="1" applyFont="1" applyFill="1" applyBorder="1" applyAlignment="1">
      <alignment horizontal="right"/>
    </xf>
    <xf numFmtId="0" fontId="7" fillId="0" borderId="0" xfId="0" applyNumberFormat="1" applyFont="1"/>
    <xf numFmtId="49" fontId="13" fillId="8" borderId="1" xfId="0" applyNumberFormat="1" applyFont="1" applyFill="1" applyBorder="1" applyAlignment="1">
      <alignment horizontal="left" indent="2"/>
    </xf>
    <xf numFmtId="49" fontId="20" fillId="8" borderId="1" xfId="0" applyNumberFormat="1" applyFont="1" applyFill="1" applyBorder="1" applyAlignment="1">
      <alignment horizontal="left" indent="2"/>
    </xf>
    <xf numFmtId="165" fontId="20" fillId="8" borderId="1" xfId="0" applyNumberFormat="1" applyFont="1" applyFill="1" applyBorder="1" applyAlignment="1">
      <alignment horizontal="right"/>
    </xf>
    <xf numFmtId="10" fontId="20" fillId="8" borderId="1" xfId="4" applyNumberFormat="1" applyFont="1" applyFill="1" applyBorder="1" applyAlignment="1">
      <alignment horizontal="right"/>
    </xf>
    <xf numFmtId="0" fontId="7" fillId="9" borderId="1" xfId="0" applyFont="1" applyFill="1" applyBorder="1" applyAlignment="1">
      <alignment horizontal="left" indent="2"/>
    </xf>
    <xf numFmtId="0" fontId="7" fillId="0" borderId="0" xfId="1" applyNumberFormat="1" applyFont="1"/>
    <xf numFmtId="0" fontId="21" fillId="10" borderId="1" xfId="0" applyFont="1" applyFill="1" applyBorder="1" applyAlignment="1">
      <alignment horizontal="left" indent="1"/>
    </xf>
    <xf numFmtId="4" fontId="21" fillId="10" borderId="1" xfId="0" applyNumberFormat="1" applyFont="1" applyFill="1" applyBorder="1"/>
    <xf numFmtId="10" fontId="21" fillId="10" borderId="1" xfId="0" applyNumberFormat="1" applyFont="1" applyFill="1" applyBorder="1"/>
    <xf numFmtId="0" fontId="17" fillId="12" borderId="1" xfId="5" applyNumberFormat="1" applyFont="1" applyFill="1" applyBorder="1" applyAlignment="1">
      <alignment horizontal="left" vertical="center"/>
    </xf>
    <xf numFmtId="165" fontId="17" fillId="12" borderId="1" xfId="5" applyNumberFormat="1" applyFont="1" applyFill="1" applyBorder="1" applyAlignment="1">
      <alignment horizontal="right" vertical="center"/>
    </xf>
    <xf numFmtId="10" fontId="17" fillId="12" borderId="1" xfId="4" applyNumberFormat="1" applyFont="1" applyFill="1" applyBorder="1" applyAlignment="1">
      <alignment horizontal="right" vertical="center"/>
    </xf>
    <xf numFmtId="0" fontId="4" fillId="12" borderId="1" xfId="5" applyNumberFormat="1" applyFont="1" applyFill="1" applyBorder="1" applyAlignment="1">
      <alignment horizontal="left" vertical="center"/>
    </xf>
    <xf numFmtId="165" fontId="4" fillId="12" borderId="1" xfId="5" applyNumberFormat="1" applyFont="1" applyFill="1" applyBorder="1" applyAlignment="1">
      <alignment horizontal="right" vertical="center"/>
    </xf>
    <xf numFmtId="10" fontId="4" fillId="12" borderId="1" xfId="4" applyNumberFormat="1" applyFont="1" applyFill="1" applyBorder="1" applyAlignment="1">
      <alignment horizontal="right" vertical="center"/>
    </xf>
    <xf numFmtId="0" fontId="9" fillId="0" borderId="0" xfId="1" applyNumberFormat="1" applyFont="1"/>
    <xf numFmtId="49" fontId="1" fillId="17" borderId="1" xfId="7" applyNumberFormat="1" applyFont="1" applyFill="1" applyBorder="1" applyAlignment="1">
      <alignment horizontal="left" indent="1"/>
    </xf>
    <xf numFmtId="165" fontId="1" fillId="17" borderId="1" xfId="7" applyNumberFormat="1" applyFont="1" applyFill="1" applyBorder="1" applyAlignment="1">
      <alignment horizontal="right"/>
    </xf>
    <xf numFmtId="10" fontId="1" fillId="17" borderId="1" xfId="4" applyNumberFormat="1" applyFont="1" applyFill="1" applyBorder="1" applyAlignment="1">
      <alignment horizontal="right"/>
    </xf>
    <xf numFmtId="0" fontId="7" fillId="9" borderId="1" xfId="0" applyFont="1" applyFill="1" applyBorder="1" applyAlignment="1">
      <alignment indent="2"/>
    </xf>
    <xf numFmtId="0" fontId="21" fillId="18" borderId="1" xfId="0" applyFont="1" applyFill="1" applyBorder="1" applyAlignment="1">
      <alignment indent="1"/>
    </xf>
    <xf numFmtId="4" fontId="21" fillId="18" borderId="1" xfId="0" applyNumberFormat="1" applyFont="1" applyFill="1" applyBorder="1"/>
    <xf numFmtId="10" fontId="21" fillId="18" borderId="1" xfId="0" applyNumberFormat="1" applyFont="1" applyFill="1" applyBorder="1"/>
    <xf numFmtId="49" fontId="8" fillId="8" borderId="1" xfId="1" applyNumberFormat="1" applyFont="1" applyFill="1" applyBorder="1" applyAlignment="1">
      <alignment horizontal="center" vertical="center" wrapText="1"/>
    </xf>
    <xf numFmtId="49" fontId="8" fillId="8" borderId="1" xfId="1" applyNumberFormat="1" applyFont="1" applyFill="1" applyBorder="1" applyAlignment="1">
      <alignment horizontal="center" vertical="center"/>
    </xf>
    <xf numFmtId="0" fontId="17" fillId="19" borderId="1" xfId="2" applyNumberFormat="1" applyFont="1" applyFill="1" applyBorder="1" applyAlignment="1">
      <alignment horizontal="left" vertical="center"/>
    </xf>
    <xf numFmtId="49" fontId="15" fillId="20" borderId="1" xfId="1" applyNumberFormat="1" applyFont="1" applyFill="1" applyBorder="1" applyAlignment="1">
      <alignment horizontal="left" vertical="center" indent="1"/>
    </xf>
    <xf numFmtId="165" fontId="15" fillId="20" borderId="1" xfId="1" applyNumberFormat="1" applyFont="1" applyFill="1" applyBorder="1" applyAlignment="1">
      <alignment horizontal="right" vertical="center"/>
    </xf>
    <xf numFmtId="10" fontId="15" fillId="20" borderId="1" xfId="4" applyNumberFormat="1" applyFont="1" applyFill="1" applyBorder="1" applyAlignment="1">
      <alignment horizontal="right" vertical="center"/>
    </xf>
    <xf numFmtId="49" fontId="15" fillId="8" borderId="1" xfId="1" applyNumberFormat="1" applyFont="1" applyFill="1" applyBorder="1" applyAlignment="1">
      <alignment horizontal="left" vertical="center" indent="2"/>
    </xf>
    <xf numFmtId="165" fontId="15" fillId="8" borderId="1" xfId="1" applyNumberFormat="1" applyFont="1" applyFill="1" applyBorder="1" applyAlignment="1">
      <alignment horizontal="right" vertical="center"/>
    </xf>
    <xf numFmtId="10" fontId="15" fillId="8" borderId="1" xfId="4" applyNumberFormat="1" applyFont="1" applyFill="1" applyBorder="1" applyAlignment="1">
      <alignment horizontal="right" vertical="center"/>
    </xf>
    <xf numFmtId="49" fontId="22" fillId="21" borderId="1" xfId="6" applyNumberFormat="1" applyFont="1" applyFill="1" applyBorder="1" applyAlignment="1">
      <alignment horizontal="left" vertical="center" indent="3"/>
    </xf>
    <xf numFmtId="165" fontId="22" fillId="21" borderId="1" xfId="6" applyNumberFormat="1" applyFont="1" applyFill="1" applyBorder="1" applyAlignment="1">
      <alignment horizontal="right" vertical="center"/>
    </xf>
    <xf numFmtId="10" fontId="22" fillId="21" borderId="1" xfId="4" applyNumberFormat="1" applyFont="1" applyFill="1" applyBorder="1" applyAlignment="1">
      <alignment horizontal="right" vertical="center"/>
    </xf>
    <xf numFmtId="49" fontId="20" fillId="8" borderId="1" xfId="0" applyNumberFormat="1" applyFont="1" applyFill="1" applyBorder="1" applyAlignment="1">
      <alignment horizontal="left" vertical="center" indent="4"/>
    </xf>
    <xf numFmtId="165" fontId="20" fillId="8" borderId="1" xfId="0" applyNumberFormat="1" applyFont="1" applyFill="1" applyBorder="1" applyAlignment="1">
      <alignment horizontal="right" vertical="center"/>
    </xf>
    <xf numFmtId="10" fontId="20" fillId="8" borderId="1" xfId="4" applyNumberFormat="1" applyFont="1" applyFill="1" applyBorder="1" applyAlignment="1">
      <alignment horizontal="right" vertical="center"/>
    </xf>
    <xf numFmtId="0" fontId="23" fillId="22" borderId="1" xfId="0" applyFont="1" applyFill="1" applyBorder="1" applyAlignment="1">
      <alignment indent="3"/>
    </xf>
    <xf numFmtId="4" fontId="23" fillId="22" borderId="1" xfId="0" applyNumberFormat="1" applyFont="1" applyFill="1" applyBorder="1"/>
    <xf numFmtId="10" fontId="23" fillId="22" borderId="1" xfId="0" applyNumberFormat="1" applyFont="1" applyFill="1" applyBorder="1"/>
    <xf numFmtId="0" fontId="15" fillId="9" borderId="1" xfId="0" applyFont="1" applyFill="1" applyBorder="1" applyAlignment="1">
      <alignment indent="2"/>
    </xf>
    <xf numFmtId="4" fontId="15" fillId="9" borderId="1" xfId="0" applyNumberFormat="1" applyFont="1" applyFill="1" applyBorder="1"/>
    <xf numFmtId="10" fontId="15" fillId="9" borderId="1" xfId="0" applyNumberFormat="1" applyFont="1" applyFill="1" applyBorder="1"/>
    <xf numFmtId="0" fontId="15" fillId="23" borderId="1" xfId="0" applyFont="1" applyFill="1" applyBorder="1" applyAlignment="1">
      <alignment indent="1"/>
    </xf>
    <xf numFmtId="4" fontId="15" fillId="23" borderId="1" xfId="0" applyNumberFormat="1" applyFont="1" applyFill="1" applyBorder="1"/>
    <xf numFmtId="10" fontId="15" fillId="23" borderId="1" xfId="0" applyNumberFormat="1" applyFont="1" applyFill="1" applyBorder="1"/>
    <xf numFmtId="165" fontId="17" fillId="19" borderId="1" xfId="2" applyNumberFormat="1" applyFont="1" applyFill="1" applyBorder="1" applyAlignment="1">
      <alignment horizontal="right" vertical="center"/>
    </xf>
    <xf numFmtId="10" fontId="17" fillId="19" borderId="1" xfId="4" applyNumberFormat="1" applyFont="1" applyFill="1" applyBorder="1" applyAlignment="1">
      <alignment horizontal="right" vertical="center"/>
    </xf>
    <xf numFmtId="49" fontId="22" fillId="7" borderId="1" xfId="8" applyNumberFormat="1" applyFont="1" applyFill="1" applyBorder="1" applyAlignment="1">
      <alignment horizontal="left" vertical="center" indent="3"/>
    </xf>
    <xf numFmtId="165" fontId="22" fillId="7" borderId="1" xfId="8" applyNumberFormat="1" applyFont="1" applyFill="1" applyBorder="1" applyAlignment="1">
      <alignment horizontal="right" vertical="center"/>
    </xf>
    <xf numFmtId="10" fontId="22" fillId="7" borderId="1" xfId="4" applyNumberFormat="1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indent="3"/>
    </xf>
    <xf numFmtId="4" fontId="23" fillId="10" borderId="1" xfId="0" applyNumberFormat="1" applyFont="1" applyFill="1" applyBorder="1"/>
    <xf numFmtId="10" fontId="23" fillId="10" borderId="1" xfId="0" applyNumberFormat="1" applyFont="1" applyFill="1" applyBorder="1"/>
    <xf numFmtId="49" fontId="11" fillId="24" borderId="1" xfId="5" applyNumberFormat="1" applyFont="1" applyFill="1" applyBorder="1" applyAlignment="1">
      <alignment horizontal="left" vertical="center" wrapText="1" indent="1"/>
    </xf>
    <xf numFmtId="165" fontId="11" fillId="24" borderId="1" xfId="5" applyNumberFormat="1" applyFont="1" applyFill="1" applyBorder="1" applyAlignment="1">
      <alignment horizontal="right" vertical="center"/>
    </xf>
    <xf numFmtId="49" fontId="3" fillId="17" borderId="1" xfId="10" applyNumberFormat="1" applyFont="1" applyFill="1" applyBorder="1" applyAlignment="1">
      <alignment horizontal="left" vertical="center" wrapText="1" indent="2"/>
    </xf>
    <xf numFmtId="165" fontId="3" fillId="17" borderId="1" xfId="10" applyNumberFormat="1" applyFont="1" applyFill="1" applyBorder="1" applyAlignment="1">
      <alignment horizontal="right" vertical="center"/>
    </xf>
    <xf numFmtId="0" fontId="15" fillId="18" borderId="1" xfId="0" applyFont="1" applyFill="1" applyBorder="1" applyAlignment="1">
      <alignment indent="2"/>
    </xf>
    <xf numFmtId="4" fontId="15" fillId="18" borderId="1" xfId="0" applyNumberFormat="1" applyFont="1" applyFill="1" applyBorder="1"/>
    <xf numFmtId="0" fontId="11" fillId="24" borderId="1" xfId="0" applyFont="1" applyFill="1" applyBorder="1" applyAlignment="1">
      <alignment indent="1"/>
    </xf>
    <xf numFmtId="4" fontId="11" fillId="24" borderId="1" xfId="0" applyNumberFormat="1" applyFont="1" applyFill="1" applyBorder="1"/>
    <xf numFmtId="0" fontId="6" fillId="0" borderId="0" xfId="0" applyFont="1" applyAlignment="1">
      <alignment horizontal="center" wrapText="1"/>
    </xf>
    <xf numFmtId="0" fontId="16" fillId="0" borderId="0" xfId="0" applyFont="1"/>
    <xf numFmtId="0" fontId="6" fillId="0" borderId="0" xfId="0" applyFont="1" applyAlignment="1">
      <alignment horizontal="center"/>
    </xf>
  </cellXfs>
  <cellStyles count="11">
    <cellStyle name="20% – колірна тема 1" xfId="6" builtinId="30"/>
    <cellStyle name="20% – колірна тема 2" xfId="8" builtinId="34"/>
    <cellStyle name="40% – Акцентування1 2" xfId="10" xr:uid="{DC9192DF-7072-4F34-B052-25599BF622AA}"/>
    <cellStyle name="40% – колірна тема 1" xfId="7" builtinId="31"/>
    <cellStyle name="40% – колірна тема 2" xfId="3" builtinId="35"/>
    <cellStyle name="40% – колірна тема 2 2" xfId="9" xr:uid="{30E18AE9-88DD-4D65-93E9-6AF283FBC52B}"/>
    <cellStyle name="Відсотковий" xfId="4" builtinId="5"/>
    <cellStyle name="Звичайний" xfId="0" builtinId="0"/>
    <cellStyle name="Колірна тема 1" xfId="5" builtinId="29"/>
    <cellStyle name="Колірна тема 2" xfId="2" builtinId="33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shchuk/Desktop/&#1052;&#1054;&#1031;%20&#1044;&#1054;&#1050;&#1059;&#1052;&#1045;&#1053;&#1058;&#1048;/&#1076;&#1086;%2025%20&#1095;&#1080;&#1089;&#1083;&#1072;%20&#1085;&#1072;%20&#1042;&#1056;&#1059;%20&#1087;&#1086;%20&#1073;&#1086;&#1088;&#1075;&#1091;/&#1059;&#1087;&#1088;&#1072;&#1074;&#1083;&#1110;&#1085;&#1085;&#1103;%20&#1082;&#1086;&#1084;&#1091;&#1085;&#1110;&#1082;&#1072;&#1094;&#1110;&#1081;/&#1089;&#1090;&#1072;&#1085;&#1086;&#1084;%20&#1085;&#1072;%2030.11.2025/REP_PRESENT_DEBT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45991</v>
          </cell>
          <cell r="C3" t="str">
            <v>30.11.2025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30.11.2025</v>
          </cell>
          <cell r="C16" t="str">
            <v>State debt and state guaranteed debt of Ukraine
as of 30.11.2025
(in terms of average term of circulation and average rate)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5342-AFD5-4238-8E01-98F4CD635AD8}">
  <sheetPr codeName="Лист18">
    <tabColor indexed="57"/>
    <outlinePr applyStyles="1" summaryBelow="0"/>
    <pageSetUpPr fitToPage="1"/>
  </sheetPr>
  <dimension ref="A1:R113"/>
  <sheetViews>
    <sheetView workbookViewId="0">
      <selection activeCell="A6" sqref="A6"/>
    </sheetView>
  </sheetViews>
  <sheetFormatPr defaultColWidth="9.140625" defaultRowHeight="11.25" outlineLevelRow="4" x14ac:dyDescent="0.2"/>
  <cols>
    <col min="1" max="1" width="52" style="27" customWidth="1"/>
    <col min="2" max="13" width="16.28515625" style="33" customWidth="1"/>
    <col min="14" max="14" width="9.140625" style="27" customWidth="1"/>
    <col min="15" max="16384" width="9.140625" style="27"/>
  </cols>
  <sheetData>
    <row r="1" spans="1:18" s="2" customFormat="1" ht="18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</row>
    <row r="3" spans="1:18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tr">
        <f>VALUAH</f>
        <v>bn UAH</v>
      </c>
    </row>
    <row r="5" spans="1:18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</row>
    <row r="6" spans="1:18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M6" si="0">B$7+B$81</f>
        <v>6980.9858852455809</v>
      </c>
      <c r="C6" s="12">
        <f t="shared" si="0"/>
        <v>7068.0343297093796</v>
      </c>
      <c r="D6" s="12">
        <f t="shared" si="0"/>
        <v>7019.7733103949004</v>
      </c>
      <c r="E6" s="12">
        <f t="shared" si="0"/>
        <v>7123.2031566059895</v>
      </c>
      <c r="F6" s="12">
        <f t="shared" si="0"/>
        <v>7480.3258402478587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7945.7669014446101</v>
      </c>
      <c r="K6" s="12">
        <f t="shared" si="0"/>
        <v>8024.1579787102492</v>
      </c>
      <c r="L6" s="12">
        <f t="shared" si="0"/>
        <v>8276.2079844437376</v>
      </c>
      <c r="M6" s="12">
        <f t="shared" si="0"/>
        <v>8616.5386619292804</v>
      </c>
    </row>
    <row r="7" spans="1:18" s="16" customFormat="1" ht="15" outlineLevel="1" x14ac:dyDescent="0.2">
      <c r="A7" s="14" t="s">
        <v>0</v>
      </c>
      <c r="B7" s="15">
        <f t="shared" ref="B7:M7" si="1">B$8+B$44</f>
        <v>6692.4747759279708</v>
      </c>
      <c r="C7" s="15">
        <f t="shared" si="1"/>
        <v>6778.9185958592498</v>
      </c>
      <c r="D7" s="15">
        <f t="shared" si="1"/>
        <v>6740.1836002660602</v>
      </c>
      <c r="E7" s="15">
        <f t="shared" si="1"/>
        <v>6852.2203867464195</v>
      </c>
      <c r="F7" s="15">
        <f t="shared" si="1"/>
        <v>7207.2228348285689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  <c r="M7" s="15">
        <f t="shared" si="1"/>
        <v>8329.2539568120501</v>
      </c>
    </row>
    <row r="8" spans="1:18" s="19" customFormat="1" ht="15" outlineLevel="2" x14ac:dyDescent="0.2">
      <c r="A8" s="17" t="s">
        <v>1</v>
      </c>
      <c r="B8" s="18">
        <f t="shared" ref="B8:M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1829.7006559092595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  <c r="L8" s="18">
        <f t="shared" si="2"/>
        <v>1899.1395264806197</v>
      </c>
      <c r="M8" s="18">
        <f t="shared" si="2"/>
        <v>1910.0408804043198</v>
      </c>
    </row>
    <row r="9" spans="1:18" s="19" customFormat="1" ht="12.75" outlineLevel="3" x14ac:dyDescent="0.2">
      <c r="A9" s="20" t="s">
        <v>2</v>
      </c>
      <c r="B9" s="21">
        <f t="shared" ref="B9:M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1828.2789412920995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  <c r="K9" s="21">
        <f t="shared" si="3"/>
        <v>1878.5028554159996</v>
      </c>
      <c r="L9" s="21">
        <f t="shared" si="3"/>
        <v>1897.7839381246997</v>
      </c>
      <c r="M9" s="21">
        <f t="shared" si="3"/>
        <v>1908.6852920483998</v>
      </c>
    </row>
    <row r="10" spans="1:18" s="24" customFormat="1" ht="12.75" outlineLevel="4" x14ac:dyDescent="0.2">
      <c r="A10" s="22" t="s">
        <v>3</v>
      </c>
      <c r="B10" s="23">
        <v>3.8132242193999999</v>
      </c>
      <c r="C10" s="23">
        <v>3.7770335472999998</v>
      </c>
      <c r="D10" s="23">
        <v>3.7756880077999999</v>
      </c>
      <c r="E10" s="23">
        <v>3.8844596847999999</v>
      </c>
      <c r="F10" s="23">
        <v>12.417616755999999</v>
      </c>
      <c r="G10" s="23">
        <v>12.368586903400001</v>
      </c>
      <c r="H10" s="23">
        <v>12.5629226807</v>
      </c>
      <c r="I10" s="23">
        <v>12.5329284129</v>
      </c>
      <c r="J10" s="23">
        <v>12.4305130869</v>
      </c>
      <c r="K10" s="23">
        <v>8.2635199999999998</v>
      </c>
      <c r="L10" s="23">
        <v>8.3940199999999994</v>
      </c>
      <c r="M10" s="23">
        <v>8.4385600000000007</v>
      </c>
    </row>
    <row r="11" spans="1:18" ht="12.75" outlineLevel="4" x14ac:dyDescent="0.2">
      <c r="A11" s="25" t="s">
        <v>4</v>
      </c>
      <c r="B11" s="26">
        <v>251.39539051200001</v>
      </c>
      <c r="C11" s="26">
        <v>246.65154906539999</v>
      </c>
      <c r="D11" s="26">
        <v>258.44153310600001</v>
      </c>
      <c r="E11" s="26">
        <v>238.45298970459999</v>
      </c>
      <c r="F11" s="26">
        <v>217.7558285961</v>
      </c>
      <c r="G11" s="26">
        <v>232.4503484187</v>
      </c>
      <c r="H11" s="26">
        <v>225.29149319429999</v>
      </c>
      <c r="I11" s="26">
        <v>224.58652493380001</v>
      </c>
      <c r="J11" s="26">
        <v>218.40318635</v>
      </c>
      <c r="K11" s="26">
        <v>196.6351486888</v>
      </c>
      <c r="L11" s="26">
        <v>177.66266085500001</v>
      </c>
      <c r="M11" s="26">
        <v>170.34031014039999</v>
      </c>
    </row>
    <row r="12" spans="1:18" ht="12.75" outlineLevel="4" x14ac:dyDescent="0.2">
      <c r="A12" s="25" t="s">
        <v>5</v>
      </c>
      <c r="B12" s="26">
        <v>58.630439000000003</v>
      </c>
      <c r="C12" s="26">
        <v>58.630439000000003</v>
      </c>
      <c r="D12" s="26">
        <v>58.630439000000003</v>
      </c>
      <c r="E12" s="26">
        <v>55.426440999999997</v>
      </c>
      <c r="F12" s="26">
        <v>53.826441000000003</v>
      </c>
      <c r="G12" s="26">
        <v>53.826441000000003</v>
      </c>
      <c r="H12" s="26">
        <v>53.826441000000003</v>
      </c>
      <c r="I12" s="26">
        <v>52.326441000000003</v>
      </c>
      <c r="J12" s="26">
        <v>52.326441000000003</v>
      </c>
      <c r="K12" s="26">
        <v>52.326441000000003</v>
      </c>
      <c r="L12" s="26">
        <v>47.626441</v>
      </c>
      <c r="M12" s="26">
        <v>42.170921</v>
      </c>
    </row>
    <row r="13" spans="1:18" ht="12.75" outlineLevel="4" x14ac:dyDescent="0.2">
      <c r="A13" s="25" t="s">
        <v>6</v>
      </c>
      <c r="B13" s="26">
        <v>17.533000000000001</v>
      </c>
      <c r="C13" s="26">
        <v>17.533000000000001</v>
      </c>
      <c r="D13" s="26">
        <v>17.533000000000001</v>
      </c>
      <c r="E13" s="26">
        <v>17.533000000000001</v>
      </c>
      <c r="F13" s="26">
        <v>17.533000000000001</v>
      </c>
      <c r="G13" s="26">
        <v>17.533000000000001</v>
      </c>
      <c r="H13" s="26">
        <v>17.533000000000001</v>
      </c>
      <c r="I13" s="26">
        <v>16.899999999999999</v>
      </c>
      <c r="J13" s="26">
        <v>16.899999999999999</v>
      </c>
      <c r="K13" s="26">
        <v>16.899999999999999</v>
      </c>
      <c r="L13" s="26">
        <v>16.899999999999999</v>
      </c>
      <c r="M13" s="26">
        <v>16.899999999999999</v>
      </c>
    </row>
    <row r="14" spans="1:18" ht="12.75" outlineLevel="4" x14ac:dyDescent="0.2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  <c r="M14" s="26">
        <v>50</v>
      </c>
    </row>
    <row r="15" spans="1:18" ht="12.75" outlineLevel="4" x14ac:dyDescent="0.2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6">
        <v>33.700001</v>
      </c>
      <c r="M15" s="26">
        <v>33.700001</v>
      </c>
    </row>
    <row r="16" spans="1:18" ht="12.75" outlineLevel="4" x14ac:dyDescent="0.2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6">
        <v>46.9</v>
      </c>
      <c r="M16" s="26">
        <v>46.9</v>
      </c>
    </row>
    <row r="17" spans="1:13" ht="12.75" outlineLevel="4" x14ac:dyDescent="0.2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6">
        <v>225.503117</v>
      </c>
      <c r="M17" s="26">
        <v>225.503117</v>
      </c>
    </row>
    <row r="18" spans="1:13" ht="12.75" outlineLevel="4" x14ac:dyDescent="0.2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6">
        <v>12.097744</v>
      </c>
      <c r="M18" s="26">
        <v>12.097744</v>
      </c>
    </row>
    <row r="19" spans="1:13" ht="12.75" outlineLevel="4" x14ac:dyDescent="0.2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6">
        <v>27.097743999999999</v>
      </c>
      <c r="M19" s="26">
        <v>27.097743999999999</v>
      </c>
    </row>
    <row r="20" spans="1:13" ht="12.75" outlineLevel="4" x14ac:dyDescent="0.2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6">
        <v>140.44250226969999</v>
      </c>
      <c r="M20" s="26">
        <v>156.87308390800001</v>
      </c>
    </row>
    <row r="21" spans="1:13" ht="12.75" outlineLevel="4" x14ac:dyDescent="0.2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6">
        <v>12.097744</v>
      </c>
      <c r="M21" s="26">
        <v>12.097744</v>
      </c>
    </row>
    <row r="22" spans="1:13" ht="12.75" outlineLevel="4" x14ac:dyDescent="0.2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6">
        <v>12.097744</v>
      </c>
      <c r="M22" s="26">
        <v>12.097744</v>
      </c>
    </row>
    <row r="23" spans="1:13" ht="12.75" outlineLevel="4" x14ac:dyDescent="0.2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6">
        <v>170.37095500000001</v>
      </c>
      <c r="M23" s="26">
        <v>178.07509999999999</v>
      </c>
    </row>
    <row r="24" spans="1:13" ht="12.75" outlineLevel="4" x14ac:dyDescent="0.2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6">
        <v>12.097744</v>
      </c>
      <c r="M24" s="26">
        <v>12.097744</v>
      </c>
    </row>
    <row r="25" spans="1:13" ht="12.75" outlineLevel="4" x14ac:dyDescent="0.2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6">
        <v>12.097744</v>
      </c>
      <c r="M25" s="26">
        <v>12.097744</v>
      </c>
    </row>
    <row r="26" spans="1:13" ht="12.75" outlineLevel="4" x14ac:dyDescent="0.2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6">
        <v>12.097744</v>
      </c>
      <c r="M26" s="26">
        <v>12.097744</v>
      </c>
    </row>
    <row r="27" spans="1:13" ht="12.75" outlineLevel="4" x14ac:dyDescent="0.2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6">
        <v>12.097744</v>
      </c>
      <c r="M27" s="26">
        <v>12.097744</v>
      </c>
    </row>
    <row r="28" spans="1:13" ht="12.75" outlineLevel="4" x14ac:dyDescent="0.2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6">
        <v>12.097744</v>
      </c>
      <c r="M28" s="26">
        <v>12.097744</v>
      </c>
    </row>
    <row r="29" spans="1:13" ht="12.75" outlineLevel="4" x14ac:dyDescent="0.2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6">
        <v>12.097744</v>
      </c>
      <c r="M29" s="26">
        <v>12.097744</v>
      </c>
    </row>
    <row r="30" spans="1:13" ht="12.75" outlineLevel="4" x14ac:dyDescent="0.2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6">
        <v>12.097744</v>
      </c>
      <c r="M30" s="26">
        <v>12.097744</v>
      </c>
    </row>
    <row r="31" spans="1:13" ht="12.75" outlineLevel="4" x14ac:dyDescent="0.2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6">
        <v>12.097744</v>
      </c>
      <c r="M31" s="26">
        <v>12.097744</v>
      </c>
    </row>
    <row r="32" spans="1:13" ht="12.75" outlineLevel="4" x14ac:dyDescent="0.2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6">
        <v>12.097744</v>
      </c>
      <c r="M32" s="26">
        <v>12.097744</v>
      </c>
    </row>
    <row r="33" spans="1:13" ht="12.75" outlineLevel="4" x14ac:dyDescent="0.2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6">
        <v>12.097744</v>
      </c>
      <c r="M33" s="26">
        <v>12.097744</v>
      </c>
    </row>
    <row r="34" spans="1:13" ht="12.75" outlineLevel="4" x14ac:dyDescent="0.2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6">
        <v>386.213436</v>
      </c>
      <c r="M34" s="26">
        <v>388.21339399999999</v>
      </c>
    </row>
    <row r="35" spans="1:13" ht="12.75" outlineLevel="4" x14ac:dyDescent="0.2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6">
        <v>257.09775100000002</v>
      </c>
      <c r="M35" s="26">
        <v>257.09775100000002</v>
      </c>
    </row>
    <row r="36" spans="1:13" ht="12.75" outlineLevel="4" x14ac:dyDescent="0.2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6">
        <v>83.253710999999996</v>
      </c>
      <c r="M36" s="26">
        <v>83.253710999999996</v>
      </c>
    </row>
    <row r="37" spans="1:13" ht="12.75" outlineLevel="4" x14ac:dyDescent="0.2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6">
        <v>46.069235999999997</v>
      </c>
      <c r="M37" s="26">
        <v>46.069235999999997</v>
      </c>
    </row>
    <row r="38" spans="1:13" ht="12.75" outlineLevel="4" x14ac:dyDescent="0.2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</row>
    <row r="39" spans="1:13" ht="12.75" outlineLevel="4" x14ac:dyDescent="0.2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6">
        <v>15.281691</v>
      </c>
      <c r="M39" s="26">
        <v>15.281691</v>
      </c>
    </row>
    <row r="40" spans="1:13" ht="12.75" outlineLevel="4" x14ac:dyDescent="0.2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6">
        <v>2.5</v>
      </c>
      <c r="M40" s="26">
        <v>0</v>
      </c>
    </row>
    <row r="41" spans="1:13" ht="12.75" outlineLevel="4" x14ac:dyDescent="0.2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6">
        <v>5.5</v>
      </c>
      <c r="M41" s="26">
        <v>5.5</v>
      </c>
    </row>
    <row r="42" spans="1:13" ht="12.75" outlineLevel="3" x14ac:dyDescent="0.2">
      <c r="A42" s="28" t="s">
        <v>35</v>
      </c>
      <c r="B42" s="26">
        <f t="shared" ref="B42:M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  <c r="K42" s="26">
        <f t="shared" si="4"/>
        <v>1.3555883559199999</v>
      </c>
      <c r="L42" s="26">
        <f t="shared" si="4"/>
        <v>1.3555883559199999</v>
      </c>
      <c r="M42" s="26">
        <f t="shared" si="4"/>
        <v>1.3555883559199999</v>
      </c>
    </row>
    <row r="43" spans="1:13" ht="12.75" outlineLevel="4" x14ac:dyDescent="0.2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6">
        <v>1.3555883559199999</v>
      </c>
      <c r="M43" s="26">
        <v>1.3555883559199999</v>
      </c>
    </row>
    <row r="44" spans="1:13" ht="15" outlineLevel="2" x14ac:dyDescent="0.25">
      <c r="A44" s="29" t="s">
        <v>37</v>
      </c>
      <c r="B44" s="30">
        <f t="shared" ref="B44:M44" si="5">B$45+B$55+B$66+B$68+B$75+B$77+B$79</f>
        <v>4829.3426584737917</v>
      </c>
      <c r="C44" s="30">
        <f t="shared" si="5"/>
        <v>4923.8232866592707</v>
      </c>
      <c r="D44" s="30">
        <f t="shared" si="5"/>
        <v>4900.5663161074808</v>
      </c>
      <c r="E44" s="30">
        <f t="shared" si="5"/>
        <v>5016.5722115878598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5776.9748559650207</v>
      </c>
      <c r="K44" s="30">
        <f t="shared" si="5"/>
        <v>5852.4684592270196</v>
      </c>
      <c r="L44" s="30">
        <f t="shared" si="5"/>
        <v>6090.8738027441186</v>
      </c>
      <c r="M44" s="30">
        <f t="shared" si="5"/>
        <v>6419.2130764077301</v>
      </c>
    </row>
    <row r="45" spans="1:13" ht="12.75" outlineLevel="3" x14ac:dyDescent="0.2">
      <c r="A45" s="28" t="s">
        <v>38</v>
      </c>
      <c r="B45" s="26">
        <f t="shared" ref="B45:M45" si="6">SUM(B$46:B$54)</f>
        <v>3482.0058410421207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4399.1124460303099</v>
      </c>
      <c r="K45" s="26">
        <f t="shared" si="6"/>
        <v>4475.4694197733997</v>
      </c>
      <c r="L45" s="26">
        <f t="shared" si="6"/>
        <v>4698.7774667263602</v>
      </c>
      <c r="M45" s="26">
        <f t="shared" si="6"/>
        <v>5020.6450166855102</v>
      </c>
    </row>
    <row r="46" spans="1:13" ht="12.75" outlineLevel="4" x14ac:dyDescent="0.2">
      <c r="A46" s="25" t="s">
        <v>39</v>
      </c>
      <c r="B46" s="26">
        <v>4.8006512413799998</v>
      </c>
      <c r="C46" s="26">
        <v>4.6580097131500002</v>
      </c>
      <c r="D46" s="26">
        <v>4.6241860456500001</v>
      </c>
      <c r="E46" s="26">
        <v>4.6321286837000004</v>
      </c>
      <c r="F46" s="26">
        <v>4.6601632666799997</v>
      </c>
      <c r="G46" s="26">
        <v>4.71427940407</v>
      </c>
      <c r="H46" s="26">
        <v>4.5285195839599997</v>
      </c>
      <c r="I46" s="26">
        <v>4.4569541141700002</v>
      </c>
      <c r="J46" s="26">
        <v>4.4051104677700001</v>
      </c>
      <c r="K46" s="26">
        <v>4.4315936348799996</v>
      </c>
      <c r="L46" s="26">
        <v>4.5106803368900001</v>
      </c>
      <c r="M46" s="26">
        <v>4.5678112303900003</v>
      </c>
    </row>
    <row r="47" spans="1:13" ht="12.75" outlineLevel="4" x14ac:dyDescent="0.2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6">
        <v>15.28381746807</v>
      </c>
      <c r="M47" s="26">
        <v>20.95001575213</v>
      </c>
    </row>
    <row r="48" spans="1:13" ht="12.75" outlineLevel="4" x14ac:dyDescent="0.2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6">
        <v>3.2336028356100002</v>
      </c>
      <c r="M48" s="26">
        <v>2.1989014468799999</v>
      </c>
    </row>
    <row r="49" spans="1:13" ht="12.75" outlineLevel="4" x14ac:dyDescent="0.2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6">
        <v>135.83373088136</v>
      </c>
      <c r="M49" s="26">
        <v>135.58473149852</v>
      </c>
    </row>
    <row r="50" spans="1:13" ht="12.75" outlineLevel="4" x14ac:dyDescent="0.2">
      <c r="A50" s="25" t="s">
        <v>43</v>
      </c>
      <c r="B50" s="26">
        <v>1850.2552231591801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2756.3128099424898</v>
      </c>
      <c r="K50" s="26">
        <v>2822.3162347512898</v>
      </c>
      <c r="L50" s="26">
        <v>3020.5872907544099</v>
      </c>
      <c r="M50" s="26">
        <v>3332.6649287350201</v>
      </c>
    </row>
    <row r="51" spans="1:13" ht="12.75" outlineLevel="4" x14ac:dyDescent="0.2">
      <c r="A51" s="25" t="s">
        <v>44</v>
      </c>
      <c r="B51" s="26">
        <v>679.98849281046</v>
      </c>
      <c r="C51" s="26">
        <v>674.35819468839998</v>
      </c>
      <c r="D51" s="26">
        <v>666.90862741633998</v>
      </c>
      <c r="E51" s="26">
        <v>666.90209106295003</v>
      </c>
      <c r="F51" s="26">
        <v>670.16976148412004</v>
      </c>
      <c r="G51" s="26">
        <v>668.63532449745003</v>
      </c>
      <c r="H51" s="26">
        <v>681.40544112513999</v>
      </c>
      <c r="I51" s="26">
        <v>682.10591350002005</v>
      </c>
      <c r="J51" s="26">
        <v>671.55525407283005</v>
      </c>
      <c r="K51" s="26">
        <v>672.02995822273999</v>
      </c>
      <c r="L51" s="26">
        <v>679.35927231842004</v>
      </c>
      <c r="M51" s="26">
        <v>683.00835154196</v>
      </c>
    </row>
    <row r="52" spans="1:13" ht="12.75" outlineLevel="4" x14ac:dyDescent="0.2">
      <c r="A52" s="25" t="s">
        <v>45</v>
      </c>
      <c r="B52" s="26">
        <v>243.43083023539</v>
      </c>
      <c r="C52" s="26">
        <v>242.00499495849999</v>
      </c>
      <c r="D52" s="26">
        <v>240.50063903592999</v>
      </c>
      <c r="E52" s="26">
        <v>241.51614581486001</v>
      </c>
      <c r="F52" s="26">
        <v>246.42837103149</v>
      </c>
      <c r="G52" s="26">
        <v>245.79740977025</v>
      </c>
      <c r="H52" s="26">
        <v>248.22393079278001</v>
      </c>
      <c r="I52" s="26">
        <v>248.23222777820001</v>
      </c>
      <c r="J52" s="26">
        <v>247.40364393056001</v>
      </c>
      <c r="K52" s="26">
        <v>253.47246644961999</v>
      </c>
      <c r="L52" s="26">
        <v>264.24899665996003</v>
      </c>
      <c r="M52" s="26">
        <v>266.40389310285002</v>
      </c>
    </row>
    <row r="53" spans="1:13" ht="12.75" outlineLevel="4" x14ac:dyDescent="0.2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6">
        <v>575.24703116220996</v>
      </c>
      <c r="M53" s="26">
        <v>574.78984144307003</v>
      </c>
    </row>
    <row r="54" spans="1:13" ht="12.75" outlineLevel="4" x14ac:dyDescent="0.2">
      <c r="A54" s="25" t="s">
        <v>47</v>
      </c>
      <c r="B54" s="26">
        <v>0.48186126030999998</v>
      </c>
      <c r="C54" s="26">
        <v>0.47728799582999998</v>
      </c>
      <c r="D54" s="26">
        <v>0.47711796561000003</v>
      </c>
      <c r="E54" s="26">
        <v>0.46359282316</v>
      </c>
      <c r="F54" s="26">
        <v>0.48987474189000002</v>
      </c>
      <c r="G54" s="26">
        <v>0.48488731061000001</v>
      </c>
      <c r="H54" s="26">
        <v>0.50539752603999999</v>
      </c>
      <c r="I54" s="26">
        <v>0.49882704636000003</v>
      </c>
      <c r="J54" s="26">
        <v>0.49868200266000001</v>
      </c>
      <c r="K54" s="26">
        <v>0.47233834881999998</v>
      </c>
      <c r="L54" s="26">
        <v>0.47304430942999998</v>
      </c>
      <c r="M54" s="26">
        <v>0.47654193469</v>
      </c>
    </row>
    <row r="55" spans="1:13" ht="12.75" outlineLevel="3" x14ac:dyDescent="0.2">
      <c r="A55" s="28" t="s">
        <v>48</v>
      </c>
      <c r="B55" s="26">
        <f t="shared" ref="B55:M55" si="7">SUM(B$56:B$65)</f>
        <v>320.75385386105012</v>
      </c>
      <c r="C55" s="26">
        <f t="shared" si="7"/>
        <v>319.23548689799998</v>
      </c>
      <c r="D55" s="26">
        <f t="shared" si="7"/>
        <v>319.28324551754008</v>
      </c>
      <c r="E55" s="26">
        <f t="shared" si="7"/>
        <v>321.11986637617997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339.87748497335997</v>
      </c>
      <c r="I55" s="26">
        <f t="shared" si="7"/>
        <v>336.60894194007</v>
      </c>
      <c r="J55" s="26">
        <f t="shared" si="7"/>
        <v>334.12691431670004</v>
      </c>
      <c r="K55" s="26">
        <f t="shared" si="7"/>
        <v>331.92185495274992</v>
      </c>
      <c r="L55" s="26">
        <f t="shared" si="7"/>
        <v>333.73004588822994</v>
      </c>
      <c r="M55" s="26">
        <f t="shared" si="7"/>
        <v>334.52295906123004</v>
      </c>
    </row>
    <row r="56" spans="1:13" ht="12.75" outlineLevel="4" x14ac:dyDescent="0.2">
      <c r="A56" s="25" t="s">
        <v>49</v>
      </c>
      <c r="B56" s="26">
        <v>213.75542670784</v>
      </c>
      <c r="C56" s="26">
        <v>212.30957784627</v>
      </c>
      <c r="D56" s="26">
        <v>211.49315567745001</v>
      </c>
      <c r="E56" s="26">
        <v>211.92006476816999</v>
      </c>
      <c r="F56" s="26">
        <v>218.89082073695999</v>
      </c>
      <c r="G56" s="26">
        <v>219.00012630590999</v>
      </c>
      <c r="H56" s="26">
        <v>222.29575224651001</v>
      </c>
      <c r="I56" s="26">
        <v>220.87482033243001</v>
      </c>
      <c r="J56" s="26">
        <v>218.56601253932999</v>
      </c>
      <c r="K56" s="26">
        <v>216.45488437199</v>
      </c>
      <c r="L56" s="26">
        <v>218.85633765262</v>
      </c>
      <c r="M56" s="26">
        <v>219.37986464970001</v>
      </c>
    </row>
    <row r="57" spans="1:13" ht="12.75" outlineLevel="4" x14ac:dyDescent="0.2">
      <c r="A57" s="25" t="s">
        <v>50</v>
      </c>
      <c r="B57" s="26">
        <v>19.550736922790001</v>
      </c>
      <c r="C57" s="26">
        <v>19.3651841547</v>
      </c>
      <c r="D57" s="26">
        <v>19.35828545499</v>
      </c>
      <c r="E57" s="26">
        <v>19.709398721620001</v>
      </c>
      <c r="F57" s="26">
        <v>20.826760314680001</v>
      </c>
      <c r="G57" s="26">
        <v>20.587635069539999</v>
      </c>
      <c r="H57" s="26">
        <v>21.381209984880002</v>
      </c>
      <c r="I57" s="26">
        <v>21.1032410623</v>
      </c>
      <c r="J57" s="26">
        <v>21.097104882989999</v>
      </c>
      <c r="K57" s="26">
        <v>21.03295167656</v>
      </c>
      <c r="L57" s="26">
        <v>21.06438769128</v>
      </c>
      <c r="M57" s="26">
        <v>21.220134907809999</v>
      </c>
    </row>
    <row r="58" spans="1:13" ht="12.75" outlineLevel="4" x14ac:dyDescent="0.2">
      <c r="A58" s="25" t="s">
        <v>51</v>
      </c>
      <c r="B58" s="26">
        <v>24.695561359159999</v>
      </c>
      <c r="C58" s="26">
        <v>24.461179924420001</v>
      </c>
      <c r="D58" s="26">
        <v>24.533266701790001</v>
      </c>
      <c r="E58" s="26">
        <v>25.251218614790002</v>
      </c>
      <c r="F58" s="26">
        <v>26.682756037960001</v>
      </c>
      <c r="G58" s="26">
        <v>26.411097998079999</v>
      </c>
      <c r="H58" s="26">
        <v>27.547142723210001</v>
      </c>
      <c r="I58" s="26">
        <v>27.189012870479999</v>
      </c>
      <c r="J58" s="26">
        <v>27.181107134209999</v>
      </c>
      <c r="K58" s="26">
        <v>27.37103806651</v>
      </c>
      <c r="L58" s="26">
        <v>27.42454666343</v>
      </c>
      <c r="M58" s="26">
        <v>27.627320030029999</v>
      </c>
    </row>
    <row r="59" spans="1:13" ht="12.75" outlineLevel="4" x14ac:dyDescent="0.2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6">
        <v>9.7026400000000006</v>
      </c>
      <c r="M59" s="26">
        <v>9.7743800000000007</v>
      </c>
    </row>
    <row r="60" spans="1:13" ht="12.75" outlineLevel="4" x14ac:dyDescent="0.2">
      <c r="A60" s="25" t="s">
        <v>53</v>
      </c>
      <c r="B60" s="26">
        <v>35.589561397920001</v>
      </c>
      <c r="C60" s="26">
        <v>36.1843878691</v>
      </c>
      <c r="D60" s="26">
        <v>37.011276685539997</v>
      </c>
      <c r="E60" s="26">
        <v>36.713863449949997</v>
      </c>
      <c r="F60" s="26">
        <v>38.842435306470001</v>
      </c>
      <c r="G60" s="26">
        <v>38.174255795119997</v>
      </c>
      <c r="H60" s="26">
        <v>38.42765720661</v>
      </c>
      <c r="I60" s="26">
        <v>37.554089182790001</v>
      </c>
      <c r="J60" s="26">
        <v>37.45406230983</v>
      </c>
      <c r="K60" s="26">
        <v>37.067291734400001</v>
      </c>
      <c r="L60" s="26">
        <v>36.293750583540003</v>
      </c>
      <c r="M60" s="26">
        <v>35.985667814830002</v>
      </c>
    </row>
    <row r="61" spans="1:13" ht="12.75" outlineLevel="4" x14ac:dyDescent="0.2">
      <c r="A61" s="25" t="s">
        <v>54</v>
      </c>
      <c r="B61" s="26">
        <v>8.7853200000000005</v>
      </c>
      <c r="C61" s="26">
        <v>8.7019400000000005</v>
      </c>
      <c r="D61" s="26">
        <v>8.6988400000000006</v>
      </c>
      <c r="E61" s="26">
        <v>8.9494399999999992</v>
      </c>
      <c r="F61" s="26">
        <v>9.4567999999999994</v>
      </c>
      <c r="G61" s="26">
        <v>9.3605199999999993</v>
      </c>
      <c r="H61" s="26">
        <v>9.7564600000000006</v>
      </c>
      <c r="I61" s="26">
        <v>9.6296199999999992</v>
      </c>
      <c r="J61" s="26">
        <v>9.6268200000000004</v>
      </c>
      <c r="K61" s="26">
        <v>9.6881599999999999</v>
      </c>
      <c r="L61" s="26">
        <v>9.7026400000000006</v>
      </c>
      <c r="M61" s="26">
        <v>9.7743800000000007</v>
      </c>
    </row>
    <row r="62" spans="1:13" ht="12.75" outlineLevel="4" x14ac:dyDescent="0.2">
      <c r="A62" s="25" t="s">
        <v>55</v>
      </c>
      <c r="B62" s="26">
        <v>4.3628869331200004</v>
      </c>
      <c r="C62" s="26">
        <v>4.3214795043100001</v>
      </c>
      <c r="D62" s="26">
        <v>4.3199400100699998</v>
      </c>
      <c r="E62" s="26">
        <v>4.4394954578999997</v>
      </c>
      <c r="F62" s="26">
        <v>4.8087237961899998</v>
      </c>
      <c r="G62" s="26">
        <v>4.9935918065099996</v>
      </c>
      <c r="H62" s="26">
        <v>5.4407510012699998</v>
      </c>
      <c r="I62" s="26">
        <v>5.3700178811599999</v>
      </c>
      <c r="J62" s="26">
        <v>5.3684564436300004</v>
      </c>
      <c r="K62" s="26">
        <v>5.4115213779999998</v>
      </c>
      <c r="L62" s="26">
        <v>5.4196094803400001</v>
      </c>
      <c r="M62" s="26">
        <v>5.45968133544</v>
      </c>
    </row>
    <row r="63" spans="1:13" ht="12.75" outlineLevel="4" x14ac:dyDescent="0.2">
      <c r="A63" s="25" t="s">
        <v>56</v>
      </c>
      <c r="B63" s="26">
        <v>4.2039</v>
      </c>
      <c r="C63" s="26">
        <v>4.1824199999999996</v>
      </c>
      <c r="D63" s="26">
        <v>4.1513999999999998</v>
      </c>
      <c r="E63" s="26">
        <v>4.1478700000000002</v>
      </c>
      <c r="F63" s="26">
        <v>4.1564699999999997</v>
      </c>
      <c r="G63" s="26">
        <v>4.1528499999999999</v>
      </c>
      <c r="H63" s="26">
        <v>4.1640899999999998</v>
      </c>
      <c r="I63" s="26">
        <v>4.1766199999999998</v>
      </c>
      <c r="J63" s="26">
        <v>4.1260199999999996</v>
      </c>
      <c r="K63" s="26">
        <v>4.1317599999999999</v>
      </c>
      <c r="L63" s="26">
        <v>4.1970099999999997</v>
      </c>
      <c r="M63" s="26">
        <v>4.2192800000000004</v>
      </c>
    </row>
    <row r="64" spans="1:13" ht="12.75" outlineLevel="4" x14ac:dyDescent="0.2">
      <c r="A64" s="25" t="s">
        <v>57</v>
      </c>
      <c r="B64" s="26">
        <v>1.0035949112</v>
      </c>
      <c r="C64" s="26">
        <v>0.98594205847000005</v>
      </c>
      <c r="D64" s="26">
        <v>0.99696442919999995</v>
      </c>
      <c r="E64" s="26">
        <v>1.0178168970299999</v>
      </c>
      <c r="F64" s="26">
        <v>1.0545916200900001</v>
      </c>
      <c r="G64" s="26">
        <v>1.05949908662</v>
      </c>
      <c r="H64" s="26">
        <v>1.0866202141900001</v>
      </c>
      <c r="I64" s="26">
        <v>1.06049479606</v>
      </c>
      <c r="J64" s="26">
        <v>1.0593645245700001</v>
      </c>
      <c r="K64" s="26">
        <v>1.05491182479</v>
      </c>
      <c r="L64" s="26">
        <v>1.04761350031</v>
      </c>
      <c r="M64" s="26">
        <v>1.0606258695599999</v>
      </c>
    </row>
    <row r="65" spans="1:13" ht="12.75" outlineLevel="4" x14ac:dyDescent="0.2">
      <c r="A65" s="25" t="s">
        <v>58</v>
      </c>
      <c r="B65" s="26">
        <v>2.1545629019999998E-2</v>
      </c>
      <c r="C65" s="26">
        <v>2.1435540730000001E-2</v>
      </c>
      <c r="D65" s="26">
        <v>2.1276558500000001E-2</v>
      </c>
      <c r="E65" s="26">
        <v>2.1258466720000001E-2</v>
      </c>
      <c r="F65" s="26">
        <v>2.1302543029999999E-2</v>
      </c>
      <c r="G65" s="26">
        <v>2.1283989980000001E-2</v>
      </c>
      <c r="H65" s="26">
        <v>2.1341596689999999E-2</v>
      </c>
      <c r="I65" s="26">
        <v>2.140581485E-2</v>
      </c>
      <c r="J65" s="26">
        <v>2.1146482139999999E-2</v>
      </c>
      <c r="K65" s="26">
        <v>2.1175900500000001E-2</v>
      </c>
      <c r="L65" s="26">
        <v>2.1510316710000001E-2</v>
      </c>
      <c r="M65" s="26">
        <v>2.162445386E-2</v>
      </c>
    </row>
    <row r="66" spans="1:13" ht="12.75" outlineLevel="3" x14ac:dyDescent="0.2">
      <c r="A66" s="28" t="s">
        <v>59</v>
      </c>
      <c r="B66" s="26">
        <f t="shared" ref="B66:M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  <c r="K66" s="26">
        <f t="shared" si="8"/>
        <v>25.03251008114</v>
      </c>
      <c r="L66" s="26">
        <f t="shared" si="8"/>
        <v>25.427831029789999</v>
      </c>
      <c r="M66" s="26">
        <f t="shared" si="8"/>
        <v>25.56275512981</v>
      </c>
    </row>
    <row r="67" spans="1:13" ht="12.75" outlineLevel="4" x14ac:dyDescent="0.2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6">
        <v>25.427831029789999</v>
      </c>
      <c r="M67" s="26">
        <v>25.56275512981</v>
      </c>
    </row>
    <row r="68" spans="1:13" ht="12.75" outlineLevel="3" x14ac:dyDescent="0.2">
      <c r="A68" s="28" t="s">
        <v>61</v>
      </c>
      <c r="B68" s="26">
        <f t="shared" ref="B68:M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  <c r="K68" s="26">
        <f t="shared" si="9"/>
        <v>88.487445856790004</v>
      </c>
      <c r="L68" s="26">
        <f t="shared" si="9"/>
        <v>88.335981541380008</v>
      </c>
      <c r="M68" s="26">
        <f t="shared" si="9"/>
        <v>88.844801882049993</v>
      </c>
    </row>
    <row r="69" spans="1:13" ht="12.75" outlineLevel="4" x14ac:dyDescent="0.2">
      <c r="A69" s="25" t="s">
        <v>62</v>
      </c>
      <c r="B69" s="26">
        <v>8.1087173963799994</v>
      </c>
      <c r="C69" s="26">
        <v>8.0317589183199996</v>
      </c>
      <c r="D69" s="26">
        <v>7.7506209689899999</v>
      </c>
      <c r="E69" s="26">
        <v>7.3296245628800003</v>
      </c>
      <c r="F69" s="26">
        <v>7.7451542852099999</v>
      </c>
      <c r="G69" s="26">
        <v>7.3668567073600002</v>
      </c>
      <c r="H69" s="26">
        <v>7.2544781767900002</v>
      </c>
      <c r="I69" s="26">
        <v>7.1601654842800002</v>
      </c>
      <c r="J69" s="26">
        <v>6.8501206641000003</v>
      </c>
      <c r="K69" s="26">
        <v>6.2770811382599998</v>
      </c>
      <c r="L69" s="26">
        <v>6.2864629130200003</v>
      </c>
      <c r="M69" s="26">
        <v>6.0202608441100001</v>
      </c>
    </row>
    <row r="70" spans="1:13" ht="12.75" outlineLevel="4" x14ac:dyDescent="0.2">
      <c r="A70" s="25" t="s">
        <v>63</v>
      </c>
      <c r="B70" s="26">
        <v>28.552289999999999</v>
      </c>
      <c r="C70" s="26">
        <v>28.281305</v>
      </c>
      <c r="D70" s="26">
        <v>28.271229999999999</v>
      </c>
      <c r="E70" s="26">
        <v>29.08568</v>
      </c>
      <c r="F70" s="26">
        <v>30.7346</v>
      </c>
      <c r="G70" s="26">
        <v>30.421690000000002</v>
      </c>
      <c r="H70" s="26">
        <v>31.708494999999999</v>
      </c>
      <c r="I70" s="26">
        <v>31.296264999999998</v>
      </c>
      <c r="J70" s="26">
        <v>31.287165000000002</v>
      </c>
      <c r="K70" s="26">
        <v>31.486519999999999</v>
      </c>
      <c r="L70" s="26">
        <v>31.533580000000001</v>
      </c>
      <c r="M70" s="26">
        <v>31.766735000000001</v>
      </c>
    </row>
    <row r="71" spans="1:13" ht="12.75" outlineLevel="4" x14ac:dyDescent="0.2">
      <c r="A71" s="25" t="s">
        <v>64</v>
      </c>
      <c r="B71" s="26">
        <v>2.2459319199999998E-3</v>
      </c>
      <c r="C71" s="26">
        <v>2.2246161499999998E-3</v>
      </c>
      <c r="D71" s="26">
        <v>2.2238236500000002E-3</v>
      </c>
      <c r="E71" s="26">
        <v>2.2878885400000001E-3</v>
      </c>
      <c r="F71" s="26">
        <v>2.4175930900000001E-3</v>
      </c>
      <c r="G71" s="26">
        <v>2.3929795000000001E-3</v>
      </c>
      <c r="H71" s="26">
        <v>2.4941999699999999E-3</v>
      </c>
      <c r="I71" s="26">
        <v>2.4617738300000002E-3</v>
      </c>
      <c r="J71" s="26">
        <v>2.4610580299999998E-3</v>
      </c>
      <c r="K71" s="26">
        <v>2.4767393499999998E-3</v>
      </c>
      <c r="L71" s="26">
        <v>2.4804411099999999E-3</v>
      </c>
      <c r="M71" s="26">
        <v>2.4987811500000001E-3</v>
      </c>
    </row>
    <row r="72" spans="1:13" ht="12.75" outlineLevel="4" x14ac:dyDescent="0.2">
      <c r="A72" s="25" t="s">
        <v>65</v>
      </c>
      <c r="B72" s="26">
        <v>0.28202475074</v>
      </c>
      <c r="C72" s="26">
        <v>0.27934810109000002</v>
      </c>
      <c r="D72" s="26">
        <v>0.27924858544999998</v>
      </c>
      <c r="E72" s="26">
        <v>0.28729330124000002</v>
      </c>
      <c r="F72" s="26">
        <v>0.30358048002999999</v>
      </c>
      <c r="G72" s="26">
        <v>0.30048971690999998</v>
      </c>
      <c r="H72" s="26">
        <v>0.29754010539999998</v>
      </c>
      <c r="I72" s="26">
        <v>26.35794357791</v>
      </c>
      <c r="J72" s="26">
        <v>26.330116807100001</v>
      </c>
      <c r="K72" s="26">
        <v>26.341484996990001</v>
      </c>
      <c r="L72" s="26">
        <v>26.163138548039999</v>
      </c>
      <c r="M72" s="26">
        <v>26.48577902944</v>
      </c>
    </row>
    <row r="73" spans="1:13" ht="12.75" outlineLevel="4" x14ac:dyDescent="0.2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6">
        <v>16.559418353590001</v>
      </c>
      <c r="M73" s="26">
        <v>16.68185643979</v>
      </c>
    </row>
    <row r="74" spans="1:13" ht="12.75" outlineLevel="4" x14ac:dyDescent="0.2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6">
        <v>7.7909012856200004</v>
      </c>
      <c r="M74" s="26">
        <v>7.8876717875600004</v>
      </c>
    </row>
    <row r="75" spans="1:13" ht="12.75" outlineLevel="3" x14ac:dyDescent="0.2">
      <c r="A75" s="28" t="s">
        <v>68</v>
      </c>
      <c r="B75" s="26">
        <f t="shared" ref="B75:M75" si="10">SUM(B$76:B$76)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  <c r="K75" s="26">
        <f t="shared" si="10"/>
        <v>628.81937527468006</v>
      </c>
      <c r="L75" s="26">
        <f t="shared" si="10"/>
        <v>638.74988049198998</v>
      </c>
      <c r="M75" s="26">
        <f t="shared" si="10"/>
        <v>642.1391885562</v>
      </c>
    </row>
    <row r="76" spans="1:13" ht="12.75" outlineLevel="4" x14ac:dyDescent="0.2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6">
        <v>638.74988049198998</v>
      </c>
      <c r="M76" s="26">
        <v>642.1391885562</v>
      </c>
    </row>
    <row r="77" spans="1:13" ht="12.75" outlineLevel="3" x14ac:dyDescent="0.2">
      <c r="A77" s="28" t="s">
        <v>70</v>
      </c>
      <c r="B77" s="26">
        <f t="shared" ref="B77:M77" si="11">SUM(B$78:B$78)</f>
        <v>126.117</v>
      </c>
      <c r="C77" s="26">
        <f t="shared" si="11"/>
        <v>125.4726</v>
      </c>
      <c r="D77" s="26">
        <f t="shared" si="11"/>
        <v>124.542</v>
      </c>
      <c r="E77" s="26">
        <f t="shared" si="11"/>
        <v>124.4361</v>
      </c>
      <c r="F77" s="26">
        <f t="shared" si="11"/>
        <v>124.69410000000001</v>
      </c>
      <c r="G77" s="26">
        <f t="shared" si="11"/>
        <v>124.5855</v>
      </c>
      <c r="H77" s="26">
        <f t="shared" si="11"/>
        <v>124.92270000000001</v>
      </c>
      <c r="I77" s="26">
        <f t="shared" si="11"/>
        <v>125.29859999999999</v>
      </c>
      <c r="J77" s="26">
        <f t="shared" si="11"/>
        <v>123.78060000000001</v>
      </c>
      <c r="K77" s="26">
        <f t="shared" si="11"/>
        <v>123.9528</v>
      </c>
      <c r="L77" s="26">
        <f t="shared" si="11"/>
        <v>125.91030000000001</v>
      </c>
      <c r="M77" s="26">
        <f t="shared" si="11"/>
        <v>126.5784</v>
      </c>
    </row>
    <row r="78" spans="1:13" ht="12.75" outlineLevel="4" x14ac:dyDescent="0.2">
      <c r="A78" s="25" t="s">
        <v>71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  <c r="K78" s="26">
        <v>123.9528</v>
      </c>
      <c r="L78" s="26">
        <v>125.91030000000001</v>
      </c>
      <c r="M78" s="26">
        <v>126.5784</v>
      </c>
    </row>
    <row r="79" spans="1:13" ht="12.75" outlineLevel="3" x14ac:dyDescent="0.2">
      <c r="A79" s="28" t="s">
        <v>72</v>
      </c>
      <c r="B79" s="26">
        <f t="shared" ref="B79:M79" si="12">SUM(B$80:B$80)</f>
        <v>173.03822402111001</v>
      </c>
      <c r="C79" s="26">
        <f t="shared" si="12"/>
        <v>172.11322436602001</v>
      </c>
      <c r="D79" s="26">
        <f t="shared" si="12"/>
        <v>171.51518383453001</v>
      </c>
      <c r="E79" s="26">
        <f t="shared" si="12"/>
        <v>173.94733526562001</v>
      </c>
      <c r="F79" s="26">
        <f t="shared" si="12"/>
        <v>177.90500767207001</v>
      </c>
      <c r="G79" s="26">
        <f t="shared" si="12"/>
        <v>177.82795803382999</v>
      </c>
      <c r="H79" s="26">
        <f t="shared" si="12"/>
        <v>180.58235003988</v>
      </c>
      <c r="I79" s="26">
        <f t="shared" si="12"/>
        <v>178.60881628595001</v>
      </c>
      <c r="J79" s="26">
        <f t="shared" si="12"/>
        <v>178.23319456518001</v>
      </c>
      <c r="K79" s="26">
        <f t="shared" si="12"/>
        <v>178.78505328826</v>
      </c>
      <c r="L79" s="26">
        <f t="shared" si="12"/>
        <v>179.94229706637</v>
      </c>
      <c r="M79" s="26">
        <f t="shared" si="12"/>
        <v>180.91995509293</v>
      </c>
    </row>
    <row r="80" spans="1:13" ht="12.75" outlineLevel="4" x14ac:dyDescent="0.2">
      <c r="A80" s="25" t="s">
        <v>46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  <c r="K80" s="26">
        <v>178.78505328826</v>
      </c>
      <c r="L80" s="26">
        <v>179.94229706637</v>
      </c>
      <c r="M80" s="26">
        <v>180.91995509293</v>
      </c>
    </row>
    <row r="81" spans="1:13" ht="15" outlineLevel="1" x14ac:dyDescent="0.25">
      <c r="A81" s="31" t="s">
        <v>73</v>
      </c>
      <c r="B81" s="32">
        <f t="shared" ref="B81:M81" si="13">B$82+B$97</f>
        <v>288.51110931761002</v>
      </c>
      <c r="C81" s="32">
        <f t="shared" si="13"/>
        <v>289.11573385013003</v>
      </c>
      <c r="D81" s="32">
        <f t="shared" si="13"/>
        <v>279.58971012884001</v>
      </c>
      <c r="E81" s="32">
        <f t="shared" si="13"/>
        <v>270.98276985957</v>
      </c>
      <c r="F81" s="32">
        <f t="shared" si="13"/>
        <v>273.10300541929001</v>
      </c>
      <c r="G81" s="32">
        <f t="shared" si="13"/>
        <v>276.05786825020999</v>
      </c>
      <c r="H81" s="32">
        <f t="shared" si="13"/>
        <v>294.42515482327997</v>
      </c>
      <c r="I81" s="32">
        <f t="shared" si="13"/>
        <v>296.34995165859999</v>
      </c>
      <c r="J81" s="32">
        <f t="shared" si="13"/>
        <v>288.59683497674996</v>
      </c>
      <c r="K81" s="32">
        <f t="shared" si="13"/>
        <v>291.83107571131001</v>
      </c>
      <c r="L81" s="32">
        <f t="shared" si="13"/>
        <v>286.19465521899997</v>
      </c>
      <c r="M81" s="32">
        <f t="shared" si="13"/>
        <v>287.28470511723003</v>
      </c>
    </row>
    <row r="82" spans="1:13" ht="15" outlineLevel="2" x14ac:dyDescent="0.25">
      <c r="A82" s="29" t="s">
        <v>1</v>
      </c>
      <c r="B82" s="30">
        <f t="shared" ref="B82:M82" si="14">B$83+B$87+B$95</f>
        <v>69.357463909259991</v>
      </c>
      <c r="C82" s="30">
        <f t="shared" si="14"/>
        <v>71.566783229060007</v>
      </c>
      <c r="D82" s="30">
        <f t="shared" si="14"/>
        <v>73.402943555859991</v>
      </c>
      <c r="E82" s="30">
        <f t="shared" si="14"/>
        <v>75.845552072670003</v>
      </c>
      <c r="F82" s="30">
        <f t="shared" si="14"/>
        <v>77.599218884859994</v>
      </c>
      <c r="G82" s="30">
        <f t="shared" si="14"/>
        <v>78.754240099079993</v>
      </c>
      <c r="H82" s="30">
        <f t="shared" si="14"/>
        <v>80.856881036289991</v>
      </c>
      <c r="I82" s="30">
        <f t="shared" si="14"/>
        <v>81.344710152019999</v>
      </c>
      <c r="J82" s="30">
        <f t="shared" si="14"/>
        <v>81.226265992050003</v>
      </c>
      <c r="K82" s="30">
        <f t="shared" si="14"/>
        <v>81.069938672960006</v>
      </c>
      <c r="L82" s="30">
        <f t="shared" si="14"/>
        <v>78.196878767160001</v>
      </c>
      <c r="M82" s="30">
        <f t="shared" si="14"/>
        <v>77.905544417279998</v>
      </c>
    </row>
    <row r="83" spans="1:13" ht="12.75" outlineLevel="3" x14ac:dyDescent="0.2">
      <c r="A83" s="28" t="s">
        <v>2</v>
      </c>
      <c r="B83" s="26">
        <f t="shared" ref="B83:M83" si="15">SUM(B$84:B$86)</f>
        <v>4.4750115999999993</v>
      </c>
      <c r="C83" s="26">
        <f t="shared" si="15"/>
        <v>4.4750115999999993</v>
      </c>
      <c r="D83" s="26">
        <f t="shared" si="15"/>
        <v>4.4750115999999993</v>
      </c>
      <c r="E83" s="26">
        <f t="shared" si="15"/>
        <v>4.4750115999999993</v>
      </c>
      <c r="F83" s="26">
        <f t="shared" si="15"/>
        <v>4.4750115999999993</v>
      </c>
      <c r="G83" s="26">
        <f t="shared" si="15"/>
        <v>4.4750115999999993</v>
      </c>
      <c r="H83" s="26">
        <f t="shared" si="15"/>
        <v>4.4750115999999993</v>
      </c>
      <c r="I83" s="26">
        <f t="shared" si="15"/>
        <v>4.4750115999999993</v>
      </c>
      <c r="J83" s="26">
        <f t="shared" si="15"/>
        <v>4.4750115999999993</v>
      </c>
      <c r="K83" s="26">
        <f t="shared" si="15"/>
        <v>4.4750115999999993</v>
      </c>
      <c r="L83" s="26">
        <f t="shared" si="15"/>
        <v>2.4750116000000002</v>
      </c>
      <c r="M83" s="26">
        <f t="shared" si="15"/>
        <v>2.4750116000000002</v>
      </c>
    </row>
    <row r="84" spans="1:13" ht="12.75" outlineLevel="4" x14ac:dyDescent="0.2">
      <c r="A84" s="25" t="s">
        <v>74</v>
      </c>
      <c r="B84" s="26">
        <v>2.4750000000000001</v>
      </c>
      <c r="C84" s="26">
        <v>2.4750000000000001</v>
      </c>
      <c r="D84" s="26">
        <v>2.4750000000000001</v>
      </c>
      <c r="E84" s="26">
        <v>2.4750000000000001</v>
      </c>
      <c r="F84" s="26">
        <v>2.4750000000000001</v>
      </c>
      <c r="G84" s="26">
        <v>2.4750000000000001</v>
      </c>
      <c r="H84" s="26">
        <v>2.4750000000000001</v>
      </c>
      <c r="I84" s="26">
        <v>2.4750000000000001</v>
      </c>
      <c r="J84" s="26">
        <v>2.4750000000000001</v>
      </c>
      <c r="K84" s="26">
        <v>2.4750000000000001</v>
      </c>
      <c r="L84" s="26">
        <v>2.4750000000000001</v>
      </c>
      <c r="M84" s="26">
        <v>2.4750000000000001</v>
      </c>
    </row>
    <row r="85" spans="1:13" ht="12.75" outlineLevel="4" x14ac:dyDescent="0.2">
      <c r="A85" s="25" t="s">
        <v>75</v>
      </c>
      <c r="B85" s="26">
        <v>2</v>
      </c>
      <c r="C85" s="26">
        <v>2</v>
      </c>
      <c r="D85" s="26">
        <v>2</v>
      </c>
      <c r="E85" s="26">
        <v>2</v>
      </c>
      <c r="F85" s="26">
        <v>2</v>
      </c>
      <c r="G85" s="26">
        <v>2</v>
      </c>
      <c r="H85" s="26">
        <v>2</v>
      </c>
      <c r="I85" s="26">
        <v>2</v>
      </c>
      <c r="J85" s="26">
        <v>2</v>
      </c>
      <c r="K85" s="26">
        <v>2</v>
      </c>
      <c r="L85" s="26">
        <v>0</v>
      </c>
      <c r="M85" s="26">
        <v>0</v>
      </c>
    </row>
    <row r="86" spans="1:13" ht="12.75" outlineLevel="4" x14ac:dyDescent="0.2">
      <c r="A86" s="25" t="s">
        <v>76</v>
      </c>
      <c r="B86" s="26">
        <v>1.1600000000000001E-5</v>
      </c>
      <c r="C86" s="26">
        <v>1.1600000000000001E-5</v>
      </c>
      <c r="D86" s="26">
        <v>1.1600000000000001E-5</v>
      </c>
      <c r="E86" s="26">
        <v>1.1600000000000001E-5</v>
      </c>
      <c r="F86" s="26">
        <v>1.1600000000000001E-5</v>
      </c>
      <c r="G86" s="26">
        <v>1.1600000000000001E-5</v>
      </c>
      <c r="H86" s="26">
        <v>1.1600000000000001E-5</v>
      </c>
      <c r="I86" s="26">
        <v>1.1600000000000001E-5</v>
      </c>
      <c r="J86" s="26">
        <v>1.1600000000000001E-5</v>
      </c>
      <c r="K86" s="26">
        <v>1.1600000000000001E-5</v>
      </c>
      <c r="L86" s="26">
        <v>1.1600000000000001E-5</v>
      </c>
      <c r="M86" s="26">
        <v>1.1600000000000001E-5</v>
      </c>
    </row>
    <row r="87" spans="1:13" ht="12.75" outlineLevel="3" x14ac:dyDescent="0.2">
      <c r="A87" s="28" t="s">
        <v>35</v>
      </c>
      <c r="B87" s="26">
        <f t="shared" ref="B87:M87" si="16">SUM(B$88:B$94)</f>
        <v>64.881497659259992</v>
      </c>
      <c r="C87" s="26">
        <f t="shared" si="16"/>
        <v>67.090816979060008</v>
      </c>
      <c r="D87" s="26">
        <f t="shared" si="16"/>
        <v>68.926977305859992</v>
      </c>
      <c r="E87" s="26">
        <f t="shared" si="16"/>
        <v>71.369585822670004</v>
      </c>
      <c r="F87" s="26">
        <f t="shared" si="16"/>
        <v>73.123252634859995</v>
      </c>
      <c r="G87" s="26">
        <f t="shared" si="16"/>
        <v>74.278273849079994</v>
      </c>
      <c r="H87" s="26">
        <f t="shared" si="16"/>
        <v>76.380914786289992</v>
      </c>
      <c r="I87" s="26">
        <f t="shared" si="16"/>
        <v>76.86874390202</v>
      </c>
      <c r="J87" s="26">
        <f t="shared" si="16"/>
        <v>76.750299742050004</v>
      </c>
      <c r="K87" s="26">
        <f t="shared" si="16"/>
        <v>76.593972422960007</v>
      </c>
      <c r="L87" s="26">
        <f t="shared" si="16"/>
        <v>75.720912517160002</v>
      </c>
      <c r="M87" s="26">
        <f t="shared" si="16"/>
        <v>75.429578167279999</v>
      </c>
    </row>
    <row r="88" spans="1:13" ht="12.75" outlineLevel="4" x14ac:dyDescent="0.2">
      <c r="A88" s="25" t="s">
        <v>77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  <c r="K88" s="26">
        <v>2.7880566569699998</v>
      </c>
      <c r="L88" s="26">
        <v>2.50973159126</v>
      </c>
      <c r="M88" s="26">
        <v>2.22456813831</v>
      </c>
    </row>
    <row r="89" spans="1:13" ht="12.75" outlineLevel="4" x14ac:dyDescent="0.2">
      <c r="A89" s="25" t="s">
        <v>78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  <c r="K89" s="26">
        <v>0.16412269003999999</v>
      </c>
      <c r="L89" s="26">
        <v>0.15155869565999999</v>
      </c>
      <c r="M89" s="26">
        <v>0.13712660127000001</v>
      </c>
    </row>
    <row r="90" spans="1:13" ht="12.75" outlineLevel="4" x14ac:dyDescent="0.2">
      <c r="A90" s="25" t="s">
        <v>79</v>
      </c>
      <c r="B90" s="26">
        <v>0.23354999851</v>
      </c>
      <c r="C90" s="26">
        <v>0.53051199010000005</v>
      </c>
      <c r="D90" s="26">
        <v>0.61849195173000004</v>
      </c>
      <c r="E90" s="26">
        <v>0.69273386576999996</v>
      </c>
      <c r="F90" s="26">
        <v>0.68469369727999996</v>
      </c>
      <c r="G90" s="26">
        <v>0.67299711386000005</v>
      </c>
      <c r="H90" s="26">
        <v>0.66189853043000002</v>
      </c>
      <c r="I90" s="26">
        <v>0.65078408588000003</v>
      </c>
      <c r="J90" s="26">
        <v>0.63749569692999997</v>
      </c>
      <c r="K90" s="26">
        <v>0.62620991906000001</v>
      </c>
      <c r="L90" s="26">
        <v>0.51914712590000001</v>
      </c>
      <c r="M90" s="26">
        <v>0.41082063914</v>
      </c>
    </row>
    <row r="91" spans="1:13" ht="12.75" outlineLevel="4" x14ac:dyDescent="0.2">
      <c r="A91" s="25" t="s">
        <v>80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  <c r="K91" s="26">
        <v>16.472077153939999</v>
      </c>
      <c r="L91" s="26">
        <v>16.320397387650001</v>
      </c>
      <c r="M91" s="26">
        <v>16.3078387067</v>
      </c>
    </row>
    <row r="92" spans="1:13" ht="12.75" outlineLevel="4" x14ac:dyDescent="0.2">
      <c r="A92" s="25" t="s">
        <v>81</v>
      </c>
      <c r="B92" s="26">
        <v>0.32696999924999998</v>
      </c>
      <c r="C92" s="26">
        <v>0.30903436587999999</v>
      </c>
      <c r="D92" s="26">
        <v>0.29059799917000001</v>
      </c>
      <c r="E92" s="26">
        <v>0.27422029357</v>
      </c>
      <c r="F92" s="26">
        <v>0.25862479908000002</v>
      </c>
      <c r="G92" s="26">
        <v>0.24224958235999999</v>
      </c>
      <c r="H92" s="26">
        <v>0.22671156565</v>
      </c>
      <c r="I92" s="26">
        <v>0.21115134338</v>
      </c>
      <c r="J92" s="26">
        <v>0.19254759890000001</v>
      </c>
      <c r="K92" s="26">
        <v>0.17674750995999999</v>
      </c>
      <c r="L92" s="26">
        <v>0.16321705434</v>
      </c>
      <c r="M92" s="26">
        <v>0.14767479873</v>
      </c>
    </row>
    <row r="93" spans="1:13" ht="12.75" outlineLevel="4" x14ac:dyDescent="0.2">
      <c r="A93" s="25" t="s">
        <v>82</v>
      </c>
      <c r="B93" s="26">
        <v>14.99023391273</v>
      </c>
      <c r="C93" s="26">
        <v>15.19114574242</v>
      </c>
      <c r="D93" s="26">
        <v>16.907108891290001</v>
      </c>
      <c r="E93" s="26">
        <v>17.808759949590002</v>
      </c>
      <c r="F93" s="26">
        <v>18.82328320533</v>
      </c>
      <c r="G93" s="26">
        <v>19.56510543464</v>
      </c>
      <c r="H93" s="26">
        <v>19.805876308879999</v>
      </c>
      <c r="I93" s="26">
        <v>19.955712289899999</v>
      </c>
      <c r="J93" s="26">
        <v>20.048788294529999</v>
      </c>
      <c r="K93" s="26">
        <v>20.180258243819999</v>
      </c>
      <c r="L93" s="26">
        <v>20.234495503369999</v>
      </c>
      <c r="M93" s="26">
        <v>20.221952687120002</v>
      </c>
    </row>
    <row r="94" spans="1:13" ht="12.75" outlineLevel="4" x14ac:dyDescent="0.2">
      <c r="A94" s="25" t="s">
        <v>83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  <c r="K94" s="26">
        <v>36.186500249170003</v>
      </c>
      <c r="L94" s="26">
        <v>35.822365158979999</v>
      </c>
      <c r="M94" s="26">
        <v>35.979596596009998</v>
      </c>
    </row>
    <row r="95" spans="1:13" ht="12.75" outlineLevel="3" x14ac:dyDescent="0.2">
      <c r="A95" s="28" t="s">
        <v>84</v>
      </c>
      <c r="B95" s="26">
        <f t="shared" ref="B95:M95" si="17">SUM(B$96:B$96)</f>
        <v>9.5465000000000003E-4</v>
      </c>
      <c r="C95" s="26">
        <f t="shared" si="17"/>
        <v>9.5465000000000003E-4</v>
      </c>
      <c r="D95" s="26">
        <f t="shared" si="17"/>
        <v>9.5465000000000003E-4</v>
      </c>
      <c r="E95" s="26">
        <f t="shared" si="17"/>
        <v>9.5465000000000003E-4</v>
      </c>
      <c r="F95" s="26">
        <f t="shared" si="17"/>
        <v>9.5465000000000003E-4</v>
      </c>
      <c r="G95" s="26">
        <f t="shared" si="17"/>
        <v>9.5465000000000003E-4</v>
      </c>
      <c r="H95" s="26">
        <f t="shared" si="17"/>
        <v>9.5465000000000003E-4</v>
      </c>
      <c r="I95" s="26">
        <f t="shared" si="17"/>
        <v>9.5465000000000003E-4</v>
      </c>
      <c r="J95" s="26">
        <f t="shared" si="17"/>
        <v>9.5465000000000003E-4</v>
      </c>
      <c r="K95" s="26">
        <f t="shared" si="17"/>
        <v>9.5465000000000003E-4</v>
      </c>
      <c r="L95" s="26">
        <f t="shared" si="17"/>
        <v>9.5465000000000003E-4</v>
      </c>
      <c r="M95" s="26">
        <f t="shared" si="17"/>
        <v>9.5465000000000003E-4</v>
      </c>
    </row>
    <row r="96" spans="1:13" ht="12.75" outlineLevel="4" x14ac:dyDescent="0.2">
      <c r="A96" s="25" t="s">
        <v>85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  <c r="K96" s="26">
        <v>9.5465000000000003E-4</v>
      </c>
      <c r="L96" s="26">
        <v>9.5465000000000003E-4</v>
      </c>
      <c r="M96" s="26">
        <v>9.5465000000000003E-4</v>
      </c>
    </row>
    <row r="97" spans="1:13" ht="15" outlineLevel="2" x14ac:dyDescent="0.25">
      <c r="A97" s="29" t="s">
        <v>37</v>
      </c>
      <c r="B97" s="30">
        <f t="shared" ref="B97:M97" si="18">B$98+B$105+B$108+B$110+B$112</f>
        <v>219.15364540835003</v>
      </c>
      <c r="C97" s="30">
        <f t="shared" si="18"/>
        <v>217.54895062106999</v>
      </c>
      <c r="D97" s="30">
        <f t="shared" si="18"/>
        <v>206.18676657297999</v>
      </c>
      <c r="E97" s="30">
        <f t="shared" si="18"/>
        <v>195.13721778689998</v>
      </c>
      <c r="F97" s="30">
        <f t="shared" si="18"/>
        <v>195.50378653443002</v>
      </c>
      <c r="G97" s="30">
        <f t="shared" si="18"/>
        <v>197.30362815113</v>
      </c>
      <c r="H97" s="30">
        <f t="shared" si="18"/>
        <v>213.56827378699001</v>
      </c>
      <c r="I97" s="30">
        <f t="shared" si="18"/>
        <v>215.00524150657998</v>
      </c>
      <c r="J97" s="30">
        <f t="shared" si="18"/>
        <v>207.37056898469999</v>
      </c>
      <c r="K97" s="30">
        <f t="shared" si="18"/>
        <v>210.76113703835</v>
      </c>
      <c r="L97" s="30">
        <f t="shared" si="18"/>
        <v>207.99777645184</v>
      </c>
      <c r="M97" s="30">
        <f t="shared" si="18"/>
        <v>209.37916069995003</v>
      </c>
    </row>
    <row r="98" spans="1:13" ht="12.75" outlineLevel="3" x14ac:dyDescent="0.2">
      <c r="A98" s="28" t="s">
        <v>38</v>
      </c>
      <c r="B98" s="26">
        <f t="shared" ref="B98:M98" si="19">SUM(B$99:B$104)</f>
        <v>136.28570344676001</v>
      </c>
      <c r="C98" s="26">
        <f t="shared" si="19"/>
        <v>135.26543256123</v>
      </c>
      <c r="D98" s="26">
        <f t="shared" si="19"/>
        <v>124.48637754184</v>
      </c>
      <c r="E98" s="26">
        <f t="shared" si="19"/>
        <v>113.39929571486999</v>
      </c>
      <c r="F98" s="26">
        <f t="shared" si="19"/>
        <v>113.42645290298</v>
      </c>
      <c r="G98" s="26">
        <f t="shared" si="19"/>
        <v>115.46241175130001</v>
      </c>
      <c r="H98" s="26">
        <f t="shared" si="19"/>
        <v>131.38872602807999</v>
      </c>
      <c r="I98" s="26">
        <f t="shared" si="19"/>
        <v>132.66787273469998</v>
      </c>
      <c r="J98" s="26">
        <f t="shared" si="19"/>
        <v>126.11854506061999</v>
      </c>
      <c r="K98" s="26">
        <f t="shared" si="19"/>
        <v>129.38071020501999</v>
      </c>
      <c r="L98" s="26">
        <f t="shared" si="19"/>
        <v>125.55091374731001</v>
      </c>
      <c r="M98" s="26">
        <f t="shared" si="19"/>
        <v>126.49061210202001</v>
      </c>
    </row>
    <row r="99" spans="1:13" ht="12.75" outlineLevel="4" x14ac:dyDescent="0.2">
      <c r="A99" s="25" t="s">
        <v>39</v>
      </c>
      <c r="B99" s="26">
        <v>1.227677529E-2</v>
      </c>
      <c r="C99" s="26">
        <v>1.22140466E-2</v>
      </c>
      <c r="D99" s="26">
        <v>1.212345796E-2</v>
      </c>
      <c r="E99" s="26">
        <v>1.2113149199999999E-2</v>
      </c>
      <c r="F99" s="26">
        <v>1.2138264039999999E-2</v>
      </c>
      <c r="G99" s="26">
        <v>1.2277195039999999E-2</v>
      </c>
      <c r="H99" s="26">
        <v>1.231042419E-2</v>
      </c>
      <c r="I99" s="26">
        <v>1.2347467000000001E-2</v>
      </c>
      <c r="J99" s="26">
        <v>2.519483971E-2</v>
      </c>
      <c r="K99" s="26">
        <v>2.528938738E-2</v>
      </c>
      <c r="L99" s="26">
        <v>3.2697771719999998E-2</v>
      </c>
      <c r="M99" s="26">
        <v>3.2871271270000002E-2</v>
      </c>
    </row>
    <row r="100" spans="1:13" ht="12.75" outlineLevel="4" x14ac:dyDescent="0.2">
      <c r="A100" s="25" t="s">
        <v>41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58.473725338329999</v>
      </c>
      <c r="K100" s="26">
        <v>64.759449796370006</v>
      </c>
      <c r="L100" s="26">
        <v>64.375679196709996</v>
      </c>
      <c r="M100" s="26">
        <v>65.071472740570002</v>
      </c>
    </row>
    <row r="101" spans="1:13" ht="12.75" outlineLevel="4" x14ac:dyDescent="0.2">
      <c r="A101" s="25" t="s">
        <v>42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  <c r="K101" s="26">
        <v>8.7827950736799991</v>
      </c>
      <c r="L101" s="26">
        <v>8.7959219081499995</v>
      </c>
      <c r="M101" s="26">
        <v>8.8609577579500005</v>
      </c>
    </row>
    <row r="102" spans="1:13" ht="12.75" outlineLevel="4" x14ac:dyDescent="0.2">
      <c r="A102" s="25" t="s">
        <v>86</v>
      </c>
      <c r="B102" s="26">
        <v>13.17798</v>
      </c>
      <c r="C102" s="26">
        <v>13.052910000000001</v>
      </c>
      <c r="D102" s="26">
        <v>13.048260000000001</v>
      </c>
      <c r="E102" s="26">
        <v>13.424160000000001</v>
      </c>
      <c r="F102" s="26">
        <v>14.1852</v>
      </c>
      <c r="G102" s="26">
        <v>14.04078</v>
      </c>
      <c r="H102" s="26">
        <v>14.634690000000001</v>
      </c>
      <c r="I102" s="26">
        <v>14.444430000000001</v>
      </c>
      <c r="J102" s="26">
        <v>14.44023</v>
      </c>
      <c r="K102" s="26">
        <v>14.53224</v>
      </c>
      <c r="L102" s="26">
        <v>14.55396</v>
      </c>
      <c r="M102" s="26">
        <v>14.661569999999999</v>
      </c>
    </row>
    <row r="103" spans="1:13" ht="12.75" outlineLevel="4" x14ac:dyDescent="0.2">
      <c r="A103" s="25" t="s">
        <v>44</v>
      </c>
      <c r="B103" s="26">
        <v>21.577228281509999</v>
      </c>
      <c r="C103" s="26">
        <v>21.46697854592</v>
      </c>
      <c r="D103" s="26">
        <v>21.307763145620001</v>
      </c>
      <c r="E103" s="26">
        <v>21.25635957543</v>
      </c>
      <c r="F103" s="26">
        <v>20.839686820280001</v>
      </c>
      <c r="G103" s="26">
        <v>20.73396527577</v>
      </c>
      <c r="H103" s="26">
        <v>20.801017097670002</v>
      </c>
      <c r="I103" s="26">
        <v>20.90750032611</v>
      </c>
      <c r="J103" s="26">
        <v>20.525060289100001</v>
      </c>
      <c r="K103" s="26">
        <v>20.66005981783</v>
      </c>
      <c r="L103" s="26">
        <v>20.525772937039999</v>
      </c>
      <c r="M103" s="26">
        <v>20.503044403760001</v>
      </c>
    </row>
    <row r="104" spans="1:13" ht="12.75" outlineLevel="4" x14ac:dyDescent="0.2">
      <c r="A104" s="25" t="s">
        <v>46</v>
      </c>
      <c r="B104" s="26">
        <v>48.108513283420002</v>
      </c>
      <c r="C104" s="26">
        <v>47.851342600780001</v>
      </c>
      <c r="D104" s="26">
        <v>42.331937613489998</v>
      </c>
      <c r="E104" s="26">
        <v>32.152113374069998</v>
      </c>
      <c r="F104" s="26">
        <v>29.435657784060002</v>
      </c>
      <c r="G104" s="26">
        <v>29.42290936953</v>
      </c>
      <c r="H104" s="26">
        <v>29.878643255579998</v>
      </c>
      <c r="I104" s="26">
        <v>29.552107960330002</v>
      </c>
      <c r="J104" s="26">
        <v>23.927147256449999</v>
      </c>
      <c r="K104" s="26">
        <v>20.620876129759999</v>
      </c>
      <c r="L104" s="26">
        <v>17.266881933690001</v>
      </c>
      <c r="M104" s="26">
        <v>17.360695928470001</v>
      </c>
    </row>
    <row r="105" spans="1:13" ht="12.75" outlineLevel="3" x14ac:dyDescent="0.2">
      <c r="A105" s="28" t="s">
        <v>87</v>
      </c>
      <c r="B105" s="26">
        <f t="shared" ref="B105:M105" si="20">SUM(B$106:B$107)</f>
        <v>36.060648373310002</v>
      </c>
      <c r="C105" s="26">
        <f t="shared" si="20"/>
        <v>35.870355513509999</v>
      </c>
      <c r="D105" s="26">
        <f t="shared" si="20"/>
        <v>35.613954103519994</v>
      </c>
      <c r="E105" s="26">
        <f t="shared" si="20"/>
        <v>35.624152359889997</v>
      </c>
      <c r="F105" s="26">
        <f t="shared" si="20"/>
        <v>35.775135972359998</v>
      </c>
      <c r="G105" s="26">
        <f t="shared" si="20"/>
        <v>35.73015968675</v>
      </c>
      <c r="H105" s="26">
        <f t="shared" si="20"/>
        <v>35.885033043870003</v>
      </c>
      <c r="I105" s="26">
        <f t="shared" si="20"/>
        <v>35.968497821950002</v>
      </c>
      <c r="J105" s="26">
        <f t="shared" si="20"/>
        <v>35.550608357889999</v>
      </c>
      <c r="K105" s="26">
        <f t="shared" si="20"/>
        <v>35.607590759830003</v>
      </c>
      <c r="L105" s="26">
        <f t="shared" si="20"/>
        <v>36.148612535630001</v>
      </c>
      <c r="M105" s="26">
        <f t="shared" si="20"/>
        <v>36.344042808050006</v>
      </c>
    </row>
    <row r="106" spans="1:13" ht="12.75" outlineLevel="4" x14ac:dyDescent="0.2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  <c r="K106" s="26">
        <v>34.087020000000003</v>
      </c>
      <c r="L106" s="26">
        <v>34.625332499999999</v>
      </c>
      <c r="M106" s="26">
        <v>34.809060000000002</v>
      </c>
    </row>
    <row r="107" spans="1:13" ht="12.75" outlineLevel="4" x14ac:dyDescent="0.2">
      <c r="A107" s="25" t="s">
        <v>51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  <c r="K107" s="26">
        <v>1.52057075983</v>
      </c>
      <c r="L107" s="26">
        <v>1.52328003563</v>
      </c>
      <c r="M107" s="26">
        <v>1.5349828080500001</v>
      </c>
    </row>
    <row r="108" spans="1:13" ht="12.75" outlineLevel="3" x14ac:dyDescent="0.2">
      <c r="A108" s="28" t="s">
        <v>61</v>
      </c>
      <c r="B108" s="26">
        <f t="shared" ref="B108:M108" si="21">SUM(B$109:B$109)</f>
        <v>7.6600232181100001</v>
      </c>
      <c r="C108" s="26">
        <f t="shared" si="21"/>
        <v>7.4669709583400001</v>
      </c>
      <c r="D108" s="26">
        <f t="shared" si="21"/>
        <v>7.4115902363900004</v>
      </c>
      <c r="E108" s="26">
        <f t="shared" si="21"/>
        <v>7.4052880459099999</v>
      </c>
      <c r="F108" s="26">
        <f t="shared" si="21"/>
        <v>7.4206418244099996</v>
      </c>
      <c r="G108" s="26">
        <f t="shared" si="21"/>
        <v>7.2613540748499998</v>
      </c>
      <c r="H108" s="26">
        <f t="shared" si="21"/>
        <v>7.2810074742799999</v>
      </c>
      <c r="I108" s="26">
        <f t="shared" si="21"/>
        <v>7.3029164684800003</v>
      </c>
      <c r="J108" s="26">
        <f t="shared" si="21"/>
        <v>7.0626036646000001</v>
      </c>
      <c r="K108" s="26">
        <f t="shared" si="21"/>
        <v>7.0724289550900004</v>
      </c>
      <c r="L108" s="26">
        <f t="shared" si="21"/>
        <v>7.0296689180899996</v>
      </c>
      <c r="M108" s="26">
        <f t="shared" si="21"/>
        <v>7.0669694550899997</v>
      </c>
    </row>
    <row r="109" spans="1:13" ht="12.75" outlineLevel="4" x14ac:dyDescent="0.2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  <c r="K109" s="26">
        <v>7.0724289550900004</v>
      </c>
      <c r="L109" s="26">
        <v>7.0296689180899996</v>
      </c>
      <c r="M109" s="26">
        <v>7.0669694550899997</v>
      </c>
    </row>
    <row r="110" spans="1:13" ht="12.75" outlineLevel="3" x14ac:dyDescent="0.2">
      <c r="A110" s="28" t="s">
        <v>90</v>
      </c>
      <c r="B110" s="26">
        <f t="shared" ref="B110:M110" si="22">SUM(B$111:B$111)</f>
        <v>34.682175000000001</v>
      </c>
      <c r="C110" s="26">
        <f t="shared" si="22"/>
        <v>34.504964999999999</v>
      </c>
      <c r="D110" s="26">
        <f t="shared" si="22"/>
        <v>34.249049999999997</v>
      </c>
      <c r="E110" s="26">
        <f t="shared" si="22"/>
        <v>34.219927499999997</v>
      </c>
      <c r="F110" s="26">
        <f t="shared" si="22"/>
        <v>34.290877500000001</v>
      </c>
      <c r="G110" s="26">
        <f t="shared" si="22"/>
        <v>34.2610125</v>
      </c>
      <c r="H110" s="26">
        <f t="shared" si="22"/>
        <v>34.353742500000003</v>
      </c>
      <c r="I110" s="26">
        <f t="shared" si="22"/>
        <v>34.457115000000002</v>
      </c>
      <c r="J110" s="26">
        <f t="shared" si="22"/>
        <v>34.039664999999999</v>
      </c>
      <c r="K110" s="26">
        <f t="shared" si="22"/>
        <v>34.087020000000003</v>
      </c>
      <c r="L110" s="26">
        <f t="shared" si="22"/>
        <v>34.625332499999999</v>
      </c>
      <c r="M110" s="26">
        <f t="shared" si="22"/>
        <v>34.809060000000002</v>
      </c>
    </row>
    <row r="111" spans="1:13" ht="12.75" outlineLevel="4" x14ac:dyDescent="0.2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  <c r="K111" s="26">
        <v>34.087020000000003</v>
      </c>
      <c r="L111" s="26">
        <v>34.625332499999999</v>
      </c>
      <c r="M111" s="26">
        <v>34.809060000000002</v>
      </c>
    </row>
    <row r="112" spans="1:13" ht="12.75" outlineLevel="3" x14ac:dyDescent="0.2">
      <c r="A112" s="28" t="s">
        <v>72</v>
      </c>
      <c r="B112" s="26">
        <f t="shared" ref="B112:M112" si="23">SUM(B$113:B$113)</f>
        <v>4.4650953701700002</v>
      </c>
      <c r="C112" s="26">
        <f t="shared" si="23"/>
        <v>4.4412265879900001</v>
      </c>
      <c r="D112" s="26">
        <f t="shared" si="23"/>
        <v>4.4257946912300001</v>
      </c>
      <c r="E112" s="26">
        <f t="shared" si="23"/>
        <v>4.4885541662300001</v>
      </c>
      <c r="F112" s="26">
        <f t="shared" si="23"/>
        <v>4.5906783346799998</v>
      </c>
      <c r="G112" s="26">
        <f t="shared" si="23"/>
        <v>4.5886901382299996</v>
      </c>
      <c r="H112" s="26">
        <f t="shared" si="23"/>
        <v>4.65976474076</v>
      </c>
      <c r="I112" s="26">
        <f t="shared" si="23"/>
        <v>4.6088394814500004</v>
      </c>
      <c r="J112" s="26">
        <f t="shared" si="23"/>
        <v>4.5991469015900002</v>
      </c>
      <c r="K112" s="26">
        <f t="shared" si="23"/>
        <v>4.6133871184100004</v>
      </c>
      <c r="L112" s="26">
        <f t="shared" si="23"/>
        <v>4.6432487508099998</v>
      </c>
      <c r="M112" s="26">
        <f t="shared" si="23"/>
        <v>4.6684763347900002</v>
      </c>
    </row>
    <row r="113" spans="1:13" ht="12.75" outlineLevel="4" x14ac:dyDescent="0.2">
      <c r="A113" s="25" t="s">
        <v>46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  <c r="K113" s="26">
        <v>4.6133871184100004</v>
      </c>
      <c r="L113" s="26">
        <v>4.6432487508099998</v>
      </c>
      <c r="M113" s="26">
        <v>4.6684763347900002</v>
      </c>
    </row>
  </sheetData>
  <mergeCells count="2">
    <mergeCell ref="A1:M1"/>
    <mergeCell ref="A2:M2"/>
  </mergeCells>
  <printOptions horizontalCentered="1" verticalCentered="1"/>
  <pageMargins left="0.19685039370078741" right="0.19685039370078741" top="0.19685039370078741" bottom="0.19685039370078741" header="0" footer="0"/>
  <pageSetup paperSize="9" scale="4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EC23-E85A-4068-B761-72DF7762EB6A}">
  <sheetPr codeName="Лист29">
    <tabColor indexed="50"/>
    <outlinePr applyStyles="1" summaryBelow="0"/>
    <pageSetUpPr fitToPage="1"/>
  </sheetPr>
  <dimension ref="A2:G129"/>
  <sheetViews>
    <sheetView tabSelected="1" workbookViewId="0">
      <selection activeCell="A6" sqref="A6"/>
    </sheetView>
  </sheetViews>
  <sheetFormatPr defaultColWidth="9.140625" defaultRowHeight="12.75" outlineLevelRow="4" x14ac:dyDescent="0.2"/>
  <cols>
    <col min="1" max="1" width="52" style="2" customWidth="1"/>
    <col min="2" max="7" width="15.140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4"/>
      <c r="C2" s="134"/>
      <c r="D2" s="134"/>
      <c r="E2" s="134"/>
      <c r="F2" s="134"/>
      <c r="G2" s="134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VALUSD</f>
        <v>bn USD</v>
      </c>
    </row>
    <row r="5" spans="1:7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45991</v>
      </c>
    </row>
    <row r="6" spans="1:7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145.32087120896</v>
      </c>
      <c r="F6" s="12">
        <f t="shared" si="0"/>
        <v>166.05975130834</v>
      </c>
      <c r="G6" s="12">
        <f t="shared" si="0"/>
        <v>204.21822353393</v>
      </c>
    </row>
    <row r="7" spans="1:7" s="19" customFormat="1" ht="15" outlineLevel="1" x14ac:dyDescent="0.2">
      <c r="A7" s="125" t="s">
        <v>0</v>
      </c>
      <c r="B7" s="126">
        <f t="shared" ref="B7:G7" si="1">B$8+B$47</f>
        <v>79.903217077660003</v>
      </c>
      <c r="C7" s="126">
        <f t="shared" si="1"/>
        <v>86.615691312520013</v>
      </c>
      <c r="D7" s="126">
        <f t="shared" si="1"/>
        <v>101.59354286954999</v>
      </c>
      <c r="E7" s="126">
        <f t="shared" si="1"/>
        <v>136.59196737241001</v>
      </c>
      <c r="F7" s="126">
        <f t="shared" si="1"/>
        <v>159.19681191121001</v>
      </c>
      <c r="G7" s="126">
        <f t="shared" si="1"/>
        <v>197.40936739929001</v>
      </c>
    </row>
    <row r="8" spans="1:7" s="19" customFormat="1" ht="15" outlineLevel="2" x14ac:dyDescent="0.2">
      <c r="A8" s="127" t="s">
        <v>1</v>
      </c>
      <c r="B8" s="128">
        <f t="shared" ref="B8:G8" si="2">B$9+B$45</f>
        <v>35.392538767910011</v>
      </c>
      <c r="C8" s="128">
        <f t="shared" si="2"/>
        <v>38.952681436220011</v>
      </c>
      <c r="D8" s="128">
        <f t="shared" si="2"/>
        <v>38.002282077159983</v>
      </c>
      <c r="E8" s="128">
        <f t="shared" si="2"/>
        <v>41.800875791419998</v>
      </c>
      <c r="F8" s="128">
        <f t="shared" si="2"/>
        <v>44.319135028530013</v>
      </c>
      <c r="G8" s="128">
        <f t="shared" si="2"/>
        <v>45.269355918510001</v>
      </c>
    </row>
    <row r="9" spans="1:7" s="19" customFormat="1" outlineLevel="3" x14ac:dyDescent="0.2">
      <c r="A9" s="20" t="s">
        <v>2</v>
      </c>
      <c r="B9" s="21">
        <f t="shared" ref="B9:G9" si="3">SUM(B$10:B$44)</f>
        <v>35.322377285950012</v>
      </c>
      <c r="C9" s="21">
        <f t="shared" si="3"/>
        <v>38.884805428450008</v>
      </c>
      <c r="D9" s="21">
        <f t="shared" si="3"/>
        <v>37.955266801959979</v>
      </c>
      <c r="E9" s="21">
        <f t="shared" si="3"/>
        <v>41.759092484669999</v>
      </c>
      <c r="F9" s="21">
        <f t="shared" si="3"/>
        <v>44.284529596720013</v>
      </c>
      <c r="G9" s="21">
        <f t="shared" si="3"/>
        <v>45.23722749006</v>
      </c>
    </row>
    <row r="10" spans="1:7" s="56" customFormat="1" outlineLevel="4" x14ac:dyDescent="0.2">
      <c r="A10" s="22" t="s">
        <v>3</v>
      </c>
      <c r="B10" s="23">
        <v>1.96742521474</v>
      </c>
      <c r="C10" s="23">
        <v>3.5161637729300002</v>
      </c>
      <c r="D10" s="23">
        <v>1.47136659314</v>
      </c>
      <c r="E10" s="23">
        <v>3.2715826405300001</v>
      </c>
      <c r="F10" s="23">
        <v>9.0706825079999998E-2</v>
      </c>
      <c r="G10" s="23">
        <v>0.2</v>
      </c>
    </row>
    <row r="11" spans="1:7" outlineLevel="4" x14ac:dyDescent="0.2">
      <c r="A11" s="25" t="s">
        <v>109</v>
      </c>
      <c r="B11" s="26">
        <v>1.1826506051800001</v>
      </c>
      <c r="C11" s="26">
        <v>4.1147456020000001E-2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2">
      <c r="A12" s="25" t="s">
        <v>110</v>
      </c>
      <c r="B12" s="26">
        <v>0.39557383659000001</v>
      </c>
      <c r="C12" s="26">
        <v>0.97407988796</v>
      </c>
      <c r="D12" s="26">
        <v>1.28518943552</v>
      </c>
      <c r="E12" s="26">
        <v>0</v>
      </c>
      <c r="F12" s="26">
        <v>0</v>
      </c>
      <c r="G12" s="26">
        <v>0</v>
      </c>
    </row>
    <row r="13" spans="1:7" outlineLevel="4" x14ac:dyDescent="0.2">
      <c r="A13" s="25" t="s">
        <v>111</v>
      </c>
      <c r="B13" s="26">
        <v>1.1238485978199999</v>
      </c>
      <c r="C13" s="26">
        <v>0</v>
      </c>
      <c r="D13" s="26">
        <v>0</v>
      </c>
      <c r="E13" s="26">
        <v>1.2012284124199999</v>
      </c>
      <c r="F13" s="26">
        <v>0</v>
      </c>
      <c r="G13" s="26">
        <v>0</v>
      </c>
    </row>
    <row r="14" spans="1:7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5.9800516309500003</v>
      </c>
      <c r="G14" s="26">
        <v>4.0371890498000003</v>
      </c>
    </row>
    <row r="15" spans="1:7" outlineLevel="4" x14ac:dyDescent="0.2">
      <c r="A15" s="25" t="s">
        <v>5</v>
      </c>
      <c r="B15" s="26">
        <v>2.5383883414600001</v>
      </c>
      <c r="C15" s="26">
        <v>2.9816281866000001</v>
      </c>
      <c r="D15" s="26">
        <v>2.22413354628</v>
      </c>
      <c r="E15" s="26">
        <v>1.9851676302800001</v>
      </c>
      <c r="F15" s="26">
        <v>1.39466778468</v>
      </c>
      <c r="G15" s="26">
        <v>0.99948145181000003</v>
      </c>
    </row>
    <row r="16" spans="1:7" outlineLevel="4" x14ac:dyDescent="0.2">
      <c r="A16" s="25" t="s">
        <v>6</v>
      </c>
      <c r="B16" s="26">
        <v>0.67314833805999996</v>
      </c>
      <c r="C16" s="26">
        <v>0.64274768862999998</v>
      </c>
      <c r="D16" s="26">
        <v>0.47945505163000002</v>
      </c>
      <c r="E16" s="26">
        <v>0.46160853447</v>
      </c>
      <c r="F16" s="26">
        <v>0.41706510620999998</v>
      </c>
      <c r="G16" s="26">
        <v>0.40054227263999997</v>
      </c>
    </row>
    <row r="17" spans="1:7" outlineLevel="4" x14ac:dyDescent="0.2">
      <c r="A17" s="25" t="s">
        <v>7</v>
      </c>
      <c r="B17" s="26">
        <v>1.29091127722</v>
      </c>
      <c r="C17" s="26">
        <v>1.3380648283200001</v>
      </c>
      <c r="D17" s="26">
        <v>1.36729325161</v>
      </c>
      <c r="E17" s="26">
        <v>1.3163991743700001</v>
      </c>
      <c r="F17" s="26">
        <v>1.18937177385</v>
      </c>
      <c r="G17" s="26">
        <v>1.1850363095100001</v>
      </c>
    </row>
    <row r="18" spans="1:7" outlineLevel="4" x14ac:dyDescent="0.2">
      <c r="A18" s="25" t="s">
        <v>8</v>
      </c>
      <c r="B18" s="26">
        <v>1.01504534102</v>
      </c>
      <c r="C18" s="26">
        <v>1.05212224414</v>
      </c>
      <c r="D18" s="26">
        <v>0.92155567894000001</v>
      </c>
      <c r="E18" s="26">
        <v>0.88725306985999997</v>
      </c>
      <c r="F18" s="26">
        <v>0.80163659936999998</v>
      </c>
      <c r="G18" s="26">
        <v>0.79871449630000002</v>
      </c>
    </row>
    <row r="19" spans="1:7" outlineLevel="4" x14ac:dyDescent="0.2">
      <c r="A19" s="25" t="s">
        <v>9</v>
      </c>
      <c r="B19" s="26">
        <v>1.65873257264</v>
      </c>
      <c r="C19" s="26">
        <v>1.71932165613</v>
      </c>
      <c r="D19" s="26">
        <v>1.28252107002</v>
      </c>
      <c r="E19" s="26">
        <v>1.23478242557</v>
      </c>
      <c r="F19" s="26">
        <v>1.1156307239000001</v>
      </c>
      <c r="G19" s="26">
        <v>1.1115640583099999</v>
      </c>
    </row>
    <row r="20" spans="1:7" outlineLevel="4" x14ac:dyDescent="0.2">
      <c r="A20" s="25" t="s">
        <v>10</v>
      </c>
      <c r="B20" s="26">
        <v>3.5465986079</v>
      </c>
      <c r="C20" s="26">
        <v>4.2928769860499996</v>
      </c>
      <c r="D20" s="26">
        <v>6.4837581148799996</v>
      </c>
      <c r="E20" s="26">
        <v>6.2424164086299996</v>
      </c>
      <c r="F20" s="26">
        <v>5.3641408454299997</v>
      </c>
      <c r="G20" s="26">
        <v>5.3445876310699996</v>
      </c>
    </row>
    <row r="21" spans="1:7" outlineLevel="4" x14ac:dyDescent="0.2">
      <c r="A21" s="25" t="s">
        <v>11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0.28672531806000001</v>
      </c>
    </row>
    <row r="22" spans="1:7" outlineLevel="4" x14ac:dyDescent="0.2">
      <c r="A22" s="25" t="s">
        <v>12</v>
      </c>
      <c r="B22" s="26">
        <v>0.42786614134000001</v>
      </c>
      <c r="C22" s="26">
        <v>0.44349495202</v>
      </c>
      <c r="D22" s="26">
        <v>0.74101125010000002</v>
      </c>
      <c r="E22" s="26">
        <v>0.71342895657000005</v>
      </c>
      <c r="F22" s="26">
        <v>0.64458583697000005</v>
      </c>
      <c r="G22" s="26">
        <v>0.64223621091000005</v>
      </c>
    </row>
    <row r="23" spans="1:7" outlineLevel="4" x14ac:dyDescent="0.2">
      <c r="A23" s="25" t="s">
        <v>13</v>
      </c>
      <c r="B23" s="26">
        <v>1.4937057667</v>
      </c>
      <c r="C23" s="26">
        <v>2.9617775985099999</v>
      </c>
      <c r="D23" s="26">
        <v>1.90368219733</v>
      </c>
      <c r="E23" s="26">
        <v>1.5088939048200001</v>
      </c>
      <c r="F23" s="26">
        <v>1.5854307184700001</v>
      </c>
      <c r="G23" s="26">
        <v>3.7180060083100002</v>
      </c>
    </row>
    <row r="24" spans="1:7" outlineLevel="4" x14ac:dyDescent="0.2">
      <c r="A24" s="25" t="s">
        <v>14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0.28672531806000001</v>
      </c>
    </row>
    <row r="25" spans="1:7" outlineLevel="4" x14ac:dyDescent="0.2">
      <c r="A25" s="25" t="s">
        <v>15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0.28672531806000001</v>
      </c>
    </row>
    <row r="26" spans="1:7" outlineLevel="4" x14ac:dyDescent="0.2">
      <c r="A26" s="25" t="s">
        <v>16</v>
      </c>
      <c r="B26" s="26">
        <v>3.6177396860700002</v>
      </c>
      <c r="C26" s="26">
        <v>2.2411606184299999</v>
      </c>
      <c r="D26" s="26">
        <v>1.6427051342200001</v>
      </c>
      <c r="E26" s="26">
        <v>5.0738630260099997</v>
      </c>
      <c r="F26" s="26">
        <v>6.95899674116</v>
      </c>
      <c r="G26" s="26">
        <v>4.2205091863600002</v>
      </c>
    </row>
    <row r="27" spans="1:7" outlineLevel="4" x14ac:dyDescent="0.2">
      <c r="A27" s="25" t="s">
        <v>17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0.28672531806000001</v>
      </c>
    </row>
    <row r="28" spans="1:7" outlineLevel="4" x14ac:dyDescent="0.2">
      <c r="A28" s="25" t="s">
        <v>18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0.28672531806000001</v>
      </c>
    </row>
    <row r="29" spans="1:7" outlineLevel="4" x14ac:dyDescent="0.2">
      <c r="A29" s="25" t="s">
        <v>19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0.28672531806000001</v>
      </c>
    </row>
    <row r="30" spans="1:7" outlineLevel="4" x14ac:dyDescent="0.2">
      <c r="A30" s="25" t="s">
        <v>20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0.28672531806000001</v>
      </c>
    </row>
    <row r="31" spans="1:7" outlineLevel="4" x14ac:dyDescent="0.2">
      <c r="A31" s="25" t="s">
        <v>21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0.28672531806000001</v>
      </c>
    </row>
    <row r="32" spans="1:7" outlineLevel="4" x14ac:dyDescent="0.2">
      <c r="A32" s="25" t="s">
        <v>22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0.28672531806000001</v>
      </c>
    </row>
    <row r="33" spans="1:7" outlineLevel="4" x14ac:dyDescent="0.2">
      <c r="A33" s="25" t="s">
        <v>23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0.28672531806000001</v>
      </c>
    </row>
    <row r="34" spans="1:7" outlineLevel="4" x14ac:dyDescent="0.2">
      <c r="A34" s="25" t="s">
        <v>24</v>
      </c>
      <c r="B34" s="26">
        <v>0.42786614134000001</v>
      </c>
      <c r="C34" s="26">
        <v>0.44349495202</v>
      </c>
      <c r="D34" s="26">
        <v>0.33082327462</v>
      </c>
      <c r="E34" s="26">
        <v>0.31850920426000001</v>
      </c>
      <c r="F34" s="26">
        <v>0.28777430481999999</v>
      </c>
      <c r="G34" s="26">
        <v>0.28672531806000001</v>
      </c>
    </row>
    <row r="35" spans="1:7" outlineLevel="4" x14ac:dyDescent="0.2">
      <c r="A35" s="25" t="s">
        <v>25</v>
      </c>
      <c r="B35" s="26">
        <v>0.42786614134000001</v>
      </c>
      <c r="C35" s="26">
        <v>0.44349495202</v>
      </c>
      <c r="D35" s="26">
        <v>0.33082327462</v>
      </c>
      <c r="E35" s="26">
        <v>0.31850920426000001</v>
      </c>
      <c r="F35" s="26">
        <v>0.28777430481999999</v>
      </c>
      <c r="G35" s="26">
        <v>0.28672531806000001</v>
      </c>
    </row>
    <row r="36" spans="1:7" outlineLevel="4" x14ac:dyDescent="0.2">
      <c r="A36" s="25" t="s">
        <v>26</v>
      </c>
      <c r="B36" s="26">
        <v>0.42786614134000001</v>
      </c>
      <c r="C36" s="26">
        <v>0.44349495202</v>
      </c>
      <c r="D36" s="26">
        <v>0.33082327462</v>
      </c>
      <c r="E36" s="26">
        <v>0.31850920426000001</v>
      </c>
      <c r="F36" s="26">
        <v>0.28777430481999999</v>
      </c>
      <c r="G36" s="26">
        <v>0.28672531806000001</v>
      </c>
    </row>
    <row r="37" spans="1:7" outlineLevel="4" x14ac:dyDescent="0.2">
      <c r="A37" s="25" t="s">
        <v>27</v>
      </c>
      <c r="B37" s="26">
        <v>2.1574173242899999</v>
      </c>
      <c r="C37" s="26">
        <v>3.3531759060400002</v>
      </c>
      <c r="D37" s="26">
        <v>1.1345416286000001</v>
      </c>
      <c r="E37" s="26">
        <v>3.3204868307900002</v>
      </c>
      <c r="F37" s="26">
        <v>6.0801988866799999</v>
      </c>
      <c r="G37" s="26">
        <v>9.20093935457</v>
      </c>
    </row>
    <row r="38" spans="1:7" outlineLevel="4" x14ac:dyDescent="0.2">
      <c r="A38" s="25" t="s">
        <v>28</v>
      </c>
      <c r="B38" s="26">
        <v>0.42786638891000001</v>
      </c>
      <c r="C38" s="26">
        <v>0.44349520863000003</v>
      </c>
      <c r="D38" s="26">
        <v>7.0305603988399996</v>
      </c>
      <c r="E38" s="26">
        <v>6.7688653429299999</v>
      </c>
      <c r="F38" s="26">
        <v>6.1156961631</v>
      </c>
      <c r="G38" s="26">
        <v>6.0934034005599997</v>
      </c>
    </row>
    <row r="39" spans="1:7" outlineLevel="4" x14ac:dyDescent="0.2">
      <c r="A39" s="25" t="s">
        <v>29</v>
      </c>
      <c r="B39" s="26">
        <v>0.66909282536000003</v>
      </c>
      <c r="C39" s="26">
        <v>1.54523967858</v>
      </c>
      <c r="D39" s="26">
        <v>1.3651590982999999</v>
      </c>
      <c r="E39" s="26">
        <v>0.59342221659000005</v>
      </c>
      <c r="F39" s="26">
        <v>0.11893717737999999</v>
      </c>
      <c r="G39" s="26">
        <v>1.9731734087099999</v>
      </c>
    </row>
    <row r="40" spans="1:7" outlineLevel="4" x14ac:dyDescent="0.2">
      <c r="A40" s="25" t="s">
        <v>30</v>
      </c>
      <c r="B40" s="26">
        <v>2.0505828906499999</v>
      </c>
      <c r="C40" s="26">
        <v>1.88681203308</v>
      </c>
      <c r="D40" s="26">
        <v>1.8451328735700001</v>
      </c>
      <c r="E40" s="26">
        <v>1.08127016724</v>
      </c>
      <c r="F40" s="26">
        <v>1.09586897881</v>
      </c>
      <c r="G40" s="26">
        <v>1.09187434825</v>
      </c>
    </row>
    <row r="41" spans="1:7" outlineLevel="4" x14ac:dyDescent="0.2">
      <c r="A41" s="25" t="s">
        <v>31</v>
      </c>
      <c r="B41" s="26">
        <v>1.6580396185999999</v>
      </c>
      <c r="C41" s="26">
        <v>1.50597939013</v>
      </c>
      <c r="D41" s="26">
        <v>1.1233792652800001</v>
      </c>
      <c r="E41" s="26">
        <v>1.08156427714</v>
      </c>
      <c r="F41" s="26">
        <v>0.97719753088000005</v>
      </c>
      <c r="G41" s="26">
        <v>0</v>
      </c>
    </row>
    <row r="42" spans="1:7" outlineLevel="4" x14ac:dyDescent="0.2">
      <c r="A42" s="25" t="s">
        <v>32</v>
      </c>
      <c r="B42" s="26">
        <v>0.60994022902</v>
      </c>
      <c r="C42" s="26">
        <v>0.87867744205999998</v>
      </c>
      <c r="D42" s="26">
        <v>0.58743542275000005</v>
      </c>
      <c r="E42" s="26">
        <v>0.46815606701000001</v>
      </c>
      <c r="F42" s="26">
        <v>0.42298082732999998</v>
      </c>
      <c r="G42" s="26">
        <v>0.36218717412000001</v>
      </c>
    </row>
    <row r="43" spans="1:7" outlineLevel="4" x14ac:dyDescent="0.2">
      <c r="A43" s="25" t="s">
        <v>33</v>
      </c>
      <c r="B43" s="26">
        <v>0.61893006440999998</v>
      </c>
      <c r="C43" s="26">
        <v>0.64153793137000004</v>
      </c>
      <c r="D43" s="26">
        <v>0.27345865032</v>
      </c>
      <c r="E43" s="26">
        <v>6.5819958720000002E-2</v>
      </c>
      <c r="F43" s="26">
        <v>5.9468588689999997E-2</v>
      </c>
      <c r="G43" s="26">
        <v>0</v>
      </c>
    </row>
    <row r="44" spans="1:7" outlineLevel="4" x14ac:dyDescent="0.2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0.13035399405</v>
      </c>
    </row>
    <row r="45" spans="1:7" outlineLevel="3" x14ac:dyDescent="0.2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3.2128428450000003E-2</v>
      </c>
    </row>
    <row r="46" spans="1:7" outlineLevel="4" x14ac:dyDescent="0.2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3.2128428450000003E-2</v>
      </c>
    </row>
    <row r="47" spans="1:7" ht="15" outlineLevel="2" x14ac:dyDescent="0.25">
      <c r="A47" s="129" t="s">
        <v>37</v>
      </c>
      <c r="B47" s="130">
        <f t="shared" ref="B47:G47" si="5">B$48+B$58+B$69+B$71+B$78+B$87+B$89</f>
        <v>44.510678309749999</v>
      </c>
      <c r="C47" s="130">
        <f t="shared" si="5"/>
        <v>47.663009876300002</v>
      </c>
      <c r="D47" s="130">
        <f t="shared" si="5"/>
        <v>63.591260792390003</v>
      </c>
      <c r="E47" s="130">
        <f t="shared" si="5"/>
        <v>94.791091580989999</v>
      </c>
      <c r="F47" s="130">
        <f t="shared" si="5"/>
        <v>114.87767688267999</v>
      </c>
      <c r="G47" s="130">
        <f t="shared" si="5"/>
        <v>152.14001148078</v>
      </c>
    </row>
    <row r="48" spans="1:7" outlineLevel="3" x14ac:dyDescent="0.2">
      <c r="A48" s="28" t="s">
        <v>38</v>
      </c>
      <c r="B48" s="26">
        <f t="shared" ref="B48:G48" si="6">SUM(B$49:B$57)</f>
        <v>15.678814377209999</v>
      </c>
      <c r="C48" s="26">
        <f t="shared" si="6"/>
        <v>16.97941619561</v>
      </c>
      <c r="D48" s="26">
        <f t="shared" si="6"/>
        <v>30.08746323786</v>
      </c>
      <c r="E48" s="26">
        <f t="shared" si="6"/>
        <v>59.305881467680003</v>
      </c>
      <c r="F48" s="26">
        <f t="shared" si="6"/>
        <v>82.827989272819991</v>
      </c>
      <c r="G48" s="26">
        <f t="shared" si="6"/>
        <v>118.99293283894001</v>
      </c>
    </row>
    <row r="49" spans="1:7" outlineLevel="4" x14ac:dyDescent="0.2">
      <c r="A49" s="25" t="s">
        <v>39</v>
      </c>
      <c r="B49" s="26">
        <v>3.697351603E-2</v>
      </c>
      <c r="C49" s="26">
        <v>5.8199870360000003E-2</v>
      </c>
      <c r="D49" s="26">
        <v>7.7583875149999995E-2</v>
      </c>
      <c r="E49" s="26">
        <v>0.11417866259999999</v>
      </c>
      <c r="F49" s="26">
        <v>0.11419518165</v>
      </c>
      <c r="G49" s="26">
        <v>0.10826044326000001</v>
      </c>
    </row>
    <row r="50" spans="1:7" outlineLevel="4" x14ac:dyDescent="0.2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0.49653058703000003</v>
      </c>
    </row>
    <row r="51" spans="1:7" outlineLevel="4" x14ac:dyDescent="0.2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5.211556111E-2</v>
      </c>
    </row>
    <row r="52" spans="1:7" outlineLevel="4" x14ac:dyDescent="0.2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3.2134565968</v>
      </c>
    </row>
    <row r="53" spans="1:7" outlineLevel="4" x14ac:dyDescent="0.2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78.986578959849993</v>
      </c>
    </row>
    <row r="54" spans="1:7" outlineLevel="4" x14ac:dyDescent="0.2">
      <c r="A54" s="25" t="s">
        <v>44</v>
      </c>
      <c r="B54" s="26">
        <v>5.2931177325599998</v>
      </c>
      <c r="C54" s="26">
        <v>6.1552473171899997</v>
      </c>
      <c r="D54" s="26">
        <v>7.72193497584</v>
      </c>
      <c r="E54" s="26">
        <v>12.00422151197</v>
      </c>
      <c r="F54" s="26">
        <v>16.17518239755</v>
      </c>
      <c r="G54" s="26">
        <v>16.18779392555</v>
      </c>
    </row>
    <row r="55" spans="1:7" outlineLevel="4" x14ac:dyDescent="0.2">
      <c r="A55" s="25" t="s">
        <v>45</v>
      </c>
      <c r="B55" s="26">
        <v>0</v>
      </c>
      <c r="C55" s="26">
        <v>0</v>
      </c>
      <c r="D55" s="26">
        <v>0.57660198080000002</v>
      </c>
      <c r="E55" s="26">
        <v>1.05085771959</v>
      </c>
      <c r="F55" s="26">
        <v>5.7905951672300002</v>
      </c>
      <c r="G55" s="26">
        <v>6.3139657264500002</v>
      </c>
    </row>
    <row r="56" spans="1:7" outlineLevel="4" x14ac:dyDescent="0.2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13.62293664898</v>
      </c>
    </row>
    <row r="57" spans="1:7" outlineLevel="4" x14ac:dyDescent="0.2">
      <c r="A57" s="25" t="s">
        <v>47</v>
      </c>
      <c r="B57" s="26">
        <v>0</v>
      </c>
      <c r="C57" s="26">
        <v>2.2672023800000001E-3</v>
      </c>
      <c r="D57" s="26">
        <v>2.13029758E-3</v>
      </c>
      <c r="E57" s="26">
        <v>6.6717266900000001E-3</v>
      </c>
      <c r="F57" s="26">
        <v>1.146224364E-2</v>
      </c>
      <c r="G57" s="26">
        <v>1.1294389910000001E-2</v>
      </c>
    </row>
    <row r="58" spans="1:7" outlineLevel="3" x14ac:dyDescent="0.2">
      <c r="A58" s="28" t="s">
        <v>48</v>
      </c>
      <c r="B58" s="26">
        <f t="shared" ref="B58:G58" si="7">SUM(B$59:B$68)</f>
        <v>0.94665391014000011</v>
      </c>
      <c r="C58" s="26">
        <f t="shared" si="7"/>
        <v>0.88801693534000015</v>
      </c>
      <c r="D58" s="26">
        <f t="shared" si="7"/>
        <v>4.3891608617900006</v>
      </c>
      <c r="E58" s="26">
        <f t="shared" si="7"/>
        <v>6.3176009659000005</v>
      </c>
      <c r="F58" s="26">
        <f t="shared" si="7"/>
        <v>7.6299116025599991</v>
      </c>
      <c r="G58" s="26">
        <f t="shared" si="7"/>
        <v>7.9284370570299982</v>
      </c>
    </row>
    <row r="59" spans="1:7" outlineLevel="4" x14ac:dyDescent="0.2">
      <c r="A59" s="25" t="s">
        <v>49</v>
      </c>
      <c r="B59" s="26">
        <v>0</v>
      </c>
      <c r="C59" s="26">
        <v>0</v>
      </c>
      <c r="D59" s="26">
        <v>1.8276825705999999</v>
      </c>
      <c r="E59" s="26">
        <v>3.6820325010000001</v>
      </c>
      <c r="F59" s="26">
        <v>5.0846934205799998</v>
      </c>
      <c r="G59" s="26">
        <v>5.1994621037200002</v>
      </c>
    </row>
    <row r="60" spans="1:7" outlineLevel="4" x14ac:dyDescent="0.2">
      <c r="A60" s="25" t="s">
        <v>50</v>
      </c>
      <c r="B60" s="26">
        <v>2.7804970700000001E-2</v>
      </c>
      <c r="C60" s="26">
        <v>3.9693692959999999E-2</v>
      </c>
      <c r="D60" s="26">
        <v>0.47501825474999998</v>
      </c>
      <c r="E60" s="26">
        <v>0.4994446609</v>
      </c>
      <c r="F60" s="26">
        <v>0.46506189307000001</v>
      </c>
      <c r="G60" s="26">
        <v>0.50293260715999999</v>
      </c>
    </row>
    <row r="61" spans="1:7" outlineLevel="4" x14ac:dyDescent="0.2">
      <c r="A61" s="25" t="s">
        <v>51</v>
      </c>
      <c r="B61" s="26">
        <v>0.31797605808000001</v>
      </c>
      <c r="C61" s="26">
        <v>0.28670076286000001</v>
      </c>
      <c r="D61" s="26">
        <v>0.58684537884999999</v>
      </c>
      <c r="E61" s="26">
        <v>0.62447708832000004</v>
      </c>
      <c r="F61" s="26">
        <v>0.58744407237999996</v>
      </c>
      <c r="G61" s="26">
        <v>0.65478754739</v>
      </c>
    </row>
    <row r="62" spans="1:7" outlineLevel="4" x14ac:dyDescent="0.2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0.23165990406</v>
      </c>
    </row>
    <row r="63" spans="1:7" outlineLevel="4" x14ac:dyDescent="0.2">
      <c r="A63" s="25" t="s">
        <v>53</v>
      </c>
      <c r="B63" s="26">
        <v>0.58457338385000002</v>
      </c>
      <c r="C63" s="26">
        <v>0.49881203877000002</v>
      </c>
      <c r="D63" s="26">
        <v>0.99791775268000005</v>
      </c>
      <c r="E63" s="26">
        <v>0.94627132542000003</v>
      </c>
      <c r="F63" s="26">
        <v>0.84658439538999997</v>
      </c>
      <c r="G63" s="26">
        <v>0.85288645963999998</v>
      </c>
    </row>
    <row r="64" spans="1:7" outlineLevel="4" x14ac:dyDescent="0.2">
      <c r="A64" s="25" t="s">
        <v>54</v>
      </c>
      <c r="B64" s="26">
        <v>0</v>
      </c>
      <c r="C64" s="26">
        <v>0</v>
      </c>
      <c r="D64" s="26">
        <v>0.21302975776999999</v>
      </c>
      <c r="E64" s="26">
        <v>0.22224977884</v>
      </c>
      <c r="F64" s="26">
        <v>0.20898023264000001</v>
      </c>
      <c r="G64" s="26">
        <v>0.23165990406</v>
      </c>
    </row>
    <row r="65" spans="1:7" outlineLevel="4" x14ac:dyDescent="0.2">
      <c r="A65" s="25" t="s">
        <v>55</v>
      </c>
      <c r="B65" s="26">
        <v>1.440203588E-2</v>
      </c>
      <c r="C65" s="26">
        <v>4.1845500289999997E-2</v>
      </c>
      <c r="D65" s="26">
        <v>5.3056445690000002E-2</v>
      </c>
      <c r="E65" s="26">
        <v>9.6949115109999998E-2</v>
      </c>
      <c r="F65" s="26">
        <v>0.10378189140999999</v>
      </c>
      <c r="G65" s="26">
        <v>0.12939841242</v>
      </c>
    </row>
    <row r="66" spans="1:7" outlineLevel="4" x14ac:dyDescent="0.2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0.1</v>
      </c>
      <c r="G66" s="26">
        <v>0.1</v>
      </c>
    </row>
    <row r="67" spans="1:7" outlineLevel="4" x14ac:dyDescent="0.2">
      <c r="A67" s="25" t="s">
        <v>57</v>
      </c>
      <c r="B67" s="26">
        <v>0</v>
      </c>
      <c r="C67" s="26">
        <v>2.0492385960000001E-2</v>
      </c>
      <c r="D67" s="26">
        <v>2.210838918E-2</v>
      </c>
      <c r="E67" s="26">
        <v>2.3454162970000001E-2</v>
      </c>
      <c r="F67" s="26">
        <v>2.3872949189999999E-2</v>
      </c>
      <c r="G67" s="26">
        <v>2.513760332E-2</v>
      </c>
    </row>
    <row r="68" spans="1:7" outlineLevel="4" x14ac:dyDescent="0.2">
      <c r="A68" s="25" t="s">
        <v>58</v>
      </c>
      <c r="B68" s="26">
        <v>1.8974616299999999E-3</v>
      </c>
      <c r="C68" s="26">
        <v>4.7255449999999998E-4</v>
      </c>
      <c r="D68" s="26">
        <v>4.7255449999999998E-4</v>
      </c>
      <c r="E68" s="26">
        <v>4.7255449999999998E-4</v>
      </c>
      <c r="F68" s="26">
        <v>5.1251526E-4</v>
      </c>
      <c r="G68" s="26">
        <v>5.1251526E-4</v>
      </c>
    </row>
    <row r="69" spans="1:7" outlineLevel="3" x14ac:dyDescent="0.2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2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2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2.1056863228</v>
      </c>
    </row>
    <row r="72" spans="1:7" outlineLevel="4" x14ac:dyDescent="0.2">
      <c r="A72" s="25" t="s">
        <v>62</v>
      </c>
      <c r="B72" s="26">
        <v>0.23292541166</v>
      </c>
      <c r="C72" s="26">
        <v>0.29744124965000002</v>
      </c>
      <c r="D72" s="26">
        <v>0.30348476916</v>
      </c>
      <c r="E72" s="26">
        <v>0.2708811217</v>
      </c>
      <c r="F72" s="26">
        <v>0.19288559186000001</v>
      </c>
      <c r="G72" s="26">
        <v>0.14268455386000001</v>
      </c>
    </row>
    <row r="73" spans="1:7" outlineLevel="4" x14ac:dyDescent="0.2">
      <c r="A73" s="25" t="s">
        <v>63</v>
      </c>
      <c r="B73" s="26">
        <v>0.61432522476999996</v>
      </c>
      <c r="C73" s="26">
        <v>0.73684077395000003</v>
      </c>
      <c r="D73" s="26">
        <v>0.69234671275000004</v>
      </c>
      <c r="E73" s="26">
        <v>0.72231178122999995</v>
      </c>
      <c r="F73" s="26">
        <v>0.67918575608999998</v>
      </c>
      <c r="G73" s="26">
        <v>0.75289468816000005</v>
      </c>
    </row>
    <row r="74" spans="1:7" outlineLevel="4" x14ac:dyDescent="0.2">
      <c r="A74" s="25" t="s">
        <v>64</v>
      </c>
      <c r="B74" s="26">
        <v>6.2819910000000005E-5</v>
      </c>
      <c r="C74" s="26">
        <v>5.7960120000000002E-5</v>
      </c>
      <c r="D74" s="26">
        <v>5.4460209999999998E-5</v>
      </c>
      <c r="E74" s="26">
        <v>5.681727E-5</v>
      </c>
      <c r="F74" s="26">
        <v>5.3424960000000002E-5</v>
      </c>
      <c r="G74" s="26">
        <v>5.9222930000000001E-5</v>
      </c>
    </row>
    <row r="75" spans="1:7" outlineLevel="4" x14ac:dyDescent="0.2">
      <c r="A75" s="25" t="s">
        <v>65</v>
      </c>
      <c r="B75" s="26">
        <v>0</v>
      </c>
      <c r="C75" s="26">
        <v>0</v>
      </c>
      <c r="D75" s="26">
        <v>0</v>
      </c>
      <c r="E75" s="26">
        <v>4.3185847999999997E-3</v>
      </c>
      <c r="F75" s="26">
        <v>6.7086455600000004E-3</v>
      </c>
      <c r="G75" s="26">
        <v>0.62773219671000002</v>
      </c>
    </row>
    <row r="76" spans="1:7" outlineLevel="4" x14ac:dyDescent="0.2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0.39537211181999998</v>
      </c>
    </row>
    <row r="77" spans="1:7" outlineLevel="4" x14ac:dyDescent="0.2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0.18694354932000001</v>
      </c>
    </row>
    <row r="78" spans="1:7" outlineLevel="3" x14ac:dyDescent="0.2">
      <c r="A78" s="28" t="s">
        <v>68</v>
      </c>
      <c r="B78" s="26">
        <f t="shared" ref="B78:G78" si="10">SUM(B$79:B$86)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15.219165084</v>
      </c>
    </row>
    <row r="79" spans="1:7" outlineLevel="4" x14ac:dyDescent="0.2">
      <c r="A79" s="25" t="s">
        <v>112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outlineLevel="4" x14ac:dyDescent="0.2">
      <c r="A80" s="25" t="s">
        <v>113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2">
      <c r="A81" s="25" t="s">
        <v>114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outlineLevel="4" x14ac:dyDescent="0.2">
      <c r="A82" s="25" t="s">
        <v>115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outlineLevel="4" x14ac:dyDescent="0.2">
      <c r="A83" s="25" t="s">
        <v>116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outlineLevel="4" x14ac:dyDescent="0.2">
      <c r="A84" s="25" t="s">
        <v>117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outlineLevel="4" x14ac:dyDescent="0.2">
      <c r="A85" s="25" t="s">
        <v>118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outlineLevel="4" x14ac:dyDescent="0.2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</row>
    <row r="87" spans="1:7" outlineLevel="3" x14ac:dyDescent="0.2">
      <c r="A87" s="28" t="s">
        <v>70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outlineLevel="4" x14ac:dyDescent="0.2">
      <c r="A88" s="25" t="s">
        <v>71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outlineLevel="3" x14ac:dyDescent="0.2">
      <c r="A89" s="28" t="s">
        <v>72</v>
      </c>
      <c r="B89" s="26">
        <f t="shared" ref="B89:G89" si="12">SUM(B$90:B$90)</f>
        <v>1.7686496862900001</v>
      </c>
      <c r="C89" s="26">
        <f t="shared" si="12"/>
        <v>4.4174258540500002</v>
      </c>
      <c r="D89" s="26">
        <f t="shared" si="12"/>
        <v>4.2004354421199999</v>
      </c>
      <c r="E89" s="26">
        <f t="shared" si="12"/>
        <v>4.2346040658300002</v>
      </c>
      <c r="F89" s="26">
        <f t="shared" si="12"/>
        <v>4.1161355888799998</v>
      </c>
      <c r="G89" s="26">
        <f t="shared" si="12"/>
        <v>4.2879343180099996</v>
      </c>
    </row>
    <row r="90" spans="1:7" outlineLevel="4" x14ac:dyDescent="0.2">
      <c r="A90" s="25" t="s">
        <v>46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4.2879343180099996</v>
      </c>
    </row>
    <row r="91" spans="1:7" ht="15" outlineLevel="1" x14ac:dyDescent="0.25">
      <c r="A91" s="131" t="s">
        <v>73</v>
      </c>
      <c r="B91" s="132">
        <f t="shared" ref="B91:G91" si="13">B$92+B$111</f>
        <v>10.350286957600002</v>
      </c>
      <c r="C91" s="132">
        <f t="shared" si="13"/>
        <v>11.340186286440002</v>
      </c>
      <c r="D91" s="132">
        <f t="shared" si="13"/>
        <v>9.8563851605699995</v>
      </c>
      <c r="E91" s="132">
        <f t="shared" si="13"/>
        <v>8.7289038365499998</v>
      </c>
      <c r="F91" s="132">
        <f t="shared" si="13"/>
        <v>6.8629393971300008</v>
      </c>
      <c r="G91" s="132">
        <f t="shared" si="13"/>
        <v>6.8088561346400001</v>
      </c>
    </row>
    <row r="92" spans="1:7" ht="15" outlineLevel="2" x14ac:dyDescent="0.25">
      <c r="A92" s="129" t="s">
        <v>1</v>
      </c>
      <c r="B92" s="130">
        <f t="shared" ref="B92:G92" si="14">B$93+B$101+B$109</f>
        <v>1.14015267014</v>
      </c>
      <c r="C92" s="130">
        <f t="shared" si="14"/>
        <v>1.7977295609399999</v>
      </c>
      <c r="D92" s="130">
        <f t="shared" si="14"/>
        <v>1.9743148852600001</v>
      </c>
      <c r="E92" s="130">
        <f t="shared" si="14"/>
        <v>1.8113315413799997</v>
      </c>
      <c r="F92" s="130">
        <f t="shared" si="14"/>
        <v>1.6498361975499998</v>
      </c>
      <c r="G92" s="130">
        <f t="shared" si="14"/>
        <v>1.84641797693</v>
      </c>
    </row>
    <row r="93" spans="1:7" outlineLevel="3" x14ac:dyDescent="0.2">
      <c r="A93" s="28" t="s">
        <v>2</v>
      </c>
      <c r="B93" s="26">
        <f t="shared" ref="B93:G93" si="15">SUM(B$94:B$100)</f>
        <v>0.86249908397999997</v>
      </c>
      <c r="C93" s="26">
        <f t="shared" si="15"/>
        <v>0.62058407812999994</v>
      </c>
      <c r="D93" s="26">
        <f t="shared" si="15"/>
        <v>0.32397785532000001</v>
      </c>
      <c r="E93" s="26">
        <f t="shared" si="15"/>
        <v>0.2099659737</v>
      </c>
      <c r="F93" s="26">
        <f t="shared" si="15"/>
        <v>0.10644904969000001</v>
      </c>
      <c r="G93" s="26">
        <f t="shared" si="15"/>
        <v>5.865957225E-2</v>
      </c>
    </row>
    <row r="94" spans="1:7" outlineLevel="4" x14ac:dyDescent="0.2">
      <c r="A94" s="25" t="s">
        <v>74</v>
      </c>
      <c r="B94" s="26">
        <v>0.12290182708</v>
      </c>
      <c r="C94" s="26">
        <v>0.12739110351999999</v>
      </c>
      <c r="D94" s="26">
        <v>9.5026880990000007E-2</v>
      </c>
      <c r="E94" s="26">
        <v>6.5161759129999997E-2</v>
      </c>
      <c r="F94" s="26">
        <v>5.8873902810000003E-2</v>
      </c>
      <c r="G94" s="26">
        <v>5.8659297319999998E-2</v>
      </c>
    </row>
    <row r="95" spans="1:7" outlineLevel="4" x14ac:dyDescent="0.2">
      <c r="A95" s="25" t="s">
        <v>119</v>
      </c>
      <c r="B95" s="26">
        <v>5.9289963430000002E-2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2">
      <c r="A96" s="25" t="s">
        <v>120</v>
      </c>
      <c r="B96" s="26">
        <v>0.38419641656999998</v>
      </c>
      <c r="C96" s="26">
        <v>0.18626595596000001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2">
      <c r="A97" s="25" t="s">
        <v>121</v>
      </c>
      <c r="B97" s="26">
        <v>0.10158958924</v>
      </c>
      <c r="C97" s="26">
        <v>0.10530038639</v>
      </c>
      <c r="D97" s="26">
        <v>7.854839945E-2</v>
      </c>
      <c r="E97" s="26">
        <v>0</v>
      </c>
      <c r="F97" s="26">
        <v>0</v>
      </c>
      <c r="G97" s="26">
        <v>0</v>
      </c>
    </row>
    <row r="98" spans="1:7" outlineLevel="4" x14ac:dyDescent="0.2">
      <c r="A98" s="25" t="s">
        <v>122</v>
      </c>
      <c r="B98" s="26">
        <v>0.12378601289000001</v>
      </c>
      <c r="C98" s="26">
        <v>0.12830758628</v>
      </c>
      <c r="D98" s="26">
        <v>9.5710527609999999E-2</v>
      </c>
      <c r="E98" s="26">
        <v>9.2147942199999999E-2</v>
      </c>
      <c r="F98" s="26">
        <v>0</v>
      </c>
      <c r="G98" s="26">
        <v>0</v>
      </c>
    </row>
    <row r="99" spans="1:7" outlineLevel="4" x14ac:dyDescent="0.2">
      <c r="A99" s="25" t="s">
        <v>75</v>
      </c>
      <c r="B99" s="26">
        <v>7.0734864509999995E-2</v>
      </c>
      <c r="C99" s="26">
        <v>7.3318620730000006E-2</v>
      </c>
      <c r="D99" s="26">
        <v>5.4691730059999999E-2</v>
      </c>
      <c r="E99" s="26">
        <v>5.2655966970000002E-2</v>
      </c>
      <c r="F99" s="26">
        <v>4.7574870950000001E-2</v>
      </c>
      <c r="G99" s="26">
        <v>0</v>
      </c>
    </row>
    <row r="100" spans="1:7" outlineLevel="4" x14ac:dyDescent="0.2">
      <c r="A100" s="25" t="s">
        <v>76</v>
      </c>
      <c r="B100" s="26">
        <v>4.1026000000000002E-7</v>
      </c>
      <c r="C100" s="26">
        <v>4.2525000000000003E-7</v>
      </c>
      <c r="D100" s="26">
        <v>3.1721000000000002E-7</v>
      </c>
      <c r="E100" s="26">
        <v>3.0540000000000002E-7</v>
      </c>
      <c r="F100" s="26">
        <v>2.7593000000000001E-7</v>
      </c>
      <c r="G100" s="26">
        <v>2.7492999999999999E-7</v>
      </c>
    </row>
    <row r="101" spans="1:7" outlineLevel="3" x14ac:dyDescent="0.2">
      <c r="A101" s="28" t="s">
        <v>35</v>
      </c>
      <c r="B101" s="26">
        <f t="shared" ref="B101:G101" si="16">SUM(B$102:B$108)</f>
        <v>0.27761982263999996</v>
      </c>
      <c r="C101" s="26">
        <f t="shared" si="16"/>
        <v>1.1771104859999999</v>
      </c>
      <c r="D101" s="26">
        <f t="shared" si="16"/>
        <v>1.65031092421</v>
      </c>
      <c r="E101" s="26">
        <f t="shared" si="16"/>
        <v>1.6013404336699999</v>
      </c>
      <c r="F101" s="26">
        <f t="shared" si="16"/>
        <v>1.5433644391799999</v>
      </c>
      <c r="G101" s="26">
        <f t="shared" si="16"/>
        <v>1.7877357787799999</v>
      </c>
    </row>
    <row r="102" spans="1:7" outlineLevel="4" x14ac:dyDescent="0.2">
      <c r="A102" s="25" t="s">
        <v>77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5.272388033E-2</v>
      </c>
    </row>
    <row r="103" spans="1:7" outlineLevel="4" x14ac:dyDescent="0.2">
      <c r="A103" s="25" t="s">
        <v>78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3.2500000300000002E-3</v>
      </c>
    </row>
    <row r="104" spans="1:7" outlineLevel="4" x14ac:dyDescent="0.2">
      <c r="A104" s="25" t="s">
        <v>79</v>
      </c>
      <c r="B104" s="26">
        <v>0</v>
      </c>
      <c r="C104" s="26">
        <v>0.01</v>
      </c>
      <c r="D104" s="26">
        <v>0.01</v>
      </c>
      <c r="E104" s="26">
        <v>8.8888888799999993E-3</v>
      </c>
      <c r="F104" s="26">
        <v>5.5555555199999999E-3</v>
      </c>
      <c r="G104" s="26">
        <v>9.7367474800000003E-3</v>
      </c>
    </row>
    <row r="105" spans="1:7" outlineLevel="4" x14ac:dyDescent="0.2">
      <c r="A105" s="25" t="s">
        <v>80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0.38650761995999999</v>
      </c>
    </row>
    <row r="106" spans="1:7" outlineLevel="4" x14ac:dyDescent="0.2">
      <c r="A106" s="25" t="s">
        <v>81</v>
      </c>
      <c r="B106" s="26">
        <v>0</v>
      </c>
      <c r="C106" s="26">
        <v>1.4E-2</v>
      </c>
      <c r="D106" s="26">
        <v>1.4E-2</v>
      </c>
      <c r="E106" s="26">
        <v>1.2444444440000001E-2</v>
      </c>
      <c r="F106" s="26">
        <v>7.77777776E-3</v>
      </c>
      <c r="G106" s="26">
        <v>3.4999999700000002E-3</v>
      </c>
    </row>
    <row r="107" spans="1:7" outlineLevel="4" x14ac:dyDescent="0.2">
      <c r="A107" s="25" t="s">
        <v>82</v>
      </c>
      <c r="B107" s="26">
        <v>7.001679374E-2</v>
      </c>
      <c r="C107" s="26">
        <v>0.38894169869</v>
      </c>
      <c r="D107" s="26">
        <v>0.33856009715000002</v>
      </c>
      <c r="E107" s="26">
        <v>0.29996368222999997</v>
      </c>
      <c r="F107" s="26">
        <v>0.35657922199999997</v>
      </c>
      <c r="G107" s="26">
        <v>0.47927496366</v>
      </c>
    </row>
    <row r="108" spans="1:7" outlineLevel="4" x14ac:dyDescent="0.2">
      <c r="A108" s="25" t="s">
        <v>83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0.85274256734999998</v>
      </c>
    </row>
    <row r="109" spans="1:7" outlineLevel="3" x14ac:dyDescent="0.2">
      <c r="A109" s="28" t="s">
        <v>84</v>
      </c>
      <c r="B109" s="26">
        <f t="shared" ref="B109:G109" si="17">SUM(B$110:B$110)</f>
        <v>3.3763519999999998E-5</v>
      </c>
      <c r="C109" s="26">
        <f t="shared" si="17"/>
        <v>3.4996809999999997E-5</v>
      </c>
      <c r="D109" s="26">
        <f t="shared" si="17"/>
        <v>2.6105729999999998E-5</v>
      </c>
      <c r="E109" s="26">
        <f t="shared" si="17"/>
        <v>2.5134010000000001E-5</v>
      </c>
      <c r="F109" s="26">
        <f t="shared" si="17"/>
        <v>2.270868E-5</v>
      </c>
      <c r="G109" s="26">
        <f t="shared" si="17"/>
        <v>2.26259E-5</v>
      </c>
    </row>
    <row r="110" spans="1:7" outlineLevel="4" x14ac:dyDescent="0.2">
      <c r="A110" s="25" t="s">
        <v>85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2.26259E-5</v>
      </c>
    </row>
    <row r="111" spans="1:7" ht="15" outlineLevel="2" x14ac:dyDescent="0.25">
      <c r="A111" s="129" t="s">
        <v>37</v>
      </c>
      <c r="B111" s="130">
        <f t="shared" ref="B111:G111" si="18">B$112+B$119+B$122+B$125+B$128</f>
        <v>9.2101342874600007</v>
      </c>
      <c r="C111" s="130">
        <f t="shared" si="18"/>
        <v>9.542456725500001</v>
      </c>
      <c r="D111" s="130">
        <f t="shared" si="18"/>
        <v>7.8820702753100003</v>
      </c>
      <c r="E111" s="130">
        <f t="shared" si="18"/>
        <v>6.9175722951700003</v>
      </c>
      <c r="F111" s="130">
        <f t="shared" si="18"/>
        <v>5.2131031995800008</v>
      </c>
      <c r="G111" s="130">
        <f t="shared" si="18"/>
        <v>4.9624381577100003</v>
      </c>
    </row>
    <row r="112" spans="1:7" outlineLevel="3" x14ac:dyDescent="0.2">
      <c r="A112" s="28" t="s">
        <v>38</v>
      </c>
      <c r="B112" s="26">
        <f t="shared" ref="B112:G112" si="19">SUM(B$113:B$118)</f>
        <v>7.8396779266699994</v>
      </c>
      <c r="C112" s="26">
        <f t="shared" si="19"/>
        <v>6.8215236588600003</v>
      </c>
      <c r="D112" s="26">
        <f t="shared" si="19"/>
        <v>5.22954123319</v>
      </c>
      <c r="E112" s="26">
        <f t="shared" si="19"/>
        <v>4.23165891857</v>
      </c>
      <c r="F112" s="26">
        <f t="shared" si="19"/>
        <v>3.2418873771000003</v>
      </c>
      <c r="G112" s="26">
        <f t="shared" si="19"/>
        <v>2.9979193630800003</v>
      </c>
    </row>
    <row r="113" spans="1:7" outlineLevel="4" x14ac:dyDescent="0.2">
      <c r="A113" s="25" t="s">
        <v>39</v>
      </c>
      <c r="B113" s="26">
        <v>0</v>
      </c>
      <c r="C113" s="26">
        <v>0</v>
      </c>
      <c r="D113" s="26">
        <v>1.5544800000000001E-4</v>
      </c>
      <c r="E113" s="26">
        <v>1.57928E-4</v>
      </c>
      <c r="F113" s="26">
        <v>2.9203299999999997E-4</v>
      </c>
      <c r="G113" s="26">
        <v>7.7907300000000003E-4</v>
      </c>
    </row>
    <row r="114" spans="1:7" outlineLevel="4" x14ac:dyDescent="0.2">
      <c r="A114" s="25" t="s">
        <v>41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1.54224115824</v>
      </c>
    </row>
    <row r="115" spans="1:7" outlineLevel="4" x14ac:dyDescent="0.2">
      <c r="A115" s="25" t="s">
        <v>42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0.21001113360000001</v>
      </c>
    </row>
    <row r="116" spans="1:7" outlineLevel="4" x14ac:dyDescent="0.2">
      <c r="A116" s="25" t="s">
        <v>86</v>
      </c>
      <c r="B116" s="26">
        <v>0.2457300899</v>
      </c>
      <c r="C116" s="26">
        <v>0.34008035721000002</v>
      </c>
      <c r="D116" s="26">
        <v>0.31954463665999999</v>
      </c>
      <c r="E116" s="26">
        <v>0.33337466827000001</v>
      </c>
      <c r="F116" s="26">
        <v>0.31347034895999998</v>
      </c>
      <c r="G116" s="26">
        <v>0.34748985608999999</v>
      </c>
    </row>
    <row r="117" spans="1:7" outlineLevel="4" x14ac:dyDescent="0.2">
      <c r="A117" s="25" t="s">
        <v>44</v>
      </c>
      <c r="B117" s="26">
        <v>0.4480903752</v>
      </c>
      <c r="C117" s="26">
        <v>0.46823055755999998</v>
      </c>
      <c r="D117" s="26">
        <v>0.46950737846000001</v>
      </c>
      <c r="E117" s="26">
        <v>0.53712731924000001</v>
      </c>
      <c r="F117" s="26">
        <v>0.51326692550999997</v>
      </c>
      <c r="G117" s="26">
        <v>0.48593704148</v>
      </c>
    </row>
    <row r="118" spans="1:7" outlineLevel="4" x14ac:dyDescent="0.2">
      <c r="A118" s="25" t="s">
        <v>46</v>
      </c>
      <c r="B118" s="26">
        <v>6.7095999097199996</v>
      </c>
      <c r="C118" s="26">
        <v>5.6112306811300003</v>
      </c>
      <c r="D118" s="26">
        <v>3.7245303992899998</v>
      </c>
      <c r="E118" s="26">
        <v>2.13065401311</v>
      </c>
      <c r="F118" s="26">
        <v>1.1443781555999999</v>
      </c>
      <c r="G118" s="26">
        <v>0.41146110067000002</v>
      </c>
    </row>
    <row r="119" spans="1:7" outlineLevel="3" x14ac:dyDescent="0.2">
      <c r="A119" s="28" t="s">
        <v>87</v>
      </c>
      <c r="B119" s="26">
        <f t="shared" ref="B119:G119" si="20">SUM(B$120:B$121)</f>
        <v>1.05</v>
      </c>
      <c r="C119" s="26">
        <f t="shared" si="20"/>
        <v>0.9</v>
      </c>
      <c r="D119" s="26">
        <f t="shared" si="20"/>
        <v>0.82499999999999996</v>
      </c>
      <c r="E119" s="26">
        <f t="shared" si="20"/>
        <v>0.85471092828999995</v>
      </c>
      <c r="F119" s="26">
        <f t="shared" si="20"/>
        <v>0.85779034641999996</v>
      </c>
      <c r="G119" s="26">
        <f t="shared" si="20"/>
        <v>0.86138020723999997</v>
      </c>
    </row>
    <row r="120" spans="1:7" outlineLevel="4" x14ac:dyDescent="0.2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</row>
    <row r="121" spans="1:7" outlineLevel="4" x14ac:dyDescent="0.2">
      <c r="A121" s="25" t="s">
        <v>51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3.6380207239999997E-2</v>
      </c>
    </row>
    <row r="122" spans="1:7" outlineLevel="3" x14ac:dyDescent="0.2">
      <c r="A122" s="28" t="s">
        <v>61</v>
      </c>
      <c r="B122" s="26">
        <f t="shared" ref="B122:G122" si="21">SUM(B$123:B$124)</f>
        <v>0.20315598926</v>
      </c>
      <c r="C122" s="26">
        <f t="shared" si="21"/>
        <v>0.18194537496000002</v>
      </c>
      <c r="D122" s="26">
        <f t="shared" si="21"/>
        <v>0.19414059239000001</v>
      </c>
      <c r="E122" s="26">
        <f t="shared" si="21"/>
        <v>0.19693230805</v>
      </c>
      <c r="F122" s="26">
        <f t="shared" si="21"/>
        <v>0.18221230804999999</v>
      </c>
      <c r="G122" s="26">
        <f t="shared" si="21"/>
        <v>0.16749230805000001</v>
      </c>
    </row>
    <row r="123" spans="1:7" outlineLevel="4" x14ac:dyDescent="0.2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0.16749230805000001</v>
      </c>
    </row>
    <row r="124" spans="1:7" outlineLevel="4" x14ac:dyDescent="0.2">
      <c r="A124" s="25" t="s">
        <v>66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</row>
    <row r="125" spans="1:7" outlineLevel="3" x14ac:dyDescent="0.2">
      <c r="A125" s="28" t="s">
        <v>90</v>
      </c>
      <c r="B125" s="26">
        <f t="shared" ref="B125:G125" si="22">SUM(B$126:B$127)</f>
        <v>0</v>
      </c>
      <c r="C125" s="26">
        <f t="shared" si="22"/>
        <v>1.5249999999999999</v>
      </c>
      <c r="D125" s="26">
        <f t="shared" si="22"/>
        <v>1.5249999999999999</v>
      </c>
      <c r="E125" s="26">
        <f t="shared" si="22"/>
        <v>1.5249999999999999</v>
      </c>
      <c r="F125" s="26">
        <f t="shared" si="22"/>
        <v>0.82499999999999996</v>
      </c>
      <c r="G125" s="26">
        <f t="shared" si="22"/>
        <v>0.82499999999999996</v>
      </c>
    </row>
    <row r="126" spans="1:7" outlineLevel="4" x14ac:dyDescent="0.2">
      <c r="A126" s="25" t="s">
        <v>123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</row>
    <row r="127" spans="1:7" outlineLevel="4" x14ac:dyDescent="0.2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</row>
    <row r="128" spans="1:7" outlineLevel="3" x14ac:dyDescent="0.2">
      <c r="A128" s="28" t="s">
        <v>72</v>
      </c>
      <c r="B128" s="26">
        <f t="shared" ref="B128:G128" si="23">SUM(B$129:B$129)</f>
        <v>0.11730037153</v>
      </c>
      <c r="C128" s="26">
        <f t="shared" si="23"/>
        <v>0.11398769168</v>
      </c>
      <c r="D128" s="26">
        <f t="shared" si="23"/>
        <v>0.10838844973</v>
      </c>
      <c r="E128" s="26">
        <f t="shared" si="23"/>
        <v>0.10927014026</v>
      </c>
      <c r="F128" s="26">
        <f t="shared" si="23"/>
        <v>0.10621316801</v>
      </c>
      <c r="G128" s="26">
        <f t="shared" si="23"/>
        <v>0.11064627934</v>
      </c>
    </row>
    <row r="129" spans="1:7" outlineLevel="4" x14ac:dyDescent="0.2">
      <c r="A129" s="25" t="s">
        <v>46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0.11064627934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12BD-4A00-4A2C-A736-E6F1ABC27F14}">
  <sheetPr codeName="Лист19">
    <tabColor indexed="57"/>
    <outlinePr applyStyles="1" summaryBelow="0"/>
    <pageSetUpPr fitToPage="1"/>
  </sheetPr>
  <dimension ref="A1:R113"/>
  <sheetViews>
    <sheetView workbookViewId="0">
      <selection activeCell="A2" sqref="A2:N2"/>
    </sheetView>
  </sheetViews>
  <sheetFormatPr defaultColWidth="9.140625" defaultRowHeight="11.25" outlineLevelRow="4" x14ac:dyDescent="0.2"/>
  <cols>
    <col min="1" max="1" width="52" style="27" customWidth="1"/>
    <col min="2" max="13" width="15.140625" style="33" customWidth="1"/>
    <col min="14" max="14" width="9.140625" style="27" customWidth="1"/>
    <col min="15" max="16384" width="9.140625" style="27"/>
  </cols>
  <sheetData>
    <row r="1" spans="1:18" s="2" customFormat="1" ht="12.75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</row>
    <row r="3" spans="1:18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tr">
        <f>VALUSD</f>
        <v>bn USD</v>
      </c>
    </row>
    <row r="5" spans="1:18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</row>
    <row r="6" spans="1:18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M6" si="0">B$7+B$81</f>
        <v>166.05975130834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</v>
      </c>
      <c r="H6" s="12">
        <f t="shared" si="0"/>
        <v>184.84137134986</v>
      </c>
      <c r="I6" s="12">
        <f t="shared" si="0"/>
        <v>186.12838873431997</v>
      </c>
      <c r="J6" s="12">
        <f t="shared" si="0"/>
        <v>192.57703310822001</v>
      </c>
      <c r="K6" s="12">
        <f t="shared" si="0"/>
        <v>194.20677819332005</v>
      </c>
      <c r="L6" s="12">
        <f t="shared" si="0"/>
        <v>197.19295366064995</v>
      </c>
      <c r="M6" s="12">
        <f t="shared" si="0"/>
        <v>204.21822353393</v>
      </c>
    </row>
    <row r="7" spans="1:18" s="16" customFormat="1" ht="15" outlineLevel="1" x14ac:dyDescent="0.2">
      <c r="A7" s="14" t="s">
        <v>0</v>
      </c>
      <c r="B7" s="15">
        <f t="shared" ref="B7:M7" si="1">B$8+B$44</f>
        <v>159.19681191121001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190.37394071527996</v>
      </c>
      <c r="M7" s="15">
        <f t="shared" si="1"/>
        <v>197.40936739929001</v>
      </c>
    </row>
    <row r="8" spans="1:18" s="19" customFormat="1" ht="15" outlineLevel="2" x14ac:dyDescent="0.2">
      <c r="A8" s="34" t="s">
        <v>1</v>
      </c>
      <c r="B8" s="35">
        <f t="shared" ref="B8:M8" si="2">B$9+B$42</f>
        <v>44.319135028530013</v>
      </c>
      <c r="C8" s="35">
        <f t="shared" si="2"/>
        <v>44.354591580760001</v>
      </c>
      <c r="D8" s="35">
        <f t="shared" si="2"/>
        <v>44.313178305210009</v>
      </c>
      <c r="E8" s="35">
        <f t="shared" si="2"/>
        <v>44.255200263130014</v>
      </c>
      <c r="F8" s="35">
        <f t="shared" si="2"/>
        <v>44.020542814219986</v>
      </c>
      <c r="G8" s="35">
        <f t="shared" si="2"/>
        <v>44.58758498428999</v>
      </c>
      <c r="H8" s="35">
        <f t="shared" si="2"/>
        <v>44.201890947129996</v>
      </c>
      <c r="I8" s="35">
        <f t="shared" si="2"/>
        <v>44.643048797979979</v>
      </c>
      <c r="J8" s="35">
        <f t="shared" si="2"/>
        <v>45.56922192591</v>
      </c>
      <c r="K8" s="35">
        <f t="shared" si="2"/>
        <v>45.497764723580012</v>
      </c>
      <c r="L8" s="35">
        <f t="shared" si="2"/>
        <v>45.249821336379981</v>
      </c>
      <c r="M8" s="35">
        <f t="shared" si="2"/>
        <v>45.269355918510001</v>
      </c>
    </row>
    <row r="9" spans="1:18" s="19" customFormat="1" ht="12.75" outlineLevel="3" x14ac:dyDescent="0.2">
      <c r="A9" s="20" t="s">
        <v>2</v>
      </c>
      <c r="B9" s="21">
        <f t="shared" ref="B9:M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  <c r="K9" s="21">
        <f t="shared" si="3"/>
        <v>45.464955742520011</v>
      </c>
      <c r="L9" s="21">
        <f t="shared" si="3"/>
        <v>45.217522429399978</v>
      </c>
      <c r="M9" s="21">
        <f t="shared" si="3"/>
        <v>45.23722749006</v>
      </c>
    </row>
    <row r="10" spans="1:18" s="24" customFormat="1" ht="12.75" outlineLevel="4" x14ac:dyDescent="0.2">
      <c r="A10" s="22" t="s">
        <v>3</v>
      </c>
      <c r="B10" s="23">
        <v>9.0706825079999998E-2</v>
      </c>
      <c r="C10" s="23">
        <v>9.030737103E-2</v>
      </c>
      <c r="D10" s="23">
        <v>9.0949752080000001E-2</v>
      </c>
      <c r="E10" s="23">
        <v>9.3649504080000001E-2</v>
      </c>
      <c r="F10" s="23">
        <v>0.29875391272000001</v>
      </c>
      <c r="G10" s="23">
        <v>0.29783370224</v>
      </c>
      <c r="H10" s="23">
        <v>0.30169671358</v>
      </c>
      <c r="I10" s="23">
        <v>0.30007346641999999</v>
      </c>
      <c r="J10" s="23">
        <v>0.30127127563</v>
      </c>
      <c r="K10" s="23">
        <v>0.2</v>
      </c>
      <c r="L10" s="23">
        <v>0.2</v>
      </c>
      <c r="M10" s="23">
        <v>0.2</v>
      </c>
    </row>
    <row r="11" spans="1:18" ht="12.75" outlineLevel="4" x14ac:dyDescent="0.2">
      <c r="A11" s="25" t="s">
        <v>4</v>
      </c>
      <c r="B11" s="26">
        <v>5.9800516309500003</v>
      </c>
      <c r="C11" s="26">
        <v>5.8973405125299996</v>
      </c>
      <c r="D11" s="26">
        <v>6.2254066846600002</v>
      </c>
      <c r="E11" s="26">
        <v>5.7488057655100002</v>
      </c>
      <c r="F11" s="26">
        <v>5.2389606708600001</v>
      </c>
      <c r="G11" s="26">
        <v>5.5973692384199998</v>
      </c>
      <c r="H11" s="26">
        <v>5.4103415919</v>
      </c>
      <c r="I11" s="26">
        <v>5.3772314678699997</v>
      </c>
      <c r="J11" s="26">
        <v>5.2933138072499997</v>
      </c>
      <c r="K11" s="26">
        <v>4.7591135179100004</v>
      </c>
      <c r="L11" s="26">
        <v>4.2330769012999996</v>
      </c>
      <c r="M11" s="26">
        <v>4.0371890498000003</v>
      </c>
    </row>
    <row r="12" spans="1:18" ht="12.75" outlineLevel="4" x14ac:dyDescent="0.2">
      <c r="A12" s="25" t="s">
        <v>5</v>
      </c>
      <c r="B12" s="26">
        <v>1.39466778468</v>
      </c>
      <c r="C12" s="26">
        <v>1.40183049526</v>
      </c>
      <c r="D12" s="26">
        <v>1.4123052223300001</v>
      </c>
      <c r="E12" s="26">
        <v>1.33626273245</v>
      </c>
      <c r="F12" s="26">
        <v>1.29500371709</v>
      </c>
      <c r="G12" s="26">
        <v>1.29613255957</v>
      </c>
      <c r="H12" s="26">
        <v>1.29263394883</v>
      </c>
      <c r="I12" s="26">
        <v>1.25284179554</v>
      </c>
      <c r="J12" s="26">
        <v>1.26820618902</v>
      </c>
      <c r="K12" s="26">
        <v>1.2664443481600001</v>
      </c>
      <c r="L12" s="26">
        <v>1.13477072964</v>
      </c>
      <c r="M12" s="26">
        <v>0.99948145181000003</v>
      </c>
    </row>
    <row r="13" spans="1:18" ht="12.75" outlineLevel="4" x14ac:dyDescent="0.2">
      <c r="A13" s="25" t="s">
        <v>6</v>
      </c>
      <c r="B13" s="26">
        <v>0.41706510620999998</v>
      </c>
      <c r="C13" s="26">
        <v>0.41920706195000002</v>
      </c>
      <c r="D13" s="26">
        <v>0.42233945175999998</v>
      </c>
      <c r="E13" s="26">
        <v>0.42269887917999999</v>
      </c>
      <c r="F13" s="26">
        <v>0.42182428840000002</v>
      </c>
      <c r="G13" s="26">
        <v>0.42219198863000001</v>
      </c>
      <c r="H13" s="26">
        <v>0.42105237879000001</v>
      </c>
      <c r="I13" s="26">
        <v>0.40463341171</v>
      </c>
      <c r="J13" s="26">
        <v>0.40959568785</v>
      </c>
      <c r="K13" s="26">
        <v>0.40902666177000002</v>
      </c>
      <c r="L13" s="26">
        <v>0.40266761339000001</v>
      </c>
      <c r="M13" s="26">
        <v>0.40054227263999997</v>
      </c>
    </row>
    <row r="14" spans="1:18" ht="12.75" outlineLevel="4" x14ac:dyDescent="0.2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6">
        <v>1.19132429991</v>
      </c>
      <c r="M14" s="26">
        <v>1.1850363095100001</v>
      </c>
    </row>
    <row r="15" spans="1:18" ht="12.75" outlineLevel="4" x14ac:dyDescent="0.2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6">
        <v>0.80295260194999996</v>
      </c>
      <c r="M15" s="26">
        <v>0.79871449630000002</v>
      </c>
    </row>
    <row r="16" spans="1:18" ht="12.75" outlineLevel="4" x14ac:dyDescent="0.2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6">
        <v>1.11746219329</v>
      </c>
      <c r="M16" s="26">
        <v>1.1115640583099999</v>
      </c>
    </row>
    <row r="17" spans="1:13" ht="12.75" outlineLevel="4" x14ac:dyDescent="0.2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6">
        <v>5.3729468597499999</v>
      </c>
      <c r="M17" s="26">
        <v>5.3445876310699996</v>
      </c>
    </row>
    <row r="18" spans="1:13" ht="12.75" outlineLevel="4" x14ac:dyDescent="0.2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6">
        <v>0.28824672802000001</v>
      </c>
      <c r="M18" s="26">
        <v>0.28672531806000001</v>
      </c>
    </row>
    <row r="19" spans="1:13" ht="12.75" outlineLevel="4" x14ac:dyDescent="0.2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6">
        <v>0.64564401800000004</v>
      </c>
      <c r="M19" s="26">
        <v>0.64223621091000005</v>
      </c>
    </row>
    <row r="20" spans="1:13" ht="12.75" outlineLevel="4" x14ac:dyDescent="0.2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6">
        <v>3.3462513138699999</v>
      </c>
      <c r="M20" s="26">
        <v>3.7180060083100002</v>
      </c>
    </row>
    <row r="21" spans="1:13" ht="12.75" outlineLevel="4" x14ac:dyDescent="0.2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6">
        <v>0.28824672802000001</v>
      </c>
      <c r="M21" s="26">
        <v>0.28672531806000001</v>
      </c>
    </row>
    <row r="22" spans="1:13" ht="12.75" outlineLevel="4" x14ac:dyDescent="0.2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6">
        <v>0.28824672802000001</v>
      </c>
      <c r="M22" s="26">
        <v>0.28672531806000001</v>
      </c>
    </row>
    <row r="23" spans="1:13" ht="12.75" outlineLevel="4" x14ac:dyDescent="0.2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6">
        <v>4.05934117383</v>
      </c>
      <c r="M23" s="26">
        <v>4.2205091863600002</v>
      </c>
    </row>
    <row r="24" spans="1:13" ht="12.75" outlineLevel="4" x14ac:dyDescent="0.2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6">
        <v>0.28824672802000001</v>
      </c>
      <c r="M24" s="26">
        <v>0.28672531806000001</v>
      </c>
    </row>
    <row r="25" spans="1:13" ht="12.75" outlineLevel="4" x14ac:dyDescent="0.2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6">
        <v>0.28824672802000001</v>
      </c>
      <c r="M25" s="26">
        <v>0.28672531806000001</v>
      </c>
    </row>
    <row r="26" spans="1:13" ht="12.75" outlineLevel="4" x14ac:dyDescent="0.2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6">
        <v>0.28824672802000001</v>
      </c>
      <c r="M26" s="26">
        <v>0.28672531806000001</v>
      </c>
    </row>
    <row r="27" spans="1:13" ht="12.75" outlineLevel="4" x14ac:dyDescent="0.2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6">
        <v>0.28824672802000001</v>
      </c>
      <c r="M27" s="26">
        <v>0.28672531806000001</v>
      </c>
    </row>
    <row r="28" spans="1:13" ht="12.75" outlineLevel="4" x14ac:dyDescent="0.2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6">
        <v>0.28824672802000001</v>
      </c>
      <c r="M28" s="26">
        <v>0.28672531806000001</v>
      </c>
    </row>
    <row r="29" spans="1:13" ht="12.75" outlineLevel="4" x14ac:dyDescent="0.2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6">
        <v>0.28824672802000001</v>
      </c>
      <c r="M29" s="26">
        <v>0.28672531806000001</v>
      </c>
    </row>
    <row r="30" spans="1:13" ht="12.75" outlineLevel="4" x14ac:dyDescent="0.2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6">
        <v>0.28824672802000001</v>
      </c>
      <c r="M30" s="26">
        <v>0.28672531806000001</v>
      </c>
    </row>
    <row r="31" spans="1:13" ht="12.75" outlineLevel="4" x14ac:dyDescent="0.2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6">
        <v>0.28824672802000001</v>
      </c>
      <c r="M31" s="26">
        <v>0.28672531806000001</v>
      </c>
    </row>
    <row r="32" spans="1:13" ht="12.75" outlineLevel="4" x14ac:dyDescent="0.2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6">
        <v>0.28824672802000001</v>
      </c>
      <c r="M32" s="26">
        <v>0.28672531806000001</v>
      </c>
    </row>
    <row r="33" spans="1:13" ht="12.75" outlineLevel="4" x14ac:dyDescent="0.2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6">
        <v>0.28824672802000001</v>
      </c>
      <c r="M33" s="26">
        <v>0.28672531806000001</v>
      </c>
    </row>
    <row r="34" spans="1:13" ht="12.75" outlineLevel="4" x14ac:dyDescent="0.2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6">
        <v>9.2021090252200004</v>
      </c>
      <c r="M34" s="26">
        <v>9.20093935457</v>
      </c>
    </row>
    <row r="35" spans="1:13" ht="12.75" outlineLevel="4" x14ac:dyDescent="0.2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6">
        <v>6.1257359644399996</v>
      </c>
      <c r="M35" s="26">
        <v>6.0934034005599997</v>
      </c>
    </row>
    <row r="36" spans="1:13" ht="12.75" outlineLevel="4" x14ac:dyDescent="0.2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6">
        <v>1.9836433794299999</v>
      </c>
      <c r="M36" s="26">
        <v>1.9731734087099999</v>
      </c>
    </row>
    <row r="37" spans="1:13" ht="12.75" outlineLevel="4" x14ac:dyDescent="0.2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6">
        <v>1.09766800649</v>
      </c>
      <c r="M37" s="26">
        <v>1.09187434825</v>
      </c>
    </row>
    <row r="38" spans="1:13" ht="12.75" outlineLevel="4" x14ac:dyDescent="0.2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</row>
    <row r="39" spans="1:13" ht="12.75" outlineLevel="4" x14ac:dyDescent="0.2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6">
        <v>0.36410899664000002</v>
      </c>
      <c r="M39" s="26">
        <v>0.36218717412000001</v>
      </c>
    </row>
    <row r="40" spans="1:13" ht="12.75" outlineLevel="4" x14ac:dyDescent="0.2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6">
        <v>5.9566214999999999E-2</v>
      </c>
      <c r="M40" s="26">
        <v>0</v>
      </c>
    </row>
    <row r="41" spans="1:13" ht="12.75" outlineLevel="4" x14ac:dyDescent="0.2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6">
        <v>0.13104567299</v>
      </c>
      <c r="M41" s="26">
        <v>0.13035399405</v>
      </c>
    </row>
    <row r="42" spans="1:13" ht="12.75" outlineLevel="3" x14ac:dyDescent="0.2">
      <c r="A42" s="28" t="s">
        <v>35</v>
      </c>
      <c r="B42" s="26">
        <f t="shared" ref="B42:M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  <c r="K42" s="26">
        <f t="shared" si="4"/>
        <v>3.2808981059999999E-2</v>
      </c>
      <c r="L42" s="26">
        <f t="shared" si="4"/>
        <v>3.229890698E-2</v>
      </c>
      <c r="M42" s="26">
        <f t="shared" si="4"/>
        <v>3.2128428450000003E-2</v>
      </c>
    </row>
    <row r="43" spans="1:13" ht="12.75" outlineLevel="4" x14ac:dyDescent="0.2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6">
        <v>3.229890698E-2</v>
      </c>
      <c r="M43" s="26">
        <v>3.2128428450000003E-2</v>
      </c>
    </row>
    <row r="44" spans="1:13" ht="15" outlineLevel="2" x14ac:dyDescent="0.25">
      <c r="A44" s="29" t="s">
        <v>37</v>
      </c>
      <c r="B44" s="30">
        <f t="shared" ref="B44:M44" si="5">B$45+B$55+B$66+B$68+B$75+B$77+B$79</f>
        <v>114.87767688267999</v>
      </c>
      <c r="C44" s="30">
        <f t="shared" si="5"/>
        <v>117.72665793149</v>
      </c>
      <c r="D44" s="30">
        <f t="shared" si="5"/>
        <v>118.04611254282</v>
      </c>
      <c r="E44" s="30">
        <f t="shared" si="5"/>
        <v>120.94333264024</v>
      </c>
      <c r="F44" s="30">
        <f t="shared" si="5"/>
        <v>129.37714404100001</v>
      </c>
      <c r="G44" s="30">
        <f t="shared" si="5"/>
        <v>129.73043434528</v>
      </c>
      <c r="H44" s="30">
        <f t="shared" si="5"/>
        <v>133.56890424270998</v>
      </c>
      <c r="I44" s="30">
        <f t="shared" si="5"/>
        <v>134.38989070568999</v>
      </c>
      <c r="J44" s="30">
        <f t="shared" si="5"/>
        <v>140.01325383707001</v>
      </c>
      <c r="K44" s="30">
        <f t="shared" si="5"/>
        <v>141.64589567707003</v>
      </c>
      <c r="L44" s="30">
        <f t="shared" si="5"/>
        <v>145.12411937889999</v>
      </c>
      <c r="M44" s="30">
        <f t="shared" si="5"/>
        <v>152.14001148078</v>
      </c>
    </row>
    <row r="45" spans="1:13" ht="12.75" outlineLevel="3" x14ac:dyDescent="0.2">
      <c r="A45" s="28" t="s">
        <v>38</v>
      </c>
      <c r="B45" s="26">
        <f t="shared" ref="B45:M45" si="6">SUM(B$46:B$54)</f>
        <v>82.827989272819991</v>
      </c>
      <c r="C45" s="26">
        <f t="shared" si="6"/>
        <v>85.682936081909986</v>
      </c>
      <c r="D45" s="26">
        <f t="shared" si="6"/>
        <v>85.947424079149997</v>
      </c>
      <c r="E45" s="26">
        <f t="shared" si="6"/>
        <v>88.705450741709996</v>
      </c>
      <c r="F45" s="26">
        <f t="shared" si="6"/>
        <v>96.677103422700014</v>
      </c>
      <c r="G45" s="26">
        <f t="shared" si="6"/>
        <v>97.05480756979</v>
      </c>
      <c r="H45" s="26">
        <f t="shared" si="6"/>
        <v>100.68006325143999</v>
      </c>
      <c r="I45" s="26">
        <f t="shared" si="6"/>
        <v>101.0671219848</v>
      </c>
      <c r="J45" s="26">
        <f t="shared" si="6"/>
        <v>106.6187862888</v>
      </c>
      <c r="K45" s="26">
        <f t="shared" si="6"/>
        <v>108.31871695776002</v>
      </c>
      <c r="L45" s="26">
        <f t="shared" si="6"/>
        <v>111.95535552032999</v>
      </c>
      <c r="M45" s="26">
        <f t="shared" si="6"/>
        <v>118.99293283894001</v>
      </c>
    </row>
    <row r="46" spans="1:13" ht="12.75" outlineLevel="4" x14ac:dyDescent="0.2">
      <c r="A46" s="25" t="s">
        <v>39</v>
      </c>
      <c r="B46" s="26">
        <v>0.11419518165</v>
      </c>
      <c r="C46" s="26">
        <v>0.11137116103</v>
      </c>
      <c r="D46" s="26">
        <v>0.1113885929</v>
      </c>
      <c r="E46" s="26">
        <v>0.11167487611</v>
      </c>
      <c r="F46" s="26">
        <v>0.11211829429</v>
      </c>
      <c r="G46" s="26">
        <v>0.11351913515000001</v>
      </c>
      <c r="H46" s="26">
        <v>0.10875172208</v>
      </c>
      <c r="I46" s="26">
        <v>0.10671198514999999</v>
      </c>
      <c r="J46" s="26">
        <v>0.10676415693000001</v>
      </c>
      <c r="K46" s="26">
        <v>0.10725680182</v>
      </c>
      <c r="L46" s="26">
        <v>0.10747366189</v>
      </c>
      <c r="M46" s="26">
        <v>0.10826044326000001</v>
      </c>
    </row>
    <row r="47" spans="1:13" ht="12.75" outlineLevel="4" x14ac:dyDescent="0.2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6">
        <v>0.36415966290000001</v>
      </c>
      <c r="M47" s="26">
        <v>0.49653058703000003</v>
      </c>
    </row>
    <row r="48" spans="1:13" ht="12.75" outlineLevel="4" x14ac:dyDescent="0.2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6">
        <v>7.7045392690000006E-2</v>
      </c>
      <c r="M48" s="26">
        <v>5.211556111E-2</v>
      </c>
    </row>
    <row r="49" spans="1:13" ht="12.75" outlineLevel="4" x14ac:dyDescent="0.2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6">
        <v>3.2364404869299999</v>
      </c>
      <c r="M49" s="26">
        <v>3.2134565968</v>
      </c>
    </row>
    <row r="50" spans="1:13" ht="12.75" outlineLevel="4" x14ac:dyDescent="0.2">
      <c r="A50" s="25" t="s">
        <v>43</v>
      </c>
      <c r="B50" s="26">
        <v>44.012826736089998</v>
      </c>
      <c r="C50" s="26">
        <v>46.939902278479998</v>
      </c>
      <c r="D50" s="26">
        <v>47.273798653269999</v>
      </c>
      <c r="E50" s="26">
        <v>49.755873343259999</v>
      </c>
      <c r="F50" s="26">
        <v>57.115504290970001</v>
      </c>
      <c r="G50" s="26">
        <v>57.71028910471</v>
      </c>
      <c r="H50" s="26">
        <v>61.16050761164</v>
      </c>
      <c r="I50" s="26">
        <v>61.337085691799999</v>
      </c>
      <c r="J50" s="26">
        <v>66.803185877529998</v>
      </c>
      <c r="K50" s="26">
        <v>68.307845440020003</v>
      </c>
      <c r="L50" s="26">
        <v>71.969980789960005</v>
      </c>
      <c r="M50" s="26">
        <v>78.986578959849993</v>
      </c>
    </row>
    <row r="51" spans="1:13" ht="12.75" outlineLevel="4" x14ac:dyDescent="0.2">
      <c r="A51" s="25" t="s">
        <v>44</v>
      </c>
      <c r="B51" s="26">
        <v>16.17518239755</v>
      </c>
      <c r="C51" s="26">
        <v>16.12363642791</v>
      </c>
      <c r="D51" s="26">
        <v>16.06466800155</v>
      </c>
      <c r="E51" s="26">
        <v>16.07818208051</v>
      </c>
      <c r="F51" s="26">
        <v>16.123531782600001</v>
      </c>
      <c r="G51" s="26">
        <v>16.100637501889999</v>
      </c>
      <c r="H51" s="26">
        <v>16.36384999185</v>
      </c>
      <c r="I51" s="26">
        <v>16.331529167140001</v>
      </c>
      <c r="J51" s="26">
        <v>16.276102735150001</v>
      </c>
      <c r="K51" s="26">
        <v>16.264980497970001</v>
      </c>
      <c r="L51" s="26">
        <v>16.186744189759999</v>
      </c>
      <c r="M51" s="26">
        <v>16.18779392555</v>
      </c>
    </row>
    <row r="52" spans="1:13" ht="12.75" outlineLevel="4" x14ac:dyDescent="0.2">
      <c r="A52" s="25" t="s">
        <v>45</v>
      </c>
      <c r="B52" s="26">
        <v>5.7905951672300002</v>
      </c>
      <c r="C52" s="26">
        <v>5.7862432505200001</v>
      </c>
      <c r="D52" s="26">
        <v>5.7932417747200002</v>
      </c>
      <c r="E52" s="26">
        <v>5.8226546592600004</v>
      </c>
      <c r="F52" s="26">
        <v>5.9287898392500002</v>
      </c>
      <c r="G52" s="26">
        <v>5.91876445743</v>
      </c>
      <c r="H52" s="26">
        <v>5.9610606589400001</v>
      </c>
      <c r="I52" s="26">
        <v>5.9433759302500002</v>
      </c>
      <c r="J52" s="26">
        <v>5.9961814031599996</v>
      </c>
      <c r="K52" s="26">
        <v>6.1347335384799999</v>
      </c>
      <c r="L52" s="26">
        <v>6.2961250189999998</v>
      </c>
      <c r="M52" s="26">
        <v>6.3139657264500002</v>
      </c>
    </row>
    <row r="53" spans="1:13" ht="12.75" outlineLevel="4" x14ac:dyDescent="0.2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6">
        <v>13.70611533358</v>
      </c>
      <c r="M53" s="26">
        <v>13.62293664898</v>
      </c>
    </row>
    <row r="54" spans="1:13" ht="12.75" outlineLevel="4" x14ac:dyDescent="0.2">
      <c r="A54" s="25" t="s">
        <v>47</v>
      </c>
      <c r="B54" s="26">
        <v>1.146224364E-2</v>
      </c>
      <c r="C54" s="26">
        <v>1.141176629E-2</v>
      </c>
      <c r="D54" s="26">
        <v>1.1492941309999999E-2</v>
      </c>
      <c r="E54" s="26">
        <v>1.1176647850000001E-2</v>
      </c>
      <c r="F54" s="26">
        <v>1.1785836100000001E-2</v>
      </c>
      <c r="G54" s="26">
        <v>1.1676013109999999E-2</v>
      </c>
      <c r="H54" s="26">
        <v>1.213704617E-2</v>
      </c>
      <c r="I54" s="26">
        <v>1.194331891E-2</v>
      </c>
      <c r="J54" s="26">
        <v>1.208627206E-2</v>
      </c>
      <c r="K54" s="26">
        <v>1.1431892189999999E-2</v>
      </c>
      <c r="L54" s="26">
        <v>1.1270983619999999E-2</v>
      </c>
      <c r="M54" s="26">
        <v>1.1294389910000001E-2</v>
      </c>
    </row>
    <row r="55" spans="1:13" ht="12.75" outlineLevel="3" x14ac:dyDescent="0.2">
      <c r="A55" s="28" t="s">
        <v>48</v>
      </c>
      <c r="B55" s="26">
        <f t="shared" ref="B55:M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8.0404155534700017</v>
      </c>
      <c r="G55" s="26">
        <f t="shared" si="7"/>
        <v>8.02151245654</v>
      </c>
      <c r="H55" s="26">
        <f t="shared" si="7"/>
        <v>8.1621070863899998</v>
      </c>
      <c r="I55" s="26">
        <f t="shared" si="7"/>
        <v>8.0593624016399996</v>
      </c>
      <c r="J55" s="26">
        <f t="shared" si="7"/>
        <v>8.0980439822600001</v>
      </c>
      <c r="K55" s="26">
        <f t="shared" si="7"/>
        <v>8.0334253430200011</v>
      </c>
      <c r="L55" s="26">
        <f t="shared" si="7"/>
        <v>7.9516142656</v>
      </c>
      <c r="M55" s="26">
        <f t="shared" si="7"/>
        <v>7.9284370570299982</v>
      </c>
    </row>
    <row r="56" spans="1:13" ht="12.75" outlineLevel="4" x14ac:dyDescent="0.2">
      <c r="A56" s="25" t="s">
        <v>49</v>
      </c>
      <c r="B56" s="26">
        <v>5.0846934205799998</v>
      </c>
      <c r="C56" s="26">
        <v>5.0762376290800004</v>
      </c>
      <c r="D56" s="26">
        <v>5.0945019915599996</v>
      </c>
      <c r="E56" s="26">
        <v>5.1091298610699996</v>
      </c>
      <c r="F56" s="26">
        <v>5.2662673070399997</v>
      </c>
      <c r="G56" s="26">
        <v>5.2734899239299997</v>
      </c>
      <c r="H56" s="26">
        <v>5.3383993200599997</v>
      </c>
      <c r="I56" s="26">
        <v>5.2883628468100001</v>
      </c>
      <c r="J56" s="26">
        <v>5.29726013299</v>
      </c>
      <c r="K56" s="26">
        <v>5.2388058447699999</v>
      </c>
      <c r="L56" s="26">
        <v>5.2145774647299996</v>
      </c>
      <c r="M56" s="26">
        <v>5.1994621037200002</v>
      </c>
    </row>
    <row r="57" spans="1:13" ht="12.75" outlineLevel="4" x14ac:dyDescent="0.2">
      <c r="A57" s="25" t="s">
        <v>50</v>
      </c>
      <c r="B57" s="26">
        <v>0.46506189307000001</v>
      </c>
      <c r="C57" s="26">
        <v>0.46301385692000002</v>
      </c>
      <c r="D57" s="26">
        <v>0.46630740122999997</v>
      </c>
      <c r="E57" s="26">
        <v>0.47516915239000002</v>
      </c>
      <c r="F57" s="26">
        <v>0.50106846230000002</v>
      </c>
      <c r="G57" s="26">
        <v>0.49574713917000002</v>
      </c>
      <c r="H57" s="26">
        <v>0.51346656736999996</v>
      </c>
      <c r="I57" s="26">
        <v>0.50527079463000002</v>
      </c>
      <c r="J57" s="26">
        <v>0.51131853173999997</v>
      </c>
      <c r="K57" s="26">
        <v>0.50905550361999996</v>
      </c>
      <c r="L57" s="26">
        <v>0.50189033838999997</v>
      </c>
      <c r="M57" s="26">
        <v>0.50293260715999999</v>
      </c>
    </row>
    <row r="58" spans="1:13" ht="12.75" outlineLevel="4" x14ac:dyDescent="0.2">
      <c r="A58" s="25" t="s">
        <v>51</v>
      </c>
      <c r="B58" s="26">
        <v>0.58744407237999996</v>
      </c>
      <c r="C58" s="26">
        <v>0.58485709050000001</v>
      </c>
      <c r="D58" s="26">
        <v>0.59096369179999997</v>
      </c>
      <c r="E58" s="26">
        <v>0.60877555504000003</v>
      </c>
      <c r="F58" s="26">
        <v>0.64195714243000002</v>
      </c>
      <c r="G58" s="26">
        <v>0.63597524586999998</v>
      </c>
      <c r="H58" s="26">
        <v>0.66154052201000002</v>
      </c>
      <c r="I58" s="26">
        <v>0.65098124487999998</v>
      </c>
      <c r="J58" s="26">
        <v>0.65877303392999997</v>
      </c>
      <c r="K58" s="26">
        <v>0.66245469406000002</v>
      </c>
      <c r="L58" s="26">
        <v>0.65343057708999996</v>
      </c>
      <c r="M58" s="26">
        <v>0.65478754739</v>
      </c>
    </row>
    <row r="59" spans="1:13" ht="12.75" outlineLevel="4" x14ac:dyDescent="0.2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6">
        <v>0.23117981610999999</v>
      </c>
      <c r="M59" s="26">
        <v>0.23165990406</v>
      </c>
    </row>
    <row r="60" spans="1:13" ht="12.75" outlineLevel="4" x14ac:dyDescent="0.2">
      <c r="A60" s="25" t="s">
        <v>53</v>
      </c>
      <c r="B60" s="26">
        <v>0.84658439538999997</v>
      </c>
      <c r="C60" s="26">
        <v>0.86515433335000003</v>
      </c>
      <c r="D60" s="26">
        <v>0.89153723285999997</v>
      </c>
      <c r="E60" s="26">
        <v>0.88512570184999995</v>
      </c>
      <c r="F60" s="26">
        <v>0.93450536889000002</v>
      </c>
      <c r="G60" s="26">
        <v>0.91923030677999995</v>
      </c>
      <c r="H60" s="26">
        <v>0.92283445377999995</v>
      </c>
      <c r="I60" s="26">
        <v>0.89915025025999995</v>
      </c>
      <c r="J60" s="26">
        <v>0.90775280560000005</v>
      </c>
      <c r="K60" s="26">
        <v>0.89713080464999995</v>
      </c>
      <c r="L60" s="26">
        <v>0.86475254011000002</v>
      </c>
      <c r="M60" s="26">
        <v>0.85288645963999998</v>
      </c>
    </row>
    <row r="61" spans="1:13" ht="12.75" outlineLevel="4" x14ac:dyDescent="0.2">
      <c r="A61" s="25" t="s">
        <v>54</v>
      </c>
      <c r="B61" s="26">
        <v>0.20898023264000001</v>
      </c>
      <c r="C61" s="26">
        <v>0.20805992703000001</v>
      </c>
      <c r="D61" s="26">
        <v>0.20953991424999999</v>
      </c>
      <c r="E61" s="26">
        <v>0.21575989604000001</v>
      </c>
      <c r="F61" s="26">
        <v>0.22751998691</v>
      </c>
      <c r="G61" s="26">
        <v>0.22539990608999999</v>
      </c>
      <c r="H61" s="26">
        <v>0.23429993108</v>
      </c>
      <c r="I61" s="26">
        <v>0.23056011799000001</v>
      </c>
      <c r="J61" s="26">
        <v>0.23331976093000001</v>
      </c>
      <c r="K61" s="26">
        <v>0.2344802215</v>
      </c>
      <c r="L61" s="26">
        <v>0.23117981610999999</v>
      </c>
      <c r="M61" s="26">
        <v>0.23165990406</v>
      </c>
    </row>
    <row r="62" spans="1:13" ht="12.75" outlineLevel="4" x14ac:dyDescent="0.2">
      <c r="A62" s="25" t="s">
        <v>55</v>
      </c>
      <c r="B62" s="26">
        <v>0.10378189140999999</v>
      </c>
      <c r="C62" s="26">
        <v>0.10332485748</v>
      </c>
      <c r="D62" s="26">
        <v>0.10405983548</v>
      </c>
      <c r="E62" s="26">
        <v>0.10703072801000001</v>
      </c>
      <c r="F62" s="26">
        <v>0.11569249378</v>
      </c>
      <c r="G62" s="26">
        <v>0.12024493556</v>
      </c>
      <c r="H62" s="26">
        <v>0.13065882344999999</v>
      </c>
      <c r="I62" s="26">
        <v>0.12857329326</v>
      </c>
      <c r="J62" s="26">
        <v>0.13011222543000001</v>
      </c>
      <c r="K62" s="26">
        <v>0.13097375883000001</v>
      </c>
      <c r="L62" s="26">
        <v>0.12913024940000001</v>
      </c>
      <c r="M62" s="26">
        <v>0.12939841242</v>
      </c>
    </row>
    <row r="63" spans="1:13" ht="12.75" outlineLevel="4" x14ac:dyDescent="0.2">
      <c r="A63" s="25" t="s">
        <v>56</v>
      </c>
      <c r="B63" s="26">
        <v>0.1</v>
      </c>
      <c r="C63" s="26">
        <v>0.1</v>
      </c>
      <c r="D63" s="26">
        <v>0.1</v>
      </c>
      <c r="E63" s="26">
        <v>0.1</v>
      </c>
      <c r="F63" s="26">
        <v>0.1</v>
      </c>
      <c r="G63" s="26">
        <v>0.1</v>
      </c>
      <c r="H63" s="26">
        <v>0.1</v>
      </c>
      <c r="I63" s="26">
        <v>0.1</v>
      </c>
      <c r="J63" s="26">
        <v>0.1</v>
      </c>
      <c r="K63" s="26">
        <v>0.1</v>
      </c>
      <c r="L63" s="26">
        <v>0.1</v>
      </c>
      <c r="M63" s="26">
        <v>0.1</v>
      </c>
    </row>
    <row r="64" spans="1:13" ht="12.75" outlineLevel="4" x14ac:dyDescent="0.2">
      <c r="A64" s="25" t="s">
        <v>57</v>
      </c>
      <c r="B64" s="26">
        <v>2.3872949189999999E-2</v>
      </c>
      <c r="C64" s="26">
        <v>2.3573482779999998E-2</v>
      </c>
      <c r="D64" s="26">
        <v>2.401513777E-2</v>
      </c>
      <c r="E64" s="26">
        <v>2.4538302719999999E-2</v>
      </c>
      <c r="F64" s="26">
        <v>2.5372289950000002E-2</v>
      </c>
      <c r="G64" s="26">
        <v>2.5512577790000001E-2</v>
      </c>
      <c r="H64" s="26">
        <v>2.60950223E-2</v>
      </c>
      <c r="I64" s="26">
        <v>2.539122056E-2</v>
      </c>
      <c r="J64" s="26">
        <v>2.567521545E-2</v>
      </c>
      <c r="K64" s="26">
        <v>2.5531778830000001E-2</v>
      </c>
      <c r="L64" s="26">
        <v>2.4960948399999999E-2</v>
      </c>
      <c r="M64" s="26">
        <v>2.513760332E-2</v>
      </c>
    </row>
    <row r="65" spans="1:13" ht="12.75" outlineLevel="4" x14ac:dyDescent="0.2">
      <c r="A65" s="25" t="s">
        <v>58</v>
      </c>
      <c r="B65" s="26">
        <v>5.1251526E-4</v>
      </c>
      <c r="C65" s="26">
        <v>5.1251526E-4</v>
      </c>
      <c r="D65" s="26">
        <v>5.1251526E-4</v>
      </c>
      <c r="E65" s="26">
        <v>5.1251526E-4</v>
      </c>
      <c r="F65" s="26">
        <v>5.1251526E-4</v>
      </c>
      <c r="G65" s="26">
        <v>5.1251526E-4</v>
      </c>
      <c r="H65" s="26">
        <v>5.1251526E-4</v>
      </c>
      <c r="I65" s="26">
        <v>5.1251526E-4</v>
      </c>
      <c r="J65" s="26">
        <v>5.1251526E-4</v>
      </c>
      <c r="K65" s="26">
        <v>5.1251526E-4</v>
      </c>
      <c r="L65" s="26">
        <v>5.1251526E-4</v>
      </c>
      <c r="M65" s="26">
        <v>5.1251526E-4</v>
      </c>
    </row>
    <row r="66" spans="1:13" ht="12.75" outlineLevel="3" x14ac:dyDescent="0.2">
      <c r="A66" s="28" t="s">
        <v>59</v>
      </c>
      <c r="B66" s="26">
        <f t="shared" ref="B66:M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  <c r="K66" s="26">
        <f t="shared" si="8"/>
        <v>0.60585586000000002</v>
      </c>
      <c r="L66" s="26">
        <f t="shared" si="8"/>
        <v>0.60585586000000002</v>
      </c>
      <c r="M66" s="26">
        <f t="shared" si="8"/>
        <v>0.60585586000000002</v>
      </c>
    </row>
    <row r="67" spans="1:13" ht="12.75" outlineLevel="4" x14ac:dyDescent="0.2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6">
        <v>0.60585586000000002</v>
      </c>
      <c r="M67" s="26">
        <v>0.60585586000000002</v>
      </c>
    </row>
    <row r="68" spans="1:13" ht="12.75" outlineLevel="3" x14ac:dyDescent="0.2">
      <c r="A68" s="28" t="s">
        <v>61</v>
      </c>
      <c r="B68" s="26">
        <f t="shared" ref="B68:M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  <c r="K68" s="26">
        <f t="shared" si="9"/>
        <v>2.1416405080699996</v>
      </c>
      <c r="L68" s="26">
        <f t="shared" si="9"/>
        <v>2.1047360274</v>
      </c>
      <c r="M68" s="26">
        <f t="shared" si="9"/>
        <v>2.1056863228</v>
      </c>
    </row>
    <row r="69" spans="1:13" ht="12.75" outlineLevel="4" x14ac:dyDescent="0.2">
      <c r="A69" s="25" t="s">
        <v>62</v>
      </c>
      <c r="B69" s="26">
        <v>0.19288559186000001</v>
      </c>
      <c r="C69" s="26">
        <v>0.19203616371000001</v>
      </c>
      <c r="D69" s="26">
        <v>0.18669896827999999</v>
      </c>
      <c r="E69" s="26">
        <v>0.17670815535000001</v>
      </c>
      <c r="F69" s="26">
        <v>0.18633971338999999</v>
      </c>
      <c r="G69" s="26">
        <v>0.17739279548</v>
      </c>
      <c r="H69" s="26">
        <v>0.17421521093</v>
      </c>
      <c r="I69" s="26">
        <v>0.17143444900999999</v>
      </c>
      <c r="J69" s="26">
        <v>0.16602247842000001</v>
      </c>
      <c r="K69" s="26">
        <v>0.15192269487999999</v>
      </c>
      <c r="L69" s="26">
        <v>0.14978432056999999</v>
      </c>
      <c r="M69" s="26">
        <v>0.14268455386000001</v>
      </c>
    </row>
    <row r="70" spans="1:13" ht="12.75" outlineLevel="4" x14ac:dyDescent="0.2">
      <c r="A70" s="25" t="s">
        <v>63</v>
      </c>
      <c r="B70" s="26">
        <v>0.67918575608999998</v>
      </c>
      <c r="C70" s="26">
        <v>0.67619476282000002</v>
      </c>
      <c r="D70" s="26">
        <v>0.68100472127</v>
      </c>
      <c r="E70" s="26">
        <v>0.70121966208999997</v>
      </c>
      <c r="F70" s="26">
        <v>0.73943995748000002</v>
      </c>
      <c r="G70" s="26">
        <v>0.73254969477999998</v>
      </c>
      <c r="H70" s="26">
        <v>0.76147477598000002</v>
      </c>
      <c r="I70" s="26">
        <v>0.74932038345999996</v>
      </c>
      <c r="J70" s="26">
        <v>0.75828922304000002</v>
      </c>
      <c r="K70" s="26">
        <v>0.76206071988000001</v>
      </c>
      <c r="L70" s="26">
        <v>0.75133440240000005</v>
      </c>
      <c r="M70" s="26">
        <v>0.75289468816000005</v>
      </c>
    </row>
    <row r="71" spans="1:13" ht="12.75" outlineLevel="4" x14ac:dyDescent="0.2">
      <c r="A71" s="25" t="s">
        <v>64</v>
      </c>
      <c r="B71" s="26">
        <v>5.3424960000000002E-5</v>
      </c>
      <c r="C71" s="26">
        <v>5.3189690000000003E-5</v>
      </c>
      <c r="D71" s="26">
        <v>5.3568040000000002E-5</v>
      </c>
      <c r="E71" s="26">
        <v>5.515815E-5</v>
      </c>
      <c r="F71" s="26">
        <v>5.816457E-5</v>
      </c>
      <c r="G71" s="26">
        <v>5.7622579999999998E-5</v>
      </c>
      <c r="H71" s="26">
        <v>5.9897839999999997E-5</v>
      </c>
      <c r="I71" s="26">
        <v>5.8941770000000003E-5</v>
      </c>
      <c r="J71" s="26">
        <v>5.9647259999999998E-5</v>
      </c>
      <c r="K71" s="26">
        <v>5.9943930000000003E-5</v>
      </c>
      <c r="L71" s="26">
        <v>5.91002E-5</v>
      </c>
      <c r="M71" s="26">
        <v>5.9222930000000001E-5</v>
      </c>
    </row>
    <row r="72" spans="1:13" ht="12.75" outlineLevel="4" x14ac:dyDescent="0.2">
      <c r="A72" s="25" t="s">
        <v>65</v>
      </c>
      <c r="B72" s="26">
        <v>6.7086455600000004E-3</v>
      </c>
      <c r="C72" s="26">
        <v>6.6791020799999998E-3</v>
      </c>
      <c r="D72" s="26">
        <v>6.7266123600000002E-3</v>
      </c>
      <c r="E72" s="26">
        <v>6.9262850900000004E-3</v>
      </c>
      <c r="F72" s="26">
        <v>7.3038053900000002E-3</v>
      </c>
      <c r="G72" s="26">
        <v>7.2357469400000001E-3</v>
      </c>
      <c r="H72" s="26">
        <v>7.1453812300000001E-3</v>
      </c>
      <c r="I72" s="26">
        <v>0.63108311451999999</v>
      </c>
      <c r="J72" s="26">
        <v>0.63814806538000002</v>
      </c>
      <c r="K72" s="26">
        <v>0.63753666711000001</v>
      </c>
      <c r="L72" s="26">
        <v>0.62337565428999997</v>
      </c>
      <c r="M72" s="26">
        <v>0.62773219671000002</v>
      </c>
    </row>
    <row r="73" spans="1:13" ht="12.75" outlineLevel="4" x14ac:dyDescent="0.2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6">
        <v>0.39455274954000003</v>
      </c>
      <c r="M73" s="26">
        <v>0.39537211181999998</v>
      </c>
    </row>
    <row r="74" spans="1:13" ht="12.75" outlineLevel="4" x14ac:dyDescent="0.2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6">
        <v>0.18562980039999999</v>
      </c>
      <c r="M74" s="26">
        <v>0.18694354932000001</v>
      </c>
    </row>
    <row r="75" spans="1:13" ht="12.75" outlineLevel="3" x14ac:dyDescent="0.2">
      <c r="A75" s="28" t="s">
        <v>68</v>
      </c>
      <c r="B75" s="26">
        <f t="shared" ref="B75:M75" si="10">SUM(B$76:B$76)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  <c r="K75" s="26">
        <f t="shared" si="10"/>
        <v>15.219165084</v>
      </c>
      <c r="L75" s="26">
        <f t="shared" si="10"/>
        <v>15.219165084</v>
      </c>
      <c r="M75" s="26">
        <f t="shared" si="10"/>
        <v>15.219165084</v>
      </c>
    </row>
    <row r="76" spans="1:13" ht="12.75" outlineLevel="4" x14ac:dyDescent="0.2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6">
        <v>15.219165084</v>
      </c>
      <c r="M76" s="26">
        <v>15.219165084</v>
      </c>
    </row>
    <row r="77" spans="1:13" ht="12.75" outlineLevel="3" x14ac:dyDescent="0.2">
      <c r="A77" s="28" t="s">
        <v>70</v>
      </c>
      <c r="B77" s="26">
        <f t="shared" ref="B77:M77" si="11">SUM(B$78:B$78)</f>
        <v>3</v>
      </c>
      <c r="C77" s="26">
        <f t="shared" si="11"/>
        <v>3</v>
      </c>
      <c r="D77" s="26">
        <f t="shared" si="11"/>
        <v>3</v>
      </c>
      <c r="E77" s="26">
        <f t="shared" si="11"/>
        <v>3</v>
      </c>
      <c r="F77" s="26">
        <f t="shared" si="11"/>
        <v>3</v>
      </c>
      <c r="G77" s="26">
        <f t="shared" si="11"/>
        <v>3</v>
      </c>
      <c r="H77" s="26">
        <f t="shared" si="11"/>
        <v>3</v>
      </c>
      <c r="I77" s="26">
        <f t="shared" si="11"/>
        <v>3</v>
      </c>
      <c r="J77" s="26">
        <f t="shared" si="11"/>
        <v>3</v>
      </c>
      <c r="K77" s="26">
        <f t="shared" si="11"/>
        <v>3</v>
      </c>
      <c r="L77" s="26">
        <f t="shared" si="11"/>
        <v>3</v>
      </c>
      <c r="M77" s="26">
        <f t="shared" si="11"/>
        <v>3</v>
      </c>
    </row>
    <row r="78" spans="1:13" ht="12.75" outlineLevel="4" x14ac:dyDescent="0.2">
      <c r="A78" s="25" t="s">
        <v>71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  <c r="K78" s="26">
        <v>3</v>
      </c>
      <c r="L78" s="26">
        <v>3</v>
      </c>
      <c r="M78" s="26">
        <v>3</v>
      </c>
    </row>
    <row r="79" spans="1:13" ht="12.75" outlineLevel="3" x14ac:dyDescent="0.2">
      <c r="A79" s="28" t="s">
        <v>72</v>
      </c>
      <c r="B79" s="26">
        <f t="shared" ref="B79:M79" si="12">SUM(B$80:B$80)</f>
        <v>4.1161355888799998</v>
      </c>
      <c r="C79" s="26">
        <f t="shared" si="12"/>
        <v>4.1151587924199999</v>
      </c>
      <c r="D79" s="26">
        <f t="shared" si="12"/>
        <v>4.1315022362200002</v>
      </c>
      <c r="E79" s="26">
        <f t="shared" si="12"/>
        <v>4.1936544603700003</v>
      </c>
      <c r="F79" s="26">
        <f t="shared" si="12"/>
        <v>4.2801946765499999</v>
      </c>
      <c r="G79" s="26">
        <f t="shared" si="12"/>
        <v>4.2820703380599996</v>
      </c>
      <c r="H79" s="26">
        <f t="shared" si="12"/>
        <v>4.3366581903799997</v>
      </c>
      <c r="I79" s="26">
        <f t="shared" si="12"/>
        <v>4.2763961357699998</v>
      </c>
      <c r="J79" s="26">
        <f t="shared" si="12"/>
        <v>4.3197365636900003</v>
      </c>
      <c r="K79" s="26">
        <f t="shared" si="12"/>
        <v>4.3270919242200003</v>
      </c>
      <c r="L79" s="26">
        <f t="shared" si="12"/>
        <v>4.2873926215699996</v>
      </c>
      <c r="M79" s="26">
        <f t="shared" si="12"/>
        <v>4.2879343180099996</v>
      </c>
    </row>
    <row r="80" spans="1:13" ht="12.75" outlineLevel="4" x14ac:dyDescent="0.2">
      <c r="A80" s="25" t="s">
        <v>46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  <c r="K80" s="26">
        <v>4.3270919242200003</v>
      </c>
      <c r="L80" s="26">
        <v>4.2873926215699996</v>
      </c>
      <c r="M80" s="26">
        <v>4.2879343180099996</v>
      </c>
    </row>
    <row r="81" spans="1:13" ht="15" outlineLevel="1" x14ac:dyDescent="0.25">
      <c r="A81" s="31" t="s">
        <v>73</v>
      </c>
      <c r="B81" s="32">
        <f t="shared" ref="B81:M81" si="13">B$82+B$97</f>
        <v>6.8629393971300008</v>
      </c>
      <c r="C81" s="32">
        <f t="shared" si="13"/>
        <v>6.9126422944700003</v>
      </c>
      <c r="D81" s="32">
        <f t="shared" si="13"/>
        <v>6.7348294582400001</v>
      </c>
      <c r="E81" s="32">
        <f t="shared" si="13"/>
        <v>6.5330584097499997</v>
      </c>
      <c r="F81" s="32">
        <f t="shared" si="13"/>
        <v>6.5705515839600004</v>
      </c>
      <c r="G81" s="32">
        <f t="shared" si="13"/>
        <v>6.6474317216200003</v>
      </c>
      <c r="H81" s="32">
        <f t="shared" si="13"/>
        <v>7.0705761600199999</v>
      </c>
      <c r="I81" s="32">
        <f t="shared" si="13"/>
        <v>7.0954492306500008</v>
      </c>
      <c r="J81" s="32">
        <f t="shared" si="13"/>
        <v>6.9945573452399996</v>
      </c>
      <c r="K81" s="32">
        <f t="shared" si="13"/>
        <v>7.06311779267</v>
      </c>
      <c r="L81" s="32">
        <f t="shared" si="13"/>
        <v>6.8190129453699999</v>
      </c>
      <c r="M81" s="32">
        <f t="shared" si="13"/>
        <v>6.8088561346400001</v>
      </c>
    </row>
    <row r="82" spans="1:13" ht="15" outlineLevel="2" x14ac:dyDescent="0.25">
      <c r="A82" s="29" t="s">
        <v>1</v>
      </c>
      <c r="B82" s="30">
        <f t="shared" ref="B82:M82" si="14">B$83+B$87+B$95</f>
        <v>1.6498361975499998</v>
      </c>
      <c r="C82" s="30">
        <f t="shared" si="14"/>
        <v>1.7111333445900001</v>
      </c>
      <c r="D82" s="30">
        <f t="shared" si="14"/>
        <v>1.7681491438099999</v>
      </c>
      <c r="E82" s="30">
        <f t="shared" si="14"/>
        <v>1.8285421692100001</v>
      </c>
      <c r="F82" s="30">
        <f t="shared" si="14"/>
        <v>1.8669500534600001</v>
      </c>
      <c r="G82" s="30">
        <f t="shared" si="14"/>
        <v>1.8963901922899999</v>
      </c>
      <c r="H82" s="30">
        <f t="shared" si="14"/>
        <v>1.9417659328900003</v>
      </c>
      <c r="I82" s="30">
        <f t="shared" si="14"/>
        <v>1.94762056761</v>
      </c>
      <c r="J82" s="30">
        <f t="shared" si="14"/>
        <v>1.96863481009</v>
      </c>
      <c r="K82" s="30">
        <f t="shared" si="14"/>
        <v>1.9621163541099997</v>
      </c>
      <c r="L82" s="30">
        <f t="shared" si="14"/>
        <v>1.8631568370399998</v>
      </c>
      <c r="M82" s="30">
        <f t="shared" si="14"/>
        <v>1.84641797693</v>
      </c>
    </row>
    <row r="83" spans="1:13" ht="12.75" outlineLevel="3" x14ac:dyDescent="0.2">
      <c r="A83" s="28" t="s">
        <v>2</v>
      </c>
      <c r="B83" s="26">
        <f t="shared" ref="B83:M83" si="15">SUM(B$84:B$86)</f>
        <v>0.10644904969000001</v>
      </c>
      <c r="C83" s="26">
        <f t="shared" si="15"/>
        <v>0.10699574886999999</v>
      </c>
      <c r="D83" s="26">
        <f t="shared" si="15"/>
        <v>0.10779524016</v>
      </c>
      <c r="E83" s="26">
        <f t="shared" si="15"/>
        <v>0.10788697812999999</v>
      </c>
      <c r="F83" s="26">
        <f t="shared" si="15"/>
        <v>0.10766375314</v>
      </c>
      <c r="G83" s="26">
        <f t="shared" si="15"/>
        <v>0.10775760262</v>
      </c>
      <c r="H83" s="26">
        <f t="shared" si="15"/>
        <v>0.10746673583000001</v>
      </c>
      <c r="I83" s="26">
        <f t="shared" si="15"/>
        <v>0.10714433202000001</v>
      </c>
      <c r="J83" s="26">
        <f t="shared" si="15"/>
        <v>0.10845831092</v>
      </c>
      <c r="K83" s="26">
        <f t="shared" si="15"/>
        <v>0.10830763644999999</v>
      </c>
      <c r="L83" s="26">
        <f t="shared" si="15"/>
        <v>5.8970829240000001E-2</v>
      </c>
      <c r="M83" s="26">
        <f t="shared" si="15"/>
        <v>5.865957225E-2</v>
      </c>
    </row>
    <row r="84" spans="1:13" ht="12.75" outlineLevel="4" x14ac:dyDescent="0.2">
      <c r="A84" s="25" t="s">
        <v>74</v>
      </c>
      <c r="B84" s="26">
        <v>5.8873902810000003E-2</v>
      </c>
      <c r="C84" s="26">
        <v>5.9176266370000001E-2</v>
      </c>
      <c r="D84" s="26">
        <v>5.9618441979999999E-2</v>
      </c>
      <c r="E84" s="26">
        <v>5.9669179599999997E-2</v>
      </c>
      <c r="F84" s="26">
        <v>5.954572029E-2</v>
      </c>
      <c r="G84" s="26">
        <v>5.9597625729999999E-2</v>
      </c>
      <c r="H84" s="26">
        <v>5.9436755690000002E-2</v>
      </c>
      <c r="I84" s="26">
        <v>5.9258443430000002E-2</v>
      </c>
      <c r="J84" s="26">
        <v>5.9985167309999997E-2</v>
      </c>
      <c r="K84" s="26">
        <v>5.9901833600000003E-2</v>
      </c>
      <c r="L84" s="26">
        <v>5.8970552850000003E-2</v>
      </c>
      <c r="M84" s="26">
        <v>5.8659297319999998E-2</v>
      </c>
    </row>
    <row r="85" spans="1:13" ht="12.75" outlineLevel="4" x14ac:dyDescent="0.2">
      <c r="A85" s="25" t="s">
        <v>75</v>
      </c>
      <c r="B85" s="26">
        <v>4.7574870950000001E-2</v>
      </c>
      <c r="C85" s="26">
        <v>4.7819205150000002E-2</v>
      </c>
      <c r="D85" s="26">
        <v>4.8176518760000002E-2</v>
      </c>
      <c r="E85" s="26">
        <v>4.8217518869999997E-2</v>
      </c>
      <c r="F85" s="26">
        <v>4.811775377E-2</v>
      </c>
      <c r="G85" s="26">
        <v>4.8159697559999999E-2</v>
      </c>
      <c r="H85" s="26">
        <v>4.802970157E-2</v>
      </c>
      <c r="I85" s="26">
        <v>4.7885610850000003E-2</v>
      </c>
      <c r="J85" s="26">
        <v>4.8472862470000003E-2</v>
      </c>
      <c r="K85" s="26">
        <v>4.8405522100000001E-2</v>
      </c>
      <c r="L85" s="26">
        <v>0</v>
      </c>
      <c r="M85" s="26">
        <v>0</v>
      </c>
    </row>
    <row r="86" spans="1:13" ht="12.75" outlineLevel="4" x14ac:dyDescent="0.2">
      <c r="A86" s="25" t="s">
        <v>76</v>
      </c>
      <c r="B86" s="26">
        <v>2.7593000000000001E-7</v>
      </c>
      <c r="C86" s="26">
        <v>2.7734999999999998E-7</v>
      </c>
      <c r="D86" s="26">
        <v>2.7942E-7</v>
      </c>
      <c r="E86" s="26">
        <v>2.7966E-7</v>
      </c>
      <c r="F86" s="26">
        <v>2.7907999999999998E-7</v>
      </c>
      <c r="G86" s="26">
        <v>2.7933E-7</v>
      </c>
      <c r="H86" s="26">
        <v>2.7856999999999999E-7</v>
      </c>
      <c r="I86" s="26">
        <v>2.7774E-7</v>
      </c>
      <c r="J86" s="26">
        <v>2.8113999999999999E-7</v>
      </c>
      <c r="K86" s="26">
        <v>2.8075000000000002E-7</v>
      </c>
      <c r="L86" s="26">
        <v>2.7639E-7</v>
      </c>
      <c r="M86" s="26">
        <v>2.7492999999999999E-7</v>
      </c>
    </row>
    <row r="87" spans="1:13" ht="12.75" outlineLevel="3" x14ac:dyDescent="0.2">
      <c r="A87" s="28" t="s">
        <v>35</v>
      </c>
      <c r="B87" s="26">
        <f t="shared" ref="B87:M87" si="16">SUM(B$88:B$94)</f>
        <v>1.5433644391799999</v>
      </c>
      <c r="C87" s="26">
        <f t="shared" si="16"/>
        <v>1.6041147704200001</v>
      </c>
      <c r="D87" s="26">
        <f t="shared" si="16"/>
        <v>1.6603309077899999</v>
      </c>
      <c r="E87" s="26">
        <f t="shared" si="16"/>
        <v>1.72063217565</v>
      </c>
      <c r="F87" s="26">
        <f t="shared" si="16"/>
        <v>1.75926333251</v>
      </c>
      <c r="G87" s="26">
        <f t="shared" si="16"/>
        <v>1.78860960184</v>
      </c>
      <c r="H87" s="26">
        <f t="shared" si="16"/>
        <v>1.8342762712800003</v>
      </c>
      <c r="I87" s="26">
        <f t="shared" si="16"/>
        <v>1.8404533785899999</v>
      </c>
      <c r="J87" s="26">
        <f t="shared" si="16"/>
        <v>1.8601533618600001</v>
      </c>
      <c r="K87" s="26">
        <f t="shared" si="16"/>
        <v>1.8537856124899998</v>
      </c>
      <c r="L87" s="26">
        <f t="shared" si="16"/>
        <v>1.8041632618499999</v>
      </c>
      <c r="M87" s="26">
        <f t="shared" si="16"/>
        <v>1.7877357787799999</v>
      </c>
    </row>
    <row r="88" spans="1:13" ht="12.75" outlineLevel="4" x14ac:dyDescent="0.2">
      <c r="A88" s="25" t="s">
        <v>77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  <c r="K88" s="26">
        <v>6.7478669069999997E-2</v>
      </c>
      <c r="L88" s="26">
        <v>5.9798084619999997E-2</v>
      </c>
      <c r="M88" s="26">
        <v>5.272388033E-2</v>
      </c>
    </row>
    <row r="89" spans="1:13" ht="12.75" outlineLevel="4" x14ac:dyDescent="0.2">
      <c r="A89" s="25" t="s">
        <v>78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  <c r="K89" s="26">
        <v>3.9722222499999999E-3</v>
      </c>
      <c r="L89" s="26">
        <v>3.6111111400000001E-3</v>
      </c>
      <c r="M89" s="26">
        <v>3.2500000300000002E-3</v>
      </c>
    </row>
    <row r="90" spans="1:13" ht="12.75" outlineLevel="4" x14ac:dyDescent="0.2">
      <c r="A90" s="25" t="s">
        <v>79</v>
      </c>
      <c r="B90" s="26">
        <v>5.5555555199999999E-3</v>
      </c>
      <c r="C90" s="26">
        <v>1.2684330840000001E-2</v>
      </c>
      <c r="D90" s="26">
        <v>1.489839456E-2</v>
      </c>
      <c r="E90" s="26">
        <v>1.670095412E-2</v>
      </c>
      <c r="F90" s="26">
        <v>1.6472961370000001E-2</v>
      </c>
      <c r="G90" s="26">
        <v>1.6205668730000001E-2</v>
      </c>
      <c r="H90" s="26">
        <v>1.5895394439999998E-2</v>
      </c>
      <c r="I90" s="26">
        <v>1.558159674E-2</v>
      </c>
      <c r="J90" s="26">
        <v>1.5450620619999999E-2</v>
      </c>
      <c r="K90" s="26">
        <v>1.515600904E-2</v>
      </c>
      <c r="L90" s="26">
        <v>1.236945173E-2</v>
      </c>
      <c r="M90" s="26">
        <v>9.7367474800000003E-3</v>
      </c>
    </row>
    <row r="91" spans="1:13" ht="12.75" outlineLevel="4" x14ac:dyDescent="0.2">
      <c r="A91" s="25" t="s">
        <v>80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  <c r="K91" s="26">
        <v>0.39866974735999999</v>
      </c>
      <c r="L91" s="26">
        <v>0.38885771984</v>
      </c>
      <c r="M91" s="26">
        <v>0.38650761995999999</v>
      </c>
    </row>
    <row r="92" spans="1:13" ht="12.75" outlineLevel="4" x14ac:dyDescent="0.2">
      <c r="A92" s="25" t="s">
        <v>81</v>
      </c>
      <c r="B92" s="26">
        <v>7.77777776E-3</v>
      </c>
      <c r="C92" s="26">
        <v>7.3888888699999997E-3</v>
      </c>
      <c r="D92" s="26">
        <v>6.9999999800000002E-3</v>
      </c>
      <c r="E92" s="26">
        <v>6.6111110899999999E-3</v>
      </c>
      <c r="F92" s="26">
        <v>6.2222222000000004E-3</v>
      </c>
      <c r="G92" s="26">
        <v>5.8333333100000001E-3</v>
      </c>
      <c r="H92" s="26">
        <v>5.4444444199999997E-3</v>
      </c>
      <c r="I92" s="26">
        <v>5.0555555300000003E-3</v>
      </c>
      <c r="J92" s="26">
        <v>4.6666666399999999E-3</v>
      </c>
      <c r="K92" s="26">
        <v>4.2777777499999996E-3</v>
      </c>
      <c r="L92" s="26">
        <v>3.8888888600000001E-3</v>
      </c>
      <c r="M92" s="26">
        <v>3.4999999700000002E-3</v>
      </c>
    </row>
    <row r="93" spans="1:13" ht="12.75" outlineLevel="4" x14ac:dyDescent="0.2">
      <c r="A93" s="25" t="s">
        <v>82</v>
      </c>
      <c r="B93" s="26">
        <v>0.35657922199999997</v>
      </c>
      <c r="C93" s="26">
        <v>0.36321425736000001</v>
      </c>
      <c r="D93" s="26">
        <v>0.40726282439</v>
      </c>
      <c r="E93" s="26">
        <v>0.42934710947999999</v>
      </c>
      <c r="F93" s="26">
        <v>0.45286705316999998</v>
      </c>
      <c r="G93" s="26">
        <v>0.47112478019999998</v>
      </c>
      <c r="H93" s="26">
        <v>0.47563516419000001</v>
      </c>
      <c r="I93" s="26">
        <v>0.47779573650000001</v>
      </c>
      <c r="J93" s="26">
        <v>0.48591107881000001</v>
      </c>
      <c r="K93" s="26">
        <v>0.48841796822</v>
      </c>
      <c r="L93" s="26">
        <v>0.48211692378999998</v>
      </c>
      <c r="M93" s="26">
        <v>0.47927496366</v>
      </c>
    </row>
    <row r="94" spans="1:13" ht="12.75" outlineLevel="4" x14ac:dyDescent="0.2">
      <c r="A94" s="25" t="s">
        <v>83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  <c r="K94" s="26">
        <v>0.87581321879999996</v>
      </c>
      <c r="L94" s="26">
        <v>0.85352108186999998</v>
      </c>
      <c r="M94" s="26">
        <v>0.85274256734999998</v>
      </c>
    </row>
    <row r="95" spans="1:13" ht="12.75" outlineLevel="3" x14ac:dyDescent="0.2">
      <c r="A95" s="28" t="s">
        <v>84</v>
      </c>
      <c r="B95" s="26">
        <f t="shared" ref="B95:M95" si="17">SUM(B$96:B$96)</f>
        <v>2.270868E-5</v>
      </c>
      <c r="C95" s="26">
        <f t="shared" si="17"/>
        <v>2.28253E-5</v>
      </c>
      <c r="D95" s="26">
        <f t="shared" si="17"/>
        <v>2.2995859999999998E-5</v>
      </c>
      <c r="E95" s="26">
        <f t="shared" si="17"/>
        <v>2.3015429999999999E-5</v>
      </c>
      <c r="F95" s="26">
        <f t="shared" si="17"/>
        <v>2.2967810000000001E-5</v>
      </c>
      <c r="G95" s="26">
        <f t="shared" si="17"/>
        <v>2.2987829999999999E-5</v>
      </c>
      <c r="H95" s="26">
        <f t="shared" si="17"/>
        <v>2.2925779999999999E-5</v>
      </c>
      <c r="I95" s="26">
        <f t="shared" si="17"/>
        <v>2.2857000000000002E-5</v>
      </c>
      <c r="J95" s="26">
        <f t="shared" si="17"/>
        <v>2.313731E-5</v>
      </c>
      <c r="K95" s="26">
        <f t="shared" si="17"/>
        <v>2.3105170000000002E-5</v>
      </c>
      <c r="L95" s="26">
        <f t="shared" si="17"/>
        <v>2.2745949999999999E-5</v>
      </c>
      <c r="M95" s="26">
        <f t="shared" si="17"/>
        <v>2.26259E-5</v>
      </c>
    </row>
    <row r="96" spans="1:13" ht="12.75" outlineLevel="4" x14ac:dyDescent="0.2">
      <c r="A96" s="25" t="s">
        <v>85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  <c r="K96" s="26">
        <v>2.3105170000000002E-5</v>
      </c>
      <c r="L96" s="26">
        <v>2.2745949999999999E-5</v>
      </c>
      <c r="M96" s="26">
        <v>2.26259E-5</v>
      </c>
    </row>
    <row r="97" spans="1:13" ht="15" outlineLevel="2" x14ac:dyDescent="0.25">
      <c r="A97" s="29" t="s">
        <v>37</v>
      </c>
      <c r="B97" s="30">
        <f t="shared" ref="B97:M97" si="18">B$98+B$105+B$108+B$110+B$112</f>
        <v>5.2131031995800008</v>
      </c>
      <c r="C97" s="30">
        <f t="shared" si="18"/>
        <v>5.20150894988</v>
      </c>
      <c r="D97" s="30">
        <f t="shared" si="18"/>
        <v>4.9666803144300005</v>
      </c>
      <c r="E97" s="30">
        <f t="shared" si="18"/>
        <v>4.7045162405399994</v>
      </c>
      <c r="F97" s="30">
        <f t="shared" si="18"/>
        <v>4.7036015305000003</v>
      </c>
      <c r="G97" s="30">
        <f t="shared" si="18"/>
        <v>4.7510415293300001</v>
      </c>
      <c r="H97" s="30">
        <f t="shared" si="18"/>
        <v>5.1288102271299998</v>
      </c>
      <c r="I97" s="30">
        <f t="shared" si="18"/>
        <v>5.1478286630400003</v>
      </c>
      <c r="J97" s="30">
        <f t="shared" si="18"/>
        <v>5.0259225351499994</v>
      </c>
      <c r="K97" s="30">
        <f t="shared" si="18"/>
        <v>5.10100143856</v>
      </c>
      <c r="L97" s="30">
        <f t="shared" si="18"/>
        <v>4.9558561083299999</v>
      </c>
      <c r="M97" s="30">
        <f t="shared" si="18"/>
        <v>4.9624381577100003</v>
      </c>
    </row>
    <row r="98" spans="1:13" ht="12.75" outlineLevel="3" x14ac:dyDescent="0.2">
      <c r="A98" s="28" t="s">
        <v>38</v>
      </c>
      <c r="B98" s="26">
        <f t="shared" ref="B98:M98" si="19">SUM(B$99:B$104)</f>
        <v>3.2418873771000003</v>
      </c>
      <c r="C98" s="26">
        <f t="shared" si="19"/>
        <v>3.2341427346299998</v>
      </c>
      <c r="D98" s="26">
        <f t="shared" si="19"/>
        <v>2.9986601518000002</v>
      </c>
      <c r="E98" s="26">
        <f t="shared" si="19"/>
        <v>2.7339163405399995</v>
      </c>
      <c r="F98" s="26">
        <f t="shared" si="19"/>
        <v>2.72891306573</v>
      </c>
      <c r="G98" s="26">
        <f t="shared" si="19"/>
        <v>2.7803174145699998</v>
      </c>
      <c r="H98" s="26">
        <f t="shared" si="19"/>
        <v>3.1552806502199999</v>
      </c>
      <c r="I98" s="26">
        <f t="shared" si="19"/>
        <v>3.17644106321</v>
      </c>
      <c r="J98" s="26">
        <f t="shared" si="19"/>
        <v>3.0566634446899998</v>
      </c>
      <c r="K98" s="26">
        <f t="shared" si="19"/>
        <v>3.13137041369</v>
      </c>
      <c r="L98" s="26">
        <f t="shared" si="19"/>
        <v>2.9914370884900001</v>
      </c>
      <c r="M98" s="26">
        <f t="shared" si="19"/>
        <v>2.9979193630800003</v>
      </c>
    </row>
    <row r="99" spans="1:13" ht="12.75" outlineLevel="4" x14ac:dyDescent="0.2">
      <c r="A99" s="25" t="s">
        <v>39</v>
      </c>
      <c r="B99" s="26">
        <v>2.9203299999999997E-4</v>
      </c>
      <c r="C99" s="26">
        <v>2.9203299999999997E-4</v>
      </c>
      <c r="D99" s="26">
        <v>2.9203299999999997E-4</v>
      </c>
      <c r="E99" s="26">
        <v>2.9203299999999997E-4</v>
      </c>
      <c r="F99" s="26">
        <v>2.9203299999999997E-4</v>
      </c>
      <c r="G99" s="26">
        <v>2.9563300000000001E-4</v>
      </c>
      <c r="H99" s="26">
        <v>2.9563300000000001E-4</v>
      </c>
      <c r="I99" s="26">
        <v>2.9563300000000001E-4</v>
      </c>
      <c r="J99" s="26">
        <v>6.1063299999999997E-4</v>
      </c>
      <c r="K99" s="26">
        <v>6.1207299999999998E-4</v>
      </c>
      <c r="L99" s="26">
        <v>7.7907300000000003E-4</v>
      </c>
      <c r="M99" s="26">
        <v>7.7907300000000003E-4</v>
      </c>
    </row>
    <row r="100" spans="1:13" ht="12.75" outlineLevel="4" x14ac:dyDescent="0.2">
      <c r="A100" s="25" t="s">
        <v>41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1.41719442315</v>
      </c>
      <c r="K100" s="26">
        <v>1.5673574892</v>
      </c>
      <c r="L100" s="26">
        <v>1.53384621903</v>
      </c>
      <c r="M100" s="26">
        <v>1.54224115824</v>
      </c>
    </row>
    <row r="101" spans="1:13" ht="12.75" outlineLevel="4" x14ac:dyDescent="0.2">
      <c r="A101" s="25" t="s">
        <v>42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  <c r="K101" s="26">
        <v>0.21256789053</v>
      </c>
      <c r="L101" s="26">
        <v>0.20957591017999999</v>
      </c>
      <c r="M101" s="26">
        <v>0.21001113360000001</v>
      </c>
    </row>
    <row r="102" spans="1:13" ht="12.75" outlineLevel="4" x14ac:dyDescent="0.2">
      <c r="A102" s="25" t="s">
        <v>86</v>
      </c>
      <c r="B102" s="26">
        <v>0.31347034895999998</v>
      </c>
      <c r="C102" s="26">
        <v>0.31208989054000003</v>
      </c>
      <c r="D102" s="26">
        <v>0.31430987136999999</v>
      </c>
      <c r="E102" s="26">
        <v>0.32363984406000001</v>
      </c>
      <c r="F102" s="26">
        <v>0.34127998037000001</v>
      </c>
      <c r="G102" s="26">
        <v>0.33809985913000001</v>
      </c>
      <c r="H102" s="26">
        <v>0.35144989661999998</v>
      </c>
      <c r="I102" s="26">
        <v>0.34584017699000003</v>
      </c>
      <c r="J102" s="26">
        <v>0.34997964139999999</v>
      </c>
      <c r="K102" s="26">
        <v>0.35172033225999999</v>
      </c>
      <c r="L102" s="26">
        <v>0.34676972416000001</v>
      </c>
      <c r="M102" s="26">
        <v>0.34748985608999999</v>
      </c>
    </row>
    <row r="103" spans="1:13" ht="12.75" outlineLevel="4" x14ac:dyDescent="0.2">
      <c r="A103" s="25" t="s">
        <v>44</v>
      </c>
      <c r="B103" s="26">
        <v>0.51326692550999997</v>
      </c>
      <c r="C103" s="26">
        <v>0.51326692550999997</v>
      </c>
      <c r="D103" s="26">
        <v>0.51326692550999997</v>
      </c>
      <c r="E103" s="26">
        <v>0.51246445947999997</v>
      </c>
      <c r="F103" s="26">
        <v>0.50137945949999996</v>
      </c>
      <c r="G103" s="26">
        <v>0.49927074842000002</v>
      </c>
      <c r="H103" s="26">
        <v>0.49953332174999998</v>
      </c>
      <c r="I103" s="26">
        <v>0.50058421226000005</v>
      </c>
      <c r="J103" s="26">
        <v>0.49745421226999997</v>
      </c>
      <c r="K103" s="26">
        <v>0.50003049106999997</v>
      </c>
      <c r="L103" s="26">
        <v>0.48905704149000001</v>
      </c>
      <c r="M103" s="26">
        <v>0.48593704148</v>
      </c>
    </row>
    <row r="104" spans="1:13" ht="12.75" outlineLevel="4" x14ac:dyDescent="0.2">
      <c r="A104" s="25" t="s">
        <v>46</v>
      </c>
      <c r="B104" s="26">
        <v>1.1443781555999999</v>
      </c>
      <c r="C104" s="26">
        <v>1.14410658425</v>
      </c>
      <c r="D104" s="26">
        <v>1.01970269339</v>
      </c>
      <c r="E104" s="26">
        <v>0.77514756667999996</v>
      </c>
      <c r="F104" s="26">
        <v>0.70818886661000002</v>
      </c>
      <c r="G104" s="26">
        <v>0.70849920824000001</v>
      </c>
      <c r="H104" s="26">
        <v>0.71753115940000001</v>
      </c>
      <c r="I104" s="26">
        <v>0.70756037083000001</v>
      </c>
      <c r="J104" s="26">
        <v>0.57990865911</v>
      </c>
      <c r="K104" s="26">
        <v>0.49908213762999998</v>
      </c>
      <c r="L104" s="26">
        <v>0.41140912063000001</v>
      </c>
      <c r="M104" s="26">
        <v>0.41146110067000002</v>
      </c>
    </row>
    <row r="105" spans="1:13" ht="12.75" outlineLevel="3" x14ac:dyDescent="0.2">
      <c r="A105" s="28" t="s">
        <v>87</v>
      </c>
      <c r="B105" s="26">
        <f t="shared" ref="B105:M105" si="20">SUM(B$106:B$107)</f>
        <v>0.85779034641999996</v>
      </c>
      <c r="C105" s="26">
        <f t="shared" si="20"/>
        <v>0.85764594453999998</v>
      </c>
      <c r="D105" s="26">
        <f t="shared" si="20"/>
        <v>0.85787816407999995</v>
      </c>
      <c r="E105" s="26">
        <f t="shared" si="20"/>
        <v>0.85885411934</v>
      </c>
      <c r="F105" s="26">
        <f t="shared" si="20"/>
        <v>0.86070959184999996</v>
      </c>
      <c r="G105" s="26">
        <f t="shared" si="20"/>
        <v>0.86037684208999998</v>
      </c>
      <c r="H105" s="26">
        <f t="shared" si="20"/>
        <v>0.86177371391999991</v>
      </c>
      <c r="I105" s="26">
        <f t="shared" si="20"/>
        <v>0.86118674482999991</v>
      </c>
      <c r="J105" s="26">
        <f t="shared" si="20"/>
        <v>0.86161987478999991</v>
      </c>
      <c r="K105" s="26">
        <f t="shared" si="20"/>
        <v>0.86180201075999996</v>
      </c>
      <c r="L105" s="26">
        <f t="shared" si="20"/>
        <v>0.86129441043999999</v>
      </c>
      <c r="M105" s="26">
        <f t="shared" si="20"/>
        <v>0.86138020723999997</v>
      </c>
    </row>
    <row r="106" spans="1:13" ht="12.75" outlineLevel="4" x14ac:dyDescent="0.2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  <c r="K106" s="26">
        <v>0.82499999999999996</v>
      </c>
      <c r="L106" s="26">
        <v>0.82499999999999996</v>
      </c>
      <c r="M106" s="26">
        <v>0.82499999999999996</v>
      </c>
    </row>
    <row r="107" spans="1:13" ht="12.75" outlineLevel="4" x14ac:dyDescent="0.2">
      <c r="A107" s="25" t="s">
        <v>51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  <c r="K107" s="26">
        <v>3.6802010759999997E-2</v>
      </c>
      <c r="L107" s="26">
        <v>3.6294410440000001E-2</v>
      </c>
      <c r="M107" s="26">
        <v>3.6380207239999997E-2</v>
      </c>
    </row>
    <row r="108" spans="1:13" ht="12.75" outlineLevel="3" x14ac:dyDescent="0.2">
      <c r="A108" s="28" t="s">
        <v>61</v>
      </c>
      <c r="B108" s="26">
        <f t="shared" ref="B108:M108" si="21">SUM(B$109:B$109)</f>
        <v>0.18221230804999999</v>
      </c>
      <c r="C108" s="26">
        <f t="shared" si="21"/>
        <v>0.17853230805</v>
      </c>
      <c r="D108" s="26">
        <f t="shared" si="21"/>
        <v>0.17853230805</v>
      </c>
      <c r="E108" s="26">
        <f t="shared" si="21"/>
        <v>0.17853230805</v>
      </c>
      <c r="F108" s="26">
        <f t="shared" si="21"/>
        <v>0.17853230805</v>
      </c>
      <c r="G108" s="26">
        <f t="shared" si="21"/>
        <v>0.17485230804999999</v>
      </c>
      <c r="H108" s="26">
        <f t="shared" si="21"/>
        <v>0.17485230804999999</v>
      </c>
      <c r="I108" s="26">
        <f t="shared" si="21"/>
        <v>0.17485230804999999</v>
      </c>
      <c r="J108" s="26">
        <f t="shared" si="21"/>
        <v>0.17117230805</v>
      </c>
      <c r="K108" s="26">
        <f t="shared" si="21"/>
        <v>0.17117230805</v>
      </c>
      <c r="L108" s="26">
        <f t="shared" si="21"/>
        <v>0.16749230805000001</v>
      </c>
      <c r="M108" s="26">
        <f t="shared" si="21"/>
        <v>0.16749230805000001</v>
      </c>
    </row>
    <row r="109" spans="1:13" ht="12.75" outlineLevel="4" x14ac:dyDescent="0.2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  <c r="K109" s="26">
        <v>0.17117230805</v>
      </c>
      <c r="L109" s="26">
        <v>0.16749230805000001</v>
      </c>
      <c r="M109" s="26">
        <v>0.16749230805000001</v>
      </c>
    </row>
    <row r="110" spans="1:13" ht="12.75" outlineLevel="3" x14ac:dyDescent="0.2">
      <c r="A110" s="28" t="s">
        <v>90</v>
      </c>
      <c r="B110" s="26">
        <f t="shared" ref="B110:M110" si="22">SUM(B$111:B$111)</f>
        <v>0.82499999999999996</v>
      </c>
      <c r="C110" s="26">
        <f t="shared" si="22"/>
        <v>0.82499999999999996</v>
      </c>
      <c r="D110" s="26">
        <f t="shared" si="22"/>
        <v>0.82499999999999996</v>
      </c>
      <c r="E110" s="26">
        <f t="shared" si="22"/>
        <v>0.82499999999999996</v>
      </c>
      <c r="F110" s="26">
        <f t="shared" si="22"/>
        <v>0.82499999999999996</v>
      </c>
      <c r="G110" s="26">
        <f t="shared" si="22"/>
        <v>0.82499999999999996</v>
      </c>
      <c r="H110" s="26">
        <f t="shared" si="22"/>
        <v>0.82499999999999996</v>
      </c>
      <c r="I110" s="26">
        <f t="shared" si="22"/>
        <v>0.82499999999999996</v>
      </c>
      <c r="J110" s="26">
        <f t="shared" si="22"/>
        <v>0.82499999999999996</v>
      </c>
      <c r="K110" s="26">
        <f t="shared" si="22"/>
        <v>0.82499999999999996</v>
      </c>
      <c r="L110" s="26">
        <f t="shared" si="22"/>
        <v>0.82499999999999996</v>
      </c>
      <c r="M110" s="26">
        <f t="shared" si="22"/>
        <v>0.82499999999999996</v>
      </c>
    </row>
    <row r="111" spans="1:13" ht="12.75" outlineLevel="4" x14ac:dyDescent="0.2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  <c r="K111" s="26">
        <v>0.82499999999999996</v>
      </c>
      <c r="L111" s="26">
        <v>0.82499999999999996</v>
      </c>
      <c r="M111" s="26">
        <v>0.82499999999999996</v>
      </c>
    </row>
    <row r="112" spans="1:13" ht="12.75" outlineLevel="3" x14ac:dyDescent="0.2">
      <c r="A112" s="28" t="s">
        <v>72</v>
      </c>
      <c r="B112" s="26">
        <f t="shared" ref="B112:M112" si="23">SUM(B$113:B$113)</f>
        <v>0.10621316801</v>
      </c>
      <c r="C112" s="26">
        <f t="shared" si="23"/>
        <v>0.10618796266</v>
      </c>
      <c r="D112" s="26">
        <f t="shared" si="23"/>
        <v>0.10660969050000001</v>
      </c>
      <c r="E112" s="26">
        <f t="shared" si="23"/>
        <v>0.10821347261</v>
      </c>
      <c r="F112" s="26">
        <f t="shared" si="23"/>
        <v>0.11044656487</v>
      </c>
      <c r="G112" s="26">
        <f t="shared" si="23"/>
        <v>0.11049496462</v>
      </c>
      <c r="H112" s="26">
        <f t="shared" si="23"/>
        <v>0.11190355494</v>
      </c>
      <c r="I112" s="26">
        <f t="shared" si="23"/>
        <v>0.11034854695</v>
      </c>
      <c r="J112" s="26">
        <f t="shared" si="23"/>
        <v>0.11146690762</v>
      </c>
      <c r="K112" s="26">
        <f t="shared" si="23"/>
        <v>0.11165670606</v>
      </c>
      <c r="L112" s="26">
        <f t="shared" si="23"/>
        <v>0.11063230135</v>
      </c>
      <c r="M112" s="26">
        <f t="shared" si="23"/>
        <v>0.11064627934</v>
      </c>
    </row>
    <row r="113" spans="1:13" ht="12.75" outlineLevel="4" x14ac:dyDescent="0.2">
      <c r="A113" s="25" t="s">
        <v>46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  <c r="K113" s="26">
        <v>0.11165670606</v>
      </c>
      <c r="L113" s="26">
        <v>0.11063230135</v>
      </c>
      <c r="M113" s="26">
        <v>0.11064627934</v>
      </c>
    </row>
  </sheetData>
  <mergeCells count="1">
    <mergeCell ref="A2:M2"/>
  </mergeCells>
  <printOptions horizontalCentered="1" verticalCentered="1"/>
  <pageMargins left="0.19685039370078741" right="0.19685039370078741" top="0.19685039370078741" bottom="0.19685039370078741" header="0" footer="0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55EB-9B04-4437-9078-A0CDCBF48642}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66" style="2" bestFit="1" customWidth="1"/>
    <col min="2" max="2" width="18" style="5" customWidth="1"/>
    <col min="3" max="3" width="17.42578125" style="5" customWidth="1"/>
    <col min="4" max="4" width="11.42578125" style="36" bestFit="1" customWidth="1"/>
    <col min="5" max="5" width="9.140625" style="2" customWidth="1"/>
    <col min="6" max="16384" width="9.140625" style="2"/>
  </cols>
  <sheetData>
    <row r="2" spans="1:19" ht="18.75" x14ac:dyDescent="0.3">
      <c r="A2" s="133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30.11.2025</v>
      </c>
      <c r="B2" s="134"/>
      <c r="C2" s="134"/>
      <c r="D2" s="134"/>
    </row>
    <row r="3" spans="1:19" ht="18.75" x14ac:dyDescent="0.3">
      <c r="A3" s="135" t="str">
        <f>IF(REPORT_LANG="UKR","(за видами відсоткових ставок)","by interest rate types")</f>
        <v>by interest rate types</v>
      </c>
      <c r="B3" s="135"/>
      <c r="C3" s="135"/>
      <c r="D3" s="135"/>
    </row>
    <row r="5" spans="1:19" s="6" customFormat="1" x14ac:dyDescent="0.2">
      <c r="B5" s="7"/>
      <c r="C5" s="7"/>
      <c r="D5" s="6" t="str">
        <f>VALVAL</f>
        <v>bn units</v>
      </c>
    </row>
    <row r="6" spans="1:19" s="39" customFormat="1" x14ac:dyDescent="0.2">
      <c r="A6" s="8"/>
      <c r="B6" s="37" t="str">
        <f>IF(REPORT_LANG="UKR","дол.США","USD")</f>
        <v>USD</v>
      </c>
      <c r="C6" s="37" t="str">
        <f>IF(REPORT_LANG="UKR","грн.","UAH")</f>
        <v>UAH</v>
      </c>
      <c r="D6" s="38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3" customFormat="1" ht="15.75" x14ac:dyDescent="0.2">
      <c r="A7" s="40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41">
        <f>SUM(B8:B19)</f>
        <v>204.21822353392997</v>
      </c>
      <c r="C7" s="41">
        <f>SUM(C8:C19)</f>
        <v>8616.5386619292804</v>
      </c>
      <c r="D7" s="42">
        <f>SUM(D8:D19)</f>
        <v>1.0000000000000002</v>
      </c>
    </row>
    <row r="8" spans="1:19" s="47" customFormat="1" outlineLevel="1" x14ac:dyDescent="0.2">
      <c r="A8" s="44" t="s">
        <v>93</v>
      </c>
      <c r="B8" s="45">
        <v>7.3190183056300002</v>
      </c>
      <c r="C8" s="45">
        <v>308.80987556667998</v>
      </c>
      <c r="D8" s="46">
        <v>3.5839000000000003E-2</v>
      </c>
    </row>
    <row r="9" spans="1:19" s="47" customFormat="1" outlineLevel="1" x14ac:dyDescent="0.2">
      <c r="A9" s="44" t="s">
        <v>94</v>
      </c>
      <c r="B9" s="45">
        <v>145.26280082653</v>
      </c>
      <c r="C9" s="45">
        <v>6129.0443027165502</v>
      </c>
      <c r="D9" s="46">
        <v>0.71131200000000006</v>
      </c>
    </row>
    <row r="10" spans="1:19" s="47" customFormat="1" outlineLevel="1" x14ac:dyDescent="0.2">
      <c r="A10" s="44" t="s">
        <v>95</v>
      </c>
      <c r="B10" s="45">
        <v>18.432978346999999</v>
      </c>
      <c r="C10" s="45">
        <v>777.73896879925996</v>
      </c>
      <c r="D10" s="46">
        <v>9.0260999999999994E-2</v>
      </c>
    </row>
    <row r="11" spans="1:19" outlineLevel="1" x14ac:dyDescent="0.2">
      <c r="A11" s="48" t="s">
        <v>96</v>
      </c>
      <c r="B11" s="26">
        <v>6.8739982845899998</v>
      </c>
      <c r="C11" s="26">
        <v>290.03323482373003</v>
      </c>
      <c r="D11" s="49">
        <v>3.3660000000000002E-2</v>
      </c>
    </row>
    <row r="12" spans="1:19" outlineLevel="1" x14ac:dyDescent="0.2">
      <c r="A12" s="48" t="s">
        <v>97</v>
      </c>
      <c r="B12" s="26">
        <v>21.213642048819999</v>
      </c>
      <c r="C12" s="26">
        <v>895.06295623743995</v>
      </c>
      <c r="D12" s="49">
        <v>0.103877</v>
      </c>
    </row>
    <row r="13" spans="1:19" outlineLevel="1" x14ac:dyDescent="0.2">
      <c r="A13" s="48" t="s">
        <v>98</v>
      </c>
      <c r="B13" s="26">
        <v>0.80360519075000003</v>
      </c>
      <c r="C13" s="26">
        <v>33.906353092060002</v>
      </c>
      <c r="D13" s="49">
        <v>3.9350000000000001E-3</v>
      </c>
    </row>
    <row r="14" spans="1:19" outlineLevel="1" x14ac:dyDescent="0.2">
      <c r="A14" s="48" t="s">
        <v>99</v>
      </c>
      <c r="B14" s="26">
        <v>0.22010972194</v>
      </c>
      <c r="C14" s="26">
        <v>9.2870454760199994</v>
      </c>
      <c r="D14" s="49">
        <v>1.078E-3</v>
      </c>
    </row>
    <row r="15" spans="1:19" outlineLevel="1" x14ac:dyDescent="0.2">
      <c r="A15" s="48" t="s">
        <v>100</v>
      </c>
      <c r="B15" s="26">
        <v>0.65136682603999996</v>
      </c>
      <c r="C15" s="26">
        <v>27.482990217539999</v>
      </c>
      <c r="D15" s="49">
        <v>3.1900000000000001E-3</v>
      </c>
    </row>
    <row r="16" spans="1:19" outlineLevel="1" x14ac:dyDescent="0.2">
      <c r="A16" s="48" t="s">
        <v>101</v>
      </c>
      <c r="B16" s="26">
        <v>3.4407039826300001</v>
      </c>
      <c r="C16" s="26">
        <v>145.172935</v>
      </c>
      <c r="D16" s="49">
        <v>1.6847999999999998E-2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FCB9-54E8-4E53-845D-49D340BC3B62}">
  <sheetPr codeName="Лист10">
    <tabColor indexed="48"/>
    <outlinePr applyStyles="1" summaryBelow="0"/>
    <pageSetUpPr fitToPage="1"/>
  </sheetPr>
  <dimension ref="A2:S38"/>
  <sheetViews>
    <sheetView topLeftCell="A4" workbookViewId="0">
      <selection activeCell="A4" sqref="A4"/>
    </sheetView>
  </sheetViews>
  <sheetFormatPr defaultColWidth="9.140625" defaultRowHeight="12.75" outlineLevelRow="2" x14ac:dyDescent="0.2"/>
  <cols>
    <col min="1" max="1" width="66" style="2" bestFit="1" customWidth="1"/>
    <col min="2" max="2" width="17.7109375" style="5" customWidth="1"/>
    <col min="3" max="3" width="17.85546875" style="5" customWidth="1"/>
    <col min="4" max="4" width="11.42578125" style="36" bestFit="1" customWidth="1"/>
    <col min="5" max="5" width="9.140625" style="2" customWidth="1"/>
    <col min="6" max="16384" width="9.140625" style="2"/>
  </cols>
  <sheetData>
    <row r="2" spans="1:4" ht="37.5" customHeight="1" x14ac:dyDescent="0.3">
      <c r="A2" s="133" t="str">
        <f>DEBT_AS_OF_DATE</f>
        <v>State debt and state guaranteed debt of Ukraine
as of 30.11.2025</v>
      </c>
      <c r="B2" s="134"/>
      <c r="C2" s="134"/>
      <c r="D2" s="134"/>
    </row>
    <row r="3" spans="1:4" ht="18.75" x14ac:dyDescent="0.3">
      <c r="A3" s="135" t="str">
        <f>BY_INTEREST_RATE</f>
        <v>(by types of interest rates)</v>
      </c>
      <c r="B3" s="135"/>
      <c r="C3" s="135"/>
      <c r="D3" s="135"/>
    </row>
    <row r="5" spans="1:4" s="6" customFormat="1" x14ac:dyDescent="0.2">
      <c r="A5" s="50"/>
      <c r="B5" s="7"/>
      <c r="C5" s="7"/>
      <c r="D5" s="6" t="str">
        <f>VALVAL</f>
        <v>bn units</v>
      </c>
    </row>
    <row r="6" spans="1:4" s="10" customFormat="1" x14ac:dyDescent="0.2">
      <c r="A6" s="51"/>
      <c r="B6" s="52" t="str">
        <f>USD</f>
        <v>USD</v>
      </c>
      <c r="C6" s="52" t="str">
        <f>UAH</f>
        <v>UAH</v>
      </c>
      <c r="D6" s="38" t="s">
        <v>92</v>
      </c>
    </row>
    <row r="7" spans="1:4" s="53" customFormat="1" ht="15.75" x14ac:dyDescent="0.2">
      <c r="A7" s="40" t="str">
        <f>DEBT_TOTAL</f>
        <v>The total amount of state and state-guaranteed debt</v>
      </c>
      <c r="B7" s="41">
        <f>SUM(B8:B18)</f>
        <v>204.21822353392997</v>
      </c>
      <c r="C7" s="41">
        <f>SUM(C8:C18)</f>
        <v>8616.5386619292804</v>
      </c>
      <c r="D7" s="42">
        <f>SUM(D8:D18)</f>
        <v>1.0000000000000002</v>
      </c>
    </row>
    <row r="8" spans="1:4" s="56" customFormat="1" outlineLevel="1" x14ac:dyDescent="0.2">
      <c r="A8" s="54" t="s">
        <v>93</v>
      </c>
      <c r="B8" s="23">
        <v>7.3190183056300002</v>
      </c>
      <c r="C8" s="23">
        <v>308.80987556667998</v>
      </c>
      <c r="D8" s="55">
        <v>3.5839000000000003E-2</v>
      </c>
    </row>
    <row r="9" spans="1:4" s="56" customFormat="1" outlineLevel="1" x14ac:dyDescent="0.2">
      <c r="A9" s="54" t="s">
        <v>94</v>
      </c>
      <c r="B9" s="23">
        <v>145.26280082653</v>
      </c>
      <c r="C9" s="23">
        <v>6129.0443027165502</v>
      </c>
      <c r="D9" s="55">
        <v>0.71131200000000006</v>
      </c>
    </row>
    <row r="10" spans="1:4" s="56" customFormat="1" outlineLevel="1" x14ac:dyDescent="0.2">
      <c r="A10" s="54" t="s">
        <v>95</v>
      </c>
      <c r="B10" s="23">
        <v>18.432978346999999</v>
      </c>
      <c r="C10" s="23">
        <v>777.73896879925996</v>
      </c>
      <c r="D10" s="55">
        <v>9.0260999999999994E-2</v>
      </c>
    </row>
    <row r="11" spans="1:4" outlineLevel="1" x14ac:dyDescent="0.2">
      <c r="A11" s="57" t="s">
        <v>96</v>
      </c>
      <c r="B11" s="26">
        <v>6.8739982845899998</v>
      </c>
      <c r="C11" s="26">
        <v>290.03323482373003</v>
      </c>
      <c r="D11" s="49">
        <v>3.3660000000000002E-2</v>
      </c>
    </row>
    <row r="12" spans="1:4" outlineLevel="1" x14ac:dyDescent="0.2">
      <c r="A12" s="57" t="s">
        <v>97</v>
      </c>
      <c r="B12" s="26">
        <v>21.213642048819999</v>
      </c>
      <c r="C12" s="26">
        <v>895.06295623743995</v>
      </c>
      <c r="D12" s="49">
        <v>0.103877</v>
      </c>
    </row>
    <row r="13" spans="1:4" outlineLevel="1" x14ac:dyDescent="0.2">
      <c r="A13" s="57" t="s">
        <v>98</v>
      </c>
      <c r="B13" s="26">
        <v>0.80360519075000003</v>
      </c>
      <c r="C13" s="26">
        <v>33.906353092060002</v>
      </c>
      <c r="D13" s="49">
        <v>3.9350000000000001E-3</v>
      </c>
    </row>
    <row r="14" spans="1:4" outlineLevel="1" x14ac:dyDescent="0.2">
      <c r="A14" s="57" t="s">
        <v>99</v>
      </c>
      <c r="B14" s="26">
        <v>0.22010972194</v>
      </c>
      <c r="C14" s="26">
        <v>9.2870454760199994</v>
      </c>
      <c r="D14" s="49">
        <v>1.078E-3</v>
      </c>
    </row>
    <row r="15" spans="1:4" outlineLevel="1" x14ac:dyDescent="0.2">
      <c r="A15" s="57" t="s">
        <v>100</v>
      </c>
      <c r="B15" s="26">
        <v>0.65136682603999996</v>
      </c>
      <c r="C15" s="26">
        <v>27.482990217539999</v>
      </c>
      <c r="D15" s="49">
        <v>3.1900000000000001E-3</v>
      </c>
    </row>
    <row r="16" spans="1:4" outlineLevel="1" x14ac:dyDescent="0.2">
      <c r="A16" s="57" t="s">
        <v>101</v>
      </c>
      <c r="B16" s="26">
        <v>3.4407039826300001</v>
      </c>
      <c r="C16" s="26">
        <v>145.172935</v>
      </c>
      <c r="D16" s="49">
        <v>1.6847999999999998E-2</v>
      </c>
    </row>
    <row r="17" spans="1:19" x14ac:dyDescent="0.2">
      <c r="A17" s="58"/>
    </row>
    <row r="18" spans="1:19" x14ac:dyDescent="0.2">
      <c r="A18" s="58"/>
    </row>
    <row r="19" spans="1:19" x14ac:dyDescent="0.2">
      <c r="A19" s="59" t="str">
        <f>INCLUDING</f>
        <v>Including:</v>
      </c>
    </row>
    <row r="20" spans="1:19" x14ac:dyDescent="0.2">
      <c r="B20" s="60" t="str">
        <f>"Державний борг України за станом на " &amp; TEXT(DREPORTDATE,"dd.MM.yyyy")</f>
        <v>Державний борг України за станом на 30.11.2025</v>
      </c>
      <c r="D20" s="6" t="str">
        <f>VALVAL</f>
        <v>bn units</v>
      </c>
    </row>
    <row r="21" spans="1:19" s="61" customFormat="1" x14ac:dyDescent="0.2">
      <c r="A21" s="51"/>
      <c r="B21" s="52" t="str">
        <f>USD</f>
        <v>USD</v>
      </c>
      <c r="C21" s="52" t="str">
        <f>UAH</f>
        <v>UAH</v>
      </c>
      <c r="D21" s="38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5" customFormat="1" ht="15" x14ac:dyDescent="0.25">
      <c r="A22" s="62" t="str">
        <f>DEBT_TOTAL</f>
        <v>The total amount of state and state-guaranteed debt</v>
      </c>
      <c r="B22" s="63">
        <f>B$32+B$23</f>
        <v>204.21822353392994</v>
      </c>
      <c r="C22" s="63">
        <f>C$32+C$23</f>
        <v>8616.5386619292804</v>
      </c>
      <c r="D22" s="64">
        <f>D$32+D$23</f>
        <v>1.0000010000000001</v>
      </c>
    </row>
    <row r="23" spans="1:19" s="69" customFormat="1" ht="15" outlineLevel="1" x14ac:dyDescent="0.25">
      <c r="A23" s="66" t="s">
        <v>0</v>
      </c>
      <c r="B23" s="67">
        <f>SUM(B$24:B$31)</f>
        <v>197.40936739928995</v>
      </c>
      <c r="C23" s="67">
        <f>SUM(C$24:C$31)</f>
        <v>8329.2539568120501</v>
      </c>
      <c r="D23" s="68">
        <f>SUM(D$24:D$31)</f>
        <v>0.96666000000000007</v>
      </c>
    </row>
    <row r="24" spans="1:19" s="69" customFormat="1" outlineLevel="2" x14ac:dyDescent="0.2">
      <c r="A24" s="70" t="s">
        <v>93</v>
      </c>
      <c r="B24" s="45">
        <v>5.5667660137899997</v>
      </c>
      <c r="C24" s="45">
        <v>234.87744506816</v>
      </c>
      <c r="D24" s="46">
        <v>2.7258999999999999E-2</v>
      </c>
    </row>
    <row r="25" spans="1:19" s="69" customFormat="1" outlineLevel="2" x14ac:dyDescent="0.2">
      <c r="A25" s="71" t="s">
        <v>94</v>
      </c>
      <c r="B25" s="72">
        <v>142.92918225560999</v>
      </c>
      <c r="C25" s="72">
        <v>6030.5824010774004</v>
      </c>
      <c r="D25" s="73">
        <v>0.69988499999999998</v>
      </c>
    </row>
    <row r="26" spans="1:19" s="69" customFormat="1" outlineLevel="2" x14ac:dyDescent="0.2">
      <c r="A26" s="74" t="s">
        <v>95</v>
      </c>
      <c r="B26" s="26">
        <v>17.91087096699</v>
      </c>
      <c r="C26" s="26">
        <v>755.709796536</v>
      </c>
      <c r="D26" s="49">
        <v>8.7705000000000005E-2</v>
      </c>
    </row>
    <row r="27" spans="1:19" s="69" customFormat="1" outlineLevel="2" x14ac:dyDescent="0.2">
      <c r="A27" s="74" t="s">
        <v>96</v>
      </c>
      <c r="B27" s="26">
        <v>6.6362033332400001</v>
      </c>
      <c r="C27" s="26">
        <v>280</v>
      </c>
      <c r="D27" s="49">
        <v>3.2495999999999997E-2</v>
      </c>
    </row>
    <row r="28" spans="1:19" s="75" customFormat="1" outlineLevel="2" x14ac:dyDescent="0.2">
      <c r="A28" s="74" t="s">
        <v>97</v>
      </c>
      <c r="B28" s="26">
        <v>19.901925934339999</v>
      </c>
      <c r="C28" s="26">
        <v>839.71798056241005</v>
      </c>
      <c r="D28" s="49">
        <v>9.7453999999999999E-2</v>
      </c>
    </row>
    <row r="29" spans="1:19" s="69" customFormat="1" outlineLevel="2" x14ac:dyDescent="0.2">
      <c r="A29" s="74" t="s">
        <v>98</v>
      </c>
      <c r="B29" s="26">
        <v>0.80360519075000003</v>
      </c>
      <c r="C29" s="26">
        <v>33.906353092060002</v>
      </c>
      <c r="D29" s="49">
        <v>3.9350000000000001E-3</v>
      </c>
    </row>
    <row r="30" spans="1:19" s="69" customFormat="1" outlineLevel="2" x14ac:dyDescent="0.2">
      <c r="A30" s="74" t="s">
        <v>99</v>
      </c>
      <c r="B30" s="26">
        <v>0.22010972194</v>
      </c>
      <c r="C30" s="26">
        <v>9.2870454760199994</v>
      </c>
      <c r="D30" s="49">
        <v>1.078E-3</v>
      </c>
    </row>
    <row r="31" spans="1:19" s="69" customFormat="1" outlineLevel="2" x14ac:dyDescent="0.2">
      <c r="A31" s="74" t="s">
        <v>101</v>
      </c>
      <c r="B31" s="26">
        <v>3.4407039826300001</v>
      </c>
      <c r="C31" s="26">
        <v>145.172935</v>
      </c>
      <c r="D31" s="49">
        <v>1.6847999999999998E-2</v>
      </c>
    </row>
    <row r="32" spans="1:19" s="69" customFormat="1" ht="15" outlineLevel="1" x14ac:dyDescent="0.25">
      <c r="A32" s="76" t="s">
        <v>73</v>
      </c>
      <c r="B32" s="77">
        <f>SUM(B$33:B$38)</f>
        <v>6.8088561346400009</v>
      </c>
      <c r="C32" s="77">
        <f>SUM(C$33:C$38)</f>
        <v>287.28470511723003</v>
      </c>
      <c r="D32" s="78">
        <f>SUM(D$33:D$38)</f>
        <v>3.3340999999999996E-2</v>
      </c>
    </row>
    <row r="33" spans="1:4" outlineLevel="2" x14ac:dyDescent="0.2">
      <c r="A33" s="74" t="s">
        <v>93</v>
      </c>
      <c r="B33" s="26">
        <v>1.7522522918400001</v>
      </c>
      <c r="C33" s="26">
        <v>73.932430498520006</v>
      </c>
      <c r="D33" s="49">
        <v>8.5800000000000008E-3</v>
      </c>
    </row>
    <row r="34" spans="1:4" outlineLevel="2" x14ac:dyDescent="0.2">
      <c r="A34" s="74" t="s">
        <v>94</v>
      </c>
      <c r="B34" s="26">
        <v>2.3336185709200001</v>
      </c>
      <c r="C34" s="26">
        <v>98.46190163915</v>
      </c>
      <c r="D34" s="49">
        <v>1.1427E-2</v>
      </c>
    </row>
    <row r="35" spans="1:4" outlineLevel="2" x14ac:dyDescent="0.2">
      <c r="A35" s="74" t="s">
        <v>95</v>
      </c>
      <c r="B35" s="26">
        <v>0.52210738001000001</v>
      </c>
      <c r="C35" s="26">
        <v>22.029172263260001</v>
      </c>
      <c r="D35" s="49">
        <v>2.5569999999999998E-3</v>
      </c>
    </row>
    <row r="36" spans="1:4" outlineLevel="2" x14ac:dyDescent="0.2">
      <c r="A36" s="74" t="s">
        <v>96</v>
      </c>
      <c r="B36" s="26">
        <v>0.23779495135000001</v>
      </c>
      <c r="C36" s="26">
        <v>10.03323482373</v>
      </c>
      <c r="D36" s="49">
        <v>1.1640000000000001E-3</v>
      </c>
    </row>
    <row r="37" spans="1:4" outlineLevel="2" x14ac:dyDescent="0.2">
      <c r="A37" s="74" t="s">
        <v>97</v>
      </c>
      <c r="B37" s="26">
        <v>1.31171611448</v>
      </c>
      <c r="C37" s="26">
        <v>55.34497567503</v>
      </c>
      <c r="D37" s="49">
        <v>6.4229999999999999E-3</v>
      </c>
    </row>
    <row r="38" spans="1:4" outlineLevel="2" x14ac:dyDescent="0.2">
      <c r="A38" s="74" t="s">
        <v>100</v>
      </c>
      <c r="B38" s="26">
        <v>0.65136682603999996</v>
      </c>
      <c r="C38" s="26">
        <v>27.482990217539999</v>
      </c>
      <c r="D38" s="49">
        <v>3.1900000000000001E-3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0F96-75BC-44A8-A893-907313B8F332}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40625" defaultRowHeight="12.75" outlineLevelRow="1" x14ac:dyDescent="0.2"/>
  <cols>
    <col min="1" max="1" width="66" style="2" bestFit="1" customWidth="1"/>
    <col min="2" max="2" width="17" style="5" customWidth="1"/>
    <col min="3" max="3" width="18.28515625" style="5" customWidth="1"/>
    <col min="4" max="4" width="11.42578125" style="36" bestFit="1" customWidth="1"/>
    <col min="5" max="5" width="9.140625" style="2" customWidth="1"/>
    <col min="6" max="16384" width="9.140625" style="2"/>
  </cols>
  <sheetData>
    <row r="2" spans="1:4" ht="18.75" x14ac:dyDescent="0.3">
      <c r="A2" s="133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30.11.2025</v>
      </c>
      <c r="B2" s="134"/>
      <c r="C2" s="134"/>
      <c r="D2" s="134"/>
    </row>
    <row r="3" spans="1:4" ht="18.75" x14ac:dyDescent="0.3">
      <c r="A3" s="135" t="str">
        <f>BY_REPAYMENT_CURR</f>
        <v>(in terms of repayment currencies)</v>
      </c>
      <c r="B3" s="135"/>
      <c r="C3" s="135"/>
      <c r="D3" s="135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37" t="str">
        <f>IF(REPORT_LANG="UKR","дол.США","USD")</f>
        <v>USD</v>
      </c>
      <c r="C6" s="37" t="str">
        <f>IF(REPORT_LANG="UKR","грн.","UAH")</f>
        <v>UAH</v>
      </c>
      <c r="D6" s="38" t="s">
        <v>92</v>
      </c>
    </row>
    <row r="7" spans="1:4" s="13" customFormat="1" ht="15.75" x14ac:dyDescent="0.2">
      <c r="A7" s="79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80">
        <f>SUM(B8:B26)</f>
        <v>204.21822353393</v>
      </c>
      <c r="C7" s="80">
        <f>SUM(C8:C26)</f>
        <v>8616.5386619292804</v>
      </c>
      <c r="D7" s="81">
        <f>SUM(D8:D26)</f>
        <v>1</v>
      </c>
    </row>
    <row r="8" spans="1:4" s="56" customFormat="1" outlineLevel="1" x14ac:dyDescent="0.2">
      <c r="A8" s="54" t="s">
        <v>102</v>
      </c>
      <c r="B8" s="23">
        <v>4.8066601410700001</v>
      </c>
      <c r="C8" s="23">
        <v>202.80645000000001</v>
      </c>
      <c r="D8" s="55">
        <v>2.3536999999999999E-2</v>
      </c>
    </row>
    <row r="9" spans="1:4" s="56" customFormat="1" outlineLevel="1" x14ac:dyDescent="0.2">
      <c r="A9" s="54" t="s">
        <v>103</v>
      </c>
      <c r="B9" s="23">
        <v>91.295633629630004</v>
      </c>
      <c r="C9" s="23">
        <v>3852.0184106086799</v>
      </c>
      <c r="D9" s="55">
        <v>0.44704899999999997</v>
      </c>
    </row>
    <row r="10" spans="1:4" s="56" customFormat="1" outlineLevel="1" x14ac:dyDescent="0.2">
      <c r="A10" s="54" t="s">
        <v>104</v>
      </c>
      <c r="B10" s="23">
        <v>0.82874279406999996</v>
      </c>
      <c r="C10" s="23">
        <v>34.966978961620001</v>
      </c>
      <c r="D10" s="55">
        <v>4.058E-3</v>
      </c>
    </row>
    <row r="11" spans="1:4" s="56" customFormat="1" outlineLevel="1" x14ac:dyDescent="0.2">
      <c r="A11" s="54" t="s">
        <v>105</v>
      </c>
      <c r="B11" s="23">
        <v>0.85288645963999998</v>
      </c>
      <c r="C11" s="23">
        <v>35.985667814830002</v>
      </c>
      <c r="D11" s="55">
        <v>4.176E-3</v>
      </c>
    </row>
    <row r="12" spans="1:4" s="56" customFormat="1" outlineLevel="1" x14ac:dyDescent="0.2">
      <c r="A12" s="54" t="s">
        <v>106</v>
      </c>
      <c r="B12" s="23">
        <v>43.79940620795</v>
      </c>
      <c r="C12" s="23">
        <v>1848.0195862569001</v>
      </c>
      <c r="D12" s="55">
        <v>0.214474</v>
      </c>
    </row>
    <row r="13" spans="1:4" outlineLevel="1" x14ac:dyDescent="0.2">
      <c r="A13" s="48" t="s">
        <v>107</v>
      </c>
      <c r="B13" s="26">
        <v>44.201915954569998</v>
      </c>
      <c r="C13" s="26">
        <v>1865.00259948799</v>
      </c>
      <c r="D13" s="49">
        <v>0.216445</v>
      </c>
    </row>
    <row r="14" spans="1:4" outlineLevel="1" x14ac:dyDescent="0.2">
      <c r="A14" s="48" t="s">
        <v>108</v>
      </c>
      <c r="B14" s="26">
        <v>18.432978346999999</v>
      </c>
      <c r="C14" s="26">
        <v>777.73896879925996</v>
      </c>
      <c r="D14" s="49">
        <v>9.0260999999999994E-2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D849-5933-471A-A23B-6ABF256A2480}">
  <sheetPr codeName="Лист6">
    <tabColor indexed="52"/>
    <outlinePr applyStyles="1" summaryBelow="0"/>
    <pageSetUpPr fitToPage="1"/>
  </sheetPr>
  <dimension ref="A2:S36"/>
  <sheetViews>
    <sheetView workbookViewId="0">
      <selection activeCell="A3" sqref="A3:D3"/>
    </sheetView>
  </sheetViews>
  <sheetFormatPr defaultColWidth="9.140625" defaultRowHeight="12.75" outlineLevelRow="2" x14ac:dyDescent="0.2"/>
  <cols>
    <col min="1" max="1" width="66" style="2" bestFit="1" customWidth="1"/>
    <col min="2" max="2" width="14.42578125" style="5" bestFit="1" customWidth="1"/>
    <col min="3" max="3" width="16" style="5" bestFit="1" customWidth="1"/>
    <col min="4" max="4" width="11.42578125" style="36" bestFit="1" customWidth="1"/>
    <col min="5" max="5" width="9.140625" style="2" customWidth="1"/>
    <col min="6" max="16384" width="9.140625" style="2"/>
  </cols>
  <sheetData>
    <row r="2" spans="1:4" ht="36" customHeight="1" x14ac:dyDescent="0.3">
      <c r="A2" s="133" t="str">
        <f>DEBT_AS_OF_DATE</f>
        <v>State debt and state guaranteed debt of Ukraine
as of 30.11.2025</v>
      </c>
      <c r="B2" s="134"/>
      <c r="C2" s="134"/>
      <c r="D2" s="134"/>
    </row>
    <row r="3" spans="1:4" ht="18.75" x14ac:dyDescent="0.3">
      <c r="A3" s="135" t="str">
        <f>BY_REPAYMENT_CURR</f>
        <v>(in terms of repayment currencies)</v>
      </c>
      <c r="B3" s="135"/>
      <c r="C3" s="135"/>
      <c r="D3" s="135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52" t="str">
        <f>USD</f>
        <v>USD</v>
      </c>
      <c r="C6" s="52" t="str">
        <f>UAH</f>
        <v>UAH</v>
      </c>
      <c r="D6" s="38" t="s">
        <v>92</v>
      </c>
    </row>
    <row r="7" spans="1:4" s="13" customFormat="1" ht="15.75" x14ac:dyDescent="0.2">
      <c r="A7" s="79" t="str">
        <f>DEBT_TOTAL</f>
        <v>The total amount of state and state-guaranteed debt</v>
      </c>
      <c r="B7" s="80">
        <f>SUM(B8:B18)</f>
        <v>204.21822353393</v>
      </c>
      <c r="C7" s="80">
        <f>SUM(C8:C18)</f>
        <v>8616.5386619292804</v>
      </c>
      <c r="D7" s="81">
        <f>SUM(D8:D18)</f>
        <v>1</v>
      </c>
    </row>
    <row r="8" spans="1:4" s="56" customFormat="1" outlineLevel="1" x14ac:dyDescent="0.2">
      <c r="A8" s="54" t="s">
        <v>102</v>
      </c>
      <c r="B8" s="23">
        <v>4.8066601410700001</v>
      </c>
      <c r="C8" s="23">
        <v>202.80645000000001</v>
      </c>
      <c r="D8" s="55">
        <v>2.3536999999999999E-2</v>
      </c>
    </row>
    <row r="9" spans="1:4" s="56" customFormat="1" outlineLevel="1" x14ac:dyDescent="0.2">
      <c r="A9" s="54" t="s">
        <v>103</v>
      </c>
      <c r="B9" s="23">
        <v>91.295633629630004</v>
      </c>
      <c r="C9" s="23">
        <v>3852.0184106086799</v>
      </c>
      <c r="D9" s="55">
        <v>0.44704899999999997</v>
      </c>
    </row>
    <row r="10" spans="1:4" s="56" customFormat="1" outlineLevel="1" x14ac:dyDescent="0.2">
      <c r="A10" s="54" t="s">
        <v>104</v>
      </c>
      <c r="B10" s="23">
        <v>0.82874279406999996</v>
      </c>
      <c r="C10" s="23">
        <v>34.966978961620001</v>
      </c>
      <c r="D10" s="55">
        <v>4.058E-3</v>
      </c>
    </row>
    <row r="11" spans="1:4" s="56" customFormat="1" outlineLevel="1" x14ac:dyDescent="0.2">
      <c r="A11" s="54" t="s">
        <v>105</v>
      </c>
      <c r="B11" s="23">
        <v>0.85288645963999998</v>
      </c>
      <c r="C11" s="23">
        <v>35.985667814830002</v>
      </c>
      <c r="D11" s="55">
        <v>4.176E-3</v>
      </c>
    </row>
    <row r="12" spans="1:4" s="56" customFormat="1" outlineLevel="1" x14ac:dyDescent="0.2">
      <c r="A12" s="54" t="s">
        <v>106</v>
      </c>
      <c r="B12" s="23">
        <v>43.79940620795</v>
      </c>
      <c r="C12" s="23">
        <v>1848.0195862569001</v>
      </c>
      <c r="D12" s="55">
        <v>0.214474</v>
      </c>
    </row>
    <row r="13" spans="1:4" outlineLevel="1" x14ac:dyDescent="0.2">
      <c r="A13" s="48" t="s">
        <v>107</v>
      </c>
      <c r="B13" s="26">
        <v>44.201915954569998</v>
      </c>
      <c r="C13" s="26">
        <v>1865.00259948799</v>
      </c>
      <c r="D13" s="49">
        <v>0.216445</v>
      </c>
    </row>
    <row r="14" spans="1:4" outlineLevel="1" x14ac:dyDescent="0.2">
      <c r="A14" s="48" t="s">
        <v>108</v>
      </c>
      <c r="B14" s="26">
        <v>18.432978346999999</v>
      </c>
      <c r="C14" s="26">
        <v>777.73896879925996</v>
      </c>
      <c r="D14" s="49">
        <v>9.0260999999999994E-2</v>
      </c>
    </row>
    <row r="20" spans="1:19" x14ac:dyDescent="0.2">
      <c r="A20" s="69" t="str">
        <f>INCLUDING</f>
        <v>Including:</v>
      </c>
    </row>
    <row r="21" spans="1:19" x14ac:dyDescent="0.2">
      <c r="B21" s="60"/>
      <c r="D21" s="6" t="str">
        <f>VALVAL</f>
        <v>bn units</v>
      </c>
    </row>
    <row r="22" spans="1:19" s="61" customFormat="1" x14ac:dyDescent="0.2">
      <c r="A22" s="8"/>
      <c r="B22" s="52" t="str">
        <f>USD</f>
        <v>USD</v>
      </c>
      <c r="C22" s="52" t="str">
        <f>UAH</f>
        <v>UAH</v>
      </c>
      <c r="D22" s="38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5" customFormat="1" ht="15" x14ac:dyDescent="0.2">
      <c r="A23" s="82" t="str">
        <f>DEBT_TOTAL</f>
        <v>The total amount of state and state-guaranteed debt</v>
      </c>
      <c r="B23" s="83">
        <f>B$32+B$24</f>
        <v>204.21822353392997</v>
      </c>
      <c r="C23" s="83">
        <f>C$32+C$24</f>
        <v>8616.5386619292804</v>
      </c>
      <c r="D23" s="84">
        <f>D$32+D$24</f>
        <v>1.0000009999999999</v>
      </c>
    </row>
    <row r="24" spans="1:19" s="75" customFormat="1" ht="15" outlineLevel="1" x14ac:dyDescent="0.25">
      <c r="A24" s="86" t="s">
        <v>0</v>
      </c>
      <c r="B24" s="87">
        <f>SUM(B$25:B$31)</f>
        <v>197.40936739928998</v>
      </c>
      <c r="C24" s="87">
        <f>SUM(C$25:C$31)</f>
        <v>8329.2539568120501</v>
      </c>
      <c r="D24" s="88">
        <f>SUM(D$25:D$31)</f>
        <v>0.96665899999999993</v>
      </c>
    </row>
    <row r="25" spans="1:19" s="69" customFormat="1" outlineLevel="2" x14ac:dyDescent="0.2">
      <c r="A25" s="70" t="s">
        <v>102</v>
      </c>
      <c r="B25" s="45">
        <v>4.8066601410700001</v>
      </c>
      <c r="C25" s="45">
        <v>202.80645000000001</v>
      </c>
      <c r="D25" s="46">
        <v>2.3536999999999999E-2</v>
      </c>
    </row>
    <row r="26" spans="1:19" outlineLevel="2" x14ac:dyDescent="0.2">
      <c r="A26" s="70" t="s">
        <v>103</v>
      </c>
      <c r="B26" s="26">
        <v>89.159511274460002</v>
      </c>
      <c r="C26" s="26">
        <v>3761.8894273021101</v>
      </c>
      <c r="D26" s="49">
        <v>0.436589</v>
      </c>
    </row>
    <row r="27" spans="1:19" outlineLevel="2" x14ac:dyDescent="0.2">
      <c r="A27" s="74" t="s">
        <v>104</v>
      </c>
      <c r="B27" s="26">
        <v>0.82874279406999996</v>
      </c>
      <c r="C27" s="26">
        <v>34.966978961620001</v>
      </c>
      <c r="D27" s="49">
        <v>4.058E-3</v>
      </c>
    </row>
    <row r="28" spans="1:19" outlineLevel="2" x14ac:dyDescent="0.2">
      <c r="A28" s="74" t="s">
        <v>105</v>
      </c>
      <c r="B28" s="26">
        <v>0.85288645963999998</v>
      </c>
      <c r="C28" s="26">
        <v>35.985667814830002</v>
      </c>
      <c r="D28" s="49">
        <v>4.176E-3</v>
      </c>
    </row>
    <row r="29" spans="1:19" outlineLevel="2" x14ac:dyDescent="0.2">
      <c r="A29" s="74" t="s">
        <v>106</v>
      </c>
      <c r="B29" s="26">
        <v>42.063209963550001</v>
      </c>
      <c r="C29" s="26">
        <v>1774.7646053559199</v>
      </c>
      <c r="D29" s="49">
        <v>0.20597199999999999</v>
      </c>
    </row>
    <row r="30" spans="1:19" outlineLevel="2" x14ac:dyDescent="0.2">
      <c r="A30" s="89" t="s">
        <v>107</v>
      </c>
      <c r="B30" s="26">
        <v>41.787485799510002</v>
      </c>
      <c r="C30" s="26">
        <v>1763.13103084157</v>
      </c>
      <c r="D30" s="49">
        <v>0.204622</v>
      </c>
    </row>
    <row r="31" spans="1:19" outlineLevel="2" x14ac:dyDescent="0.2">
      <c r="A31" s="89" t="s">
        <v>108</v>
      </c>
      <c r="B31" s="26">
        <v>17.91087096699</v>
      </c>
      <c r="C31" s="26">
        <v>755.709796536</v>
      </c>
      <c r="D31" s="49">
        <v>8.7705000000000005E-2</v>
      </c>
    </row>
    <row r="32" spans="1:19" ht="15" outlineLevel="1" x14ac:dyDescent="0.25">
      <c r="A32" s="90" t="s">
        <v>73</v>
      </c>
      <c r="B32" s="91">
        <f>SUM(B$33:B$36)</f>
        <v>6.8088561346399992</v>
      </c>
      <c r="C32" s="91">
        <f>SUM(C$33:C$36)</f>
        <v>287.28470511723003</v>
      </c>
      <c r="D32" s="92">
        <f>SUM(D$33:D$36)</f>
        <v>3.3341999999999997E-2</v>
      </c>
    </row>
    <row r="33" spans="1:4" outlineLevel="2" x14ac:dyDescent="0.2">
      <c r="A33" s="89" t="s">
        <v>103</v>
      </c>
      <c r="B33" s="26">
        <v>2.1361223551699999</v>
      </c>
      <c r="C33" s="26">
        <v>90.128983306570007</v>
      </c>
      <c r="D33" s="49">
        <v>1.0460000000000001E-2</v>
      </c>
    </row>
    <row r="34" spans="1:4" outlineLevel="2" x14ac:dyDescent="0.2">
      <c r="A34" s="89" t="s">
        <v>106</v>
      </c>
      <c r="B34" s="26">
        <v>1.7361962444000001</v>
      </c>
      <c r="C34" s="26">
        <v>73.254980900980001</v>
      </c>
      <c r="D34" s="49">
        <v>8.5019999999999991E-3</v>
      </c>
    </row>
    <row r="35" spans="1:4" outlineLevel="2" x14ac:dyDescent="0.2">
      <c r="A35" s="89" t="s">
        <v>107</v>
      </c>
      <c r="B35" s="26">
        <v>2.4144301550599998</v>
      </c>
      <c r="C35" s="26">
        <v>101.87156864642</v>
      </c>
      <c r="D35" s="49">
        <v>1.1823E-2</v>
      </c>
    </row>
    <row r="36" spans="1:4" outlineLevel="2" x14ac:dyDescent="0.2">
      <c r="A36" s="89" t="s">
        <v>108</v>
      </c>
      <c r="B36" s="26">
        <v>0.52210738001000001</v>
      </c>
      <c r="C36" s="26">
        <v>22.029172263260001</v>
      </c>
      <c r="D36" s="49">
        <v>2.5569999999999998E-3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9275-A861-4F2B-BD60-038371F544D9}">
  <sheetPr codeName="Лист11">
    <tabColor indexed="12"/>
    <outlinePr applyStyles="1" summaryBelow="0"/>
    <pageSetUpPr fitToPage="1"/>
  </sheetPr>
  <dimension ref="A2:D111"/>
  <sheetViews>
    <sheetView workbookViewId="0">
      <selection activeCell="A8" sqref="A8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6" customWidth="1"/>
    <col min="5" max="5" width="9.140625" style="2" customWidth="1"/>
    <col min="6" max="16384" width="9.140625" style="2"/>
  </cols>
  <sheetData>
    <row r="2" spans="1:4" ht="18.75" x14ac:dyDescent="0.3">
      <c r="A2" s="133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30.11.2025</v>
      </c>
      <c r="B2" s="134"/>
      <c r="C2" s="134"/>
      <c r="D2" s="134"/>
    </row>
    <row r="3" spans="1:4" ht="18.75" x14ac:dyDescent="0.3">
      <c r="A3" s="135" t="str">
        <f>IF(REPORT_LANG="UKR","(за ознакою умовності)","based on characteristic of conventionality")</f>
        <v>based on characteristic of conventionality</v>
      </c>
      <c r="B3" s="135"/>
      <c r="C3" s="135"/>
      <c r="D3" s="135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93"/>
      <c r="B6" s="37" t="s">
        <v>107</v>
      </c>
      <c r="C6" s="37" t="s">
        <v>106</v>
      </c>
      <c r="D6" s="94" t="s">
        <v>92</v>
      </c>
    </row>
    <row r="7" spans="1:4" s="13" customFormat="1" ht="15.75" x14ac:dyDescent="0.2">
      <c r="A7" s="95" t="str">
        <f>DEBT_TOTAL</f>
        <v>The total amount of state and state-guaranteed debt</v>
      </c>
      <c r="B7" s="80">
        <f>B$8+B$80</f>
        <v>204.21822353393</v>
      </c>
      <c r="C7" s="80">
        <f>C$8+C$80</f>
        <v>8616.5386619292804</v>
      </c>
      <c r="D7" s="81">
        <f>D$8+D$80</f>
        <v>0.99999900000000008</v>
      </c>
    </row>
    <row r="8" spans="1:4" s="19" customFormat="1" ht="15" outlineLevel="1" x14ac:dyDescent="0.2">
      <c r="A8" s="96" t="s">
        <v>0</v>
      </c>
      <c r="B8" s="97">
        <f>B$9+B$43</f>
        <v>197.40936739929001</v>
      </c>
      <c r="C8" s="97">
        <f>C$9+C$43</f>
        <v>8329.2539568120501</v>
      </c>
      <c r="D8" s="98">
        <f>D$9+D$43</f>
        <v>0.9666570000000001</v>
      </c>
    </row>
    <row r="9" spans="1:4" s="19" customFormat="1" ht="15" outlineLevel="2" x14ac:dyDescent="0.2">
      <c r="A9" s="99" t="s">
        <v>1</v>
      </c>
      <c r="B9" s="100">
        <f>B$10+B$41</f>
        <v>45.269355918510001</v>
      </c>
      <c r="C9" s="100">
        <f>C$10+C$41</f>
        <v>1910.0408804043198</v>
      </c>
      <c r="D9" s="101">
        <f>D$10+D$41</f>
        <v>0.22167099999999998</v>
      </c>
    </row>
    <row r="10" spans="1:4" s="19" customFormat="1" ht="14.25" outlineLevel="3" x14ac:dyDescent="0.2">
      <c r="A10" s="102" t="s">
        <v>2</v>
      </c>
      <c r="B10" s="103">
        <f>SUM(B$11:B$40)</f>
        <v>45.23722749006</v>
      </c>
      <c r="C10" s="103">
        <f>SUM(C$11:C$40)</f>
        <v>1908.6852920483998</v>
      </c>
      <c r="D10" s="104">
        <f>SUM(D$11:D$40)</f>
        <v>0.22151399999999999</v>
      </c>
    </row>
    <row r="11" spans="1:4" outlineLevel="4" x14ac:dyDescent="0.2">
      <c r="A11" s="105" t="s">
        <v>3</v>
      </c>
      <c r="B11" s="106">
        <v>0.2</v>
      </c>
      <c r="C11" s="106">
        <v>8.4385600000000007</v>
      </c>
      <c r="D11" s="107">
        <v>9.7900000000000005E-4</v>
      </c>
    </row>
    <row r="12" spans="1:4" outlineLevel="4" x14ac:dyDescent="0.2">
      <c r="A12" s="25" t="s">
        <v>4</v>
      </c>
      <c r="B12" s="26">
        <v>4.0371890498000003</v>
      </c>
      <c r="C12" s="26">
        <v>170.34031014039999</v>
      </c>
      <c r="D12" s="49">
        <v>1.9768999999999998E-2</v>
      </c>
    </row>
    <row r="13" spans="1:4" outlineLevel="4" x14ac:dyDescent="0.2">
      <c r="A13" s="25" t="s">
        <v>5</v>
      </c>
      <c r="B13" s="26">
        <v>0.99948145181000003</v>
      </c>
      <c r="C13" s="26">
        <v>42.170921</v>
      </c>
      <c r="D13" s="49">
        <v>4.8939999999999999E-3</v>
      </c>
    </row>
    <row r="14" spans="1:4" outlineLevel="4" x14ac:dyDescent="0.2">
      <c r="A14" s="25" t="s">
        <v>6</v>
      </c>
      <c r="B14" s="26">
        <v>0.40054227263999997</v>
      </c>
      <c r="C14" s="26">
        <v>16.899999999999999</v>
      </c>
      <c r="D14" s="49">
        <v>1.9610000000000001E-3</v>
      </c>
    </row>
    <row r="15" spans="1:4" outlineLevel="4" x14ac:dyDescent="0.2">
      <c r="A15" s="25" t="s">
        <v>7</v>
      </c>
      <c r="B15" s="26">
        <v>1.1850363095100001</v>
      </c>
      <c r="C15" s="26">
        <v>50</v>
      </c>
      <c r="D15" s="49">
        <v>5.803E-3</v>
      </c>
    </row>
    <row r="16" spans="1:4" outlineLevel="4" x14ac:dyDescent="0.2">
      <c r="A16" s="25" t="s">
        <v>8</v>
      </c>
      <c r="B16" s="26">
        <v>0.79871449630000002</v>
      </c>
      <c r="C16" s="26">
        <v>33.700001</v>
      </c>
      <c r="D16" s="49">
        <v>3.9110000000000004E-3</v>
      </c>
    </row>
    <row r="17" spans="1:4" outlineLevel="4" x14ac:dyDescent="0.2">
      <c r="A17" s="25" t="s">
        <v>9</v>
      </c>
      <c r="B17" s="26">
        <v>1.1115640583099999</v>
      </c>
      <c r="C17" s="26">
        <v>46.9</v>
      </c>
      <c r="D17" s="49">
        <v>5.4429999999999999E-3</v>
      </c>
    </row>
    <row r="18" spans="1:4" outlineLevel="4" x14ac:dyDescent="0.2">
      <c r="A18" s="25" t="s">
        <v>10</v>
      </c>
      <c r="B18" s="26">
        <v>5.3445876310699996</v>
      </c>
      <c r="C18" s="26">
        <v>225.503117</v>
      </c>
      <c r="D18" s="49">
        <v>2.6171E-2</v>
      </c>
    </row>
    <row r="19" spans="1:4" outlineLevel="4" x14ac:dyDescent="0.2">
      <c r="A19" s="25" t="s">
        <v>11</v>
      </c>
      <c r="B19" s="26">
        <v>0.28672531806000001</v>
      </c>
      <c r="C19" s="26">
        <v>12.097744</v>
      </c>
      <c r="D19" s="49">
        <v>1.4040000000000001E-3</v>
      </c>
    </row>
    <row r="20" spans="1:4" outlineLevel="4" x14ac:dyDescent="0.2">
      <c r="A20" s="25" t="s">
        <v>12</v>
      </c>
      <c r="B20" s="26">
        <v>0.64223621091000005</v>
      </c>
      <c r="C20" s="26">
        <v>27.097743999999999</v>
      </c>
      <c r="D20" s="49">
        <v>3.1449999999999998E-3</v>
      </c>
    </row>
    <row r="21" spans="1:4" outlineLevel="4" x14ac:dyDescent="0.2">
      <c r="A21" s="25" t="s">
        <v>13</v>
      </c>
      <c r="B21" s="26">
        <v>3.7180060083100002</v>
      </c>
      <c r="C21" s="26">
        <v>156.87308390800001</v>
      </c>
      <c r="D21" s="49">
        <v>1.8206E-2</v>
      </c>
    </row>
    <row r="22" spans="1:4" outlineLevel="4" x14ac:dyDescent="0.2">
      <c r="A22" s="25" t="s">
        <v>14</v>
      </c>
      <c r="B22" s="26">
        <v>0.28672531806000001</v>
      </c>
      <c r="C22" s="26">
        <v>12.097744</v>
      </c>
      <c r="D22" s="49">
        <v>1.4040000000000001E-3</v>
      </c>
    </row>
    <row r="23" spans="1:4" outlineLevel="4" x14ac:dyDescent="0.2">
      <c r="A23" s="25" t="s">
        <v>15</v>
      </c>
      <c r="B23" s="26">
        <v>0.28672531806000001</v>
      </c>
      <c r="C23" s="26">
        <v>12.097744</v>
      </c>
      <c r="D23" s="49">
        <v>1.4040000000000001E-3</v>
      </c>
    </row>
    <row r="24" spans="1:4" outlineLevel="4" x14ac:dyDescent="0.2">
      <c r="A24" s="25" t="s">
        <v>16</v>
      </c>
      <c r="B24" s="26">
        <v>4.2205091863600002</v>
      </c>
      <c r="C24" s="26">
        <v>178.07509999999999</v>
      </c>
      <c r="D24" s="49">
        <v>2.0667000000000001E-2</v>
      </c>
    </row>
    <row r="25" spans="1:4" outlineLevel="4" x14ac:dyDescent="0.2">
      <c r="A25" s="25" t="s">
        <v>17</v>
      </c>
      <c r="B25" s="26">
        <v>0.28672531806000001</v>
      </c>
      <c r="C25" s="26">
        <v>12.097744</v>
      </c>
      <c r="D25" s="49">
        <v>1.4040000000000001E-3</v>
      </c>
    </row>
    <row r="26" spans="1:4" outlineLevel="4" x14ac:dyDescent="0.2">
      <c r="A26" s="25" t="s">
        <v>18</v>
      </c>
      <c r="B26" s="26">
        <v>0.28672531806000001</v>
      </c>
      <c r="C26" s="26">
        <v>12.097744</v>
      </c>
      <c r="D26" s="49">
        <v>1.4040000000000001E-3</v>
      </c>
    </row>
    <row r="27" spans="1:4" outlineLevel="4" x14ac:dyDescent="0.2">
      <c r="A27" s="25" t="s">
        <v>19</v>
      </c>
      <c r="B27" s="26">
        <v>0.28672531806000001</v>
      </c>
      <c r="C27" s="26">
        <v>12.097744</v>
      </c>
      <c r="D27" s="49">
        <v>1.4040000000000001E-3</v>
      </c>
    </row>
    <row r="28" spans="1:4" outlineLevel="4" x14ac:dyDescent="0.2">
      <c r="A28" s="25" t="s">
        <v>20</v>
      </c>
      <c r="B28" s="26">
        <v>0.28672531806000001</v>
      </c>
      <c r="C28" s="26">
        <v>12.097744</v>
      </c>
      <c r="D28" s="49">
        <v>1.4040000000000001E-3</v>
      </c>
    </row>
    <row r="29" spans="1:4" outlineLevel="4" x14ac:dyDescent="0.2">
      <c r="A29" s="25" t="s">
        <v>21</v>
      </c>
      <c r="B29" s="26">
        <v>0.28672531806000001</v>
      </c>
      <c r="C29" s="26">
        <v>12.097744</v>
      </c>
      <c r="D29" s="49">
        <v>1.4040000000000001E-3</v>
      </c>
    </row>
    <row r="30" spans="1:4" outlineLevel="4" x14ac:dyDescent="0.2">
      <c r="A30" s="25" t="s">
        <v>22</v>
      </c>
      <c r="B30" s="26">
        <v>0.28672531806000001</v>
      </c>
      <c r="C30" s="26">
        <v>12.097744</v>
      </c>
      <c r="D30" s="49">
        <v>1.4040000000000001E-3</v>
      </c>
    </row>
    <row r="31" spans="1:4" outlineLevel="4" x14ac:dyDescent="0.2">
      <c r="A31" s="25" t="s">
        <v>23</v>
      </c>
      <c r="B31" s="26">
        <v>0.28672531806000001</v>
      </c>
      <c r="C31" s="26">
        <v>12.097744</v>
      </c>
      <c r="D31" s="49">
        <v>1.4040000000000001E-3</v>
      </c>
    </row>
    <row r="32" spans="1:4" outlineLevel="4" x14ac:dyDescent="0.2">
      <c r="A32" s="25" t="s">
        <v>24</v>
      </c>
      <c r="B32" s="26">
        <v>0.28672531806000001</v>
      </c>
      <c r="C32" s="26">
        <v>12.097744</v>
      </c>
      <c r="D32" s="49">
        <v>1.4040000000000001E-3</v>
      </c>
    </row>
    <row r="33" spans="1:4" outlineLevel="4" x14ac:dyDescent="0.2">
      <c r="A33" s="25" t="s">
        <v>25</v>
      </c>
      <c r="B33" s="26">
        <v>0.28672531806000001</v>
      </c>
      <c r="C33" s="26">
        <v>12.097744</v>
      </c>
      <c r="D33" s="49">
        <v>1.4040000000000001E-3</v>
      </c>
    </row>
    <row r="34" spans="1:4" outlineLevel="4" x14ac:dyDescent="0.2">
      <c r="A34" s="25" t="s">
        <v>26</v>
      </c>
      <c r="B34" s="26">
        <v>0.28672531806000001</v>
      </c>
      <c r="C34" s="26">
        <v>12.097744</v>
      </c>
      <c r="D34" s="49">
        <v>1.4040000000000001E-3</v>
      </c>
    </row>
    <row r="35" spans="1:4" outlineLevel="4" x14ac:dyDescent="0.2">
      <c r="A35" s="25" t="s">
        <v>27</v>
      </c>
      <c r="B35" s="26">
        <v>9.20093935457</v>
      </c>
      <c r="C35" s="26">
        <v>388.21339399999999</v>
      </c>
      <c r="D35" s="49">
        <v>4.5053999999999997E-2</v>
      </c>
    </row>
    <row r="36" spans="1:4" outlineLevel="4" x14ac:dyDescent="0.2">
      <c r="A36" s="25" t="s">
        <v>28</v>
      </c>
      <c r="B36" s="26">
        <v>6.0934034005599997</v>
      </c>
      <c r="C36" s="26">
        <v>257.09775100000002</v>
      </c>
      <c r="D36" s="49">
        <v>2.9838E-2</v>
      </c>
    </row>
    <row r="37" spans="1:4" outlineLevel="4" x14ac:dyDescent="0.2">
      <c r="A37" s="25" t="s">
        <v>29</v>
      </c>
      <c r="B37" s="26">
        <v>1.9731734087099999</v>
      </c>
      <c r="C37" s="26">
        <v>83.253710999999996</v>
      </c>
      <c r="D37" s="49">
        <v>9.6620000000000004E-3</v>
      </c>
    </row>
    <row r="38" spans="1:4" outlineLevel="4" x14ac:dyDescent="0.2">
      <c r="A38" s="25" t="s">
        <v>30</v>
      </c>
      <c r="B38" s="26">
        <v>1.09187434825</v>
      </c>
      <c r="C38" s="26">
        <v>46.069235999999997</v>
      </c>
      <c r="D38" s="49">
        <v>5.3470000000000002E-3</v>
      </c>
    </row>
    <row r="39" spans="1:4" outlineLevel="4" x14ac:dyDescent="0.2">
      <c r="A39" s="25" t="s">
        <v>32</v>
      </c>
      <c r="B39" s="26">
        <v>0.36218717412000001</v>
      </c>
      <c r="C39" s="26">
        <v>15.281691</v>
      </c>
      <c r="D39" s="49">
        <v>1.774E-3</v>
      </c>
    </row>
    <row r="40" spans="1:4" outlineLevel="4" x14ac:dyDescent="0.2">
      <c r="A40" s="25" t="s">
        <v>34</v>
      </c>
      <c r="B40" s="26">
        <v>0.13035399405</v>
      </c>
      <c r="C40" s="26">
        <v>5.5</v>
      </c>
      <c r="D40" s="49">
        <v>6.38E-4</v>
      </c>
    </row>
    <row r="41" spans="1:4" ht="14.25" outlineLevel="3" x14ac:dyDescent="0.25">
      <c r="A41" s="108" t="s">
        <v>35</v>
      </c>
      <c r="B41" s="109">
        <f>SUM(B$42:B$42)</f>
        <v>3.2128428450000003E-2</v>
      </c>
      <c r="C41" s="109">
        <f>SUM(C$42:C$42)</f>
        <v>1.3555883559199999</v>
      </c>
      <c r="D41" s="110">
        <f>SUM(D$42:D$42)</f>
        <v>1.5699999999999999E-4</v>
      </c>
    </row>
    <row r="42" spans="1:4" outlineLevel="4" x14ac:dyDescent="0.2">
      <c r="A42" s="25" t="s">
        <v>36</v>
      </c>
      <c r="B42" s="26">
        <v>3.2128428450000003E-2</v>
      </c>
      <c r="C42" s="26">
        <v>1.3555883559199999</v>
      </c>
      <c r="D42" s="49">
        <v>1.5699999999999999E-4</v>
      </c>
    </row>
    <row r="43" spans="1:4" ht="15" outlineLevel="2" x14ac:dyDescent="0.25">
      <c r="A43" s="111" t="s">
        <v>37</v>
      </c>
      <c r="B43" s="112">
        <f>B$44+B$54+B$65+B$67+B$74+B$76+B$78</f>
        <v>152.14001148078</v>
      </c>
      <c r="C43" s="112">
        <f>C$44+C$54+C$65+C$67+C$74+C$76+C$78</f>
        <v>6419.2130764077301</v>
      </c>
      <c r="D43" s="113">
        <f>D$44+D$54+D$65+D$67+D$74+D$76+D$78</f>
        <v>0.74498600000000015</v>
      </c>
    </row>
    <row r="44" spans="1:4" ht="14.25" outlineLevel="3" x14ac:dyDescent="0.25">
      <c r="A44" s="108" t="s">
        <v>38</v>
      </c>
      <c r="B44" s="109">
        <f>SUM(B$45:B$53)</f>
        <v>118.99293283894001</v>
      </c>
      <c r="C44" s="109">
        <f>SUM(C$45:C$53)</f>
        <v>5020.6450166855102</v>
      </c>
      <c r="D44" s="110">
        <f>SUM(D$45:D$53)</f>
        <v>0.58267400000000003</v>
      </c>
    </row>
    <row r="45" spans="1:4" outlineLevel="4" x14ac:dyDescent="0.2">
      <c r="A45" s="25" t="s">
        <v>39</v>
      </c>
      <c r="B45" s="26">
        <v>0.10826044326000001</v>
      </c>
      <c r="C45" s="26">
        <v>4.5678112303900003</v>
      </c>
      <c r="D45" s="49">
        <v>5.2999999999999998E-4</v>
      </c>
    </row>
    <row r="46" spans="1:4" outlineLevel="4" x14ac:dyDescent="0.2">
      <c r="A46" s="25" t="s">
        <v>40</v>
      </c>
      <c r="B46" s="26">
        <v>0.49653058703000003</v>
      </c>
      <c r="C46" s="26">
        <v>20.95001575213</v>
      </c>
      <c r="D46" s="49">
        <v>2.431E-3</v>
      </c>
    </row>
    <row r="47" spans="1:4" outlineLevel="4" x14ac:dyDescent="0.2">
      <c r="A47" s="25" t="s">
        <v>41</v>
      </c>
      <c r="B47" s="26">
        <v>5.211556111E-2</v>
      </c>
      <c r="C47" s="26">
        <v>2.1989014468799999</v>
      </c>
      <c r="D47" s="49">
        <v>2.5500000000000002E-4</v>
      </c>
    </row>
    <row r="48" spans="1:4" outlineLevel="4" x14ac:dyDescent="0.2">
      <c r="A48" s="25" t="s">
        <v>42</v>
      </c>
      <c r="B48" s="26">
        <v>3.2134565968</v>
      </c>
      <c r="C48" s="26">
        <v>135.58473149852</v>
      </c>
      <c r="D48" s="49">
        <v>1.5734999999999999E-2</v>
      </c>
    </row>
    <row r="49" spans="1:4" outlineLevel="4" x14ac:dyDescent="0.2">
      <c r="A49" s="25" t="s">
        <v>43</v>
      </c>
      <c r="B49" s="26">
        <v>78.986578959849993</v>
      </c>
      <c r="C49" s="26">
        <v>3332.6649287350201</v>
      </c>
      <c r="D49" s="49">
        <v>0.38677499999999998</v>
      </c>
    </row>
    <row r="50" spans="1:4" outlineLevel="4" x14ac:dyDescent="0.2">
      <c r="A50" s="25" t="s">
        <v>44</v>
      </c>
      <c r="B50" s="26">
        <v>16.18779392555</v>
      </c>
      <c r="C50" s="26">
        <v>683.00835154196</v>
      </c>
      <c r="D50" s="49">
        <v>7.9267000000000004E-2</v>
      </c>
    </row>
    <row r="51" spans="1:4" outlineLevel="4" x14ac:dyDescent="0.2">
      <c r="A51" s="25" t="s">
        <v>45</v>
      </c>
      <c r="B51" s="26">
        <v>6.3139657264500002</v>
      </c>
      <c r="C51" s="26">
        <v>266.40389310285002</v>
      </c>
      <c r="D51" s="49">
        <v>3.0918000000000001E-2</v>
      </c>
    </row>
    <row r="52" spans="1:4" outlineLevel="4" x14ac:dyDescent="0.2">
      <c r="A52" s="25" t="s">
        <v>46</v>
      </c>
      <c r="B52" s="26">
        <v>13.62293664898</v>
      </c>
      <c r="C52" s="26">
        <v>574.78984144307003</v>
      </c>
      <c r="D52" s="49">
        <v>6.6708000000000003E-2</v>
      </c>
    </row>
    <row r="53" spans="1:4" outlineLevel="4" x14ac:dyDescent="0.2">
      <c r="A53" s="25" t="s">
        <v>47</v>
      </c>
      <c r="B53" s="26">
        <v>1.1294389910000001E-2</v>
      </c>
      <c r="C53" s="26">
        <v>0.47654193469</v>
      </c>
      <c r="D53" s="49">
        <v>5.5000000000000002E-5</v>
      </c>
    </row>
    <row r="54" spans="1:4" ht="14.25" outlineLevel="3" x14ac:dyDescent="0.25">
      <c r="A54" s="108" t="s">
        <v>48</v>
      </c>
      <c r="B54" s="109">
        <f>SUM(B$55:B$64)</f>
        <v>7.9284370570299982</v>
      </c>
      <c r="C54" s="109">
        <f>SUM(C$55:C$64)</f>
        <v>334.52295906123004</v>
      </c>
      <c r="D54" s="110">
        <f>SUM(D$55:D$64)</f>
        <v>3.8823000000000003E-2</v>
      </c>
    </row>
    <row r="55" spans="1:4" outlineLevel="4" x14ac:dyDescent="0.2">
      <c r="A55" s="25" t="s">
        <v>49</v>
      </c>
      <c r="B55" s="26">
        <v>5.1994621037200002</v>
      </c>
      <c r="C55" s="26">
        <v>219.37986464970001</v>
      </c>
      <c r="D55" s="49">
        <v>2.546E-2</v>
      </c>
    </row>
    <row r="56" spans="1:4" outlineLevel="4" x14ac:dyDescent="0.2">
      <c r="A56" s="25" t="s">
        <v>50</v>
      </c>
      <c r="B56" s="26">
        <v>0.50293260715999999</v>
      </c>
      <c r="C56" s="26">
        <v>21.220134907809999</v>
      </c>
      <c r="D56" s="49">
        <v>2.4629999999999999E-3</v>
      </c>
    </row>
    <row r="57" spans="1:4" outlineLevel="4" x14ac:dyDescent="0.2">
      <c r="A57" s="25" t="s">
        <v>51</v>
      </c>
      <c r="B57" s="26">
        <v>0.65478754739</v>
      </c>
      <c r="C57" s="26">
        <v>27.627320030029999</v>
      </c>
      <c r="D57" s="49">
        <v>3.2060000000000001E-3</v>
      </c>
    </row>
    <row r="58" spans="1:4" outlineLevel="4" x14ac:dyDescent="0.2">
      <c r="A58" s="25" t="s">
        <v>52</v>
      </c>
      <c r="B58" s="26">
        <v>0.23165990406</v>
      </c>
      <c r="C58" s="26">
        <v>9.7743800000000007</v>
      </c>
      <c r="D58" s="49">
        <v>1.134E-3</v>
      </c>
    </row>
    <row r="59" spans="1:4" outlineLevel="4" x14ac:dyDescent="0.2">
      <c r="A59" s="25" t="s">
        <v>53</v>
      </c>
      <c r="B59" s="26">
        <v>0.85288645963999998</v>
      </c>
      <c r="C59" s="26">
        <v>35.985667814830002</v>
      </c>
      <c r="D59" s="49">
        <v>4.176E-3</v>
      </c>
    </row>
    <row r="60" spans="1:4" outlineLevel="4" x14ac:dyDescent="0.2">
      <c r="A60" s="25" t="s">
        <v>54</v>
      </c>
      <c r="B60" s="26">
        <v>0.23165990406</v>
      </c>
      <c r="C60" s="26">
        <v>9.7743800000000007</v>
      </c>
      <c r="D60" s="49">
        <v>1.134E-3</v>
      </c>
    </row>
    <row r="61" spans="1:4" outlineLevel="4" x14ac:dyDescent="0.2">
      <c r="A61" s="25" t="s">
        <v>55</v>
      </c>
      <c r="B61" s="26">
        <v>0.12939841242</v>
      </c>
      <c r="C61" s="26">
        <v>5.45968133544</v>
      </c>
      <c r="D61" s="49">
        <v>6.3400000000000001E-4</v>
      </c>
    </row>
    <row r="62" spans="1:4" outlineLevel="4" x14ac:dyDescent="0.2">
      <c r="A62" s="25" t="s">
        <v>56</v>
      </c>
      <c r="B62" s="26">
        <v>0.1</v>
      </c>
      <c r="C62" s="26">
        <v>4.2192800000000004</v>
      </c>
      <c r="D62" s="49">
        <v>4.8999999999999998E-4</v>
      </c>
    </row>
    <row r="63" spans="1:4" outlineLevel="4" x14ac:dyDescent="0.2">
      <c r="A63" s="25" t="s">
        <v>57</v>
      </c>
      <c r="B63" s="26">
        <v>2.513760332E-2</v>
      </c>
      <c r="C63" s="26">
        <v>1.0606258695599999</v>
      </c>
      <c r="D63" s="49">
        <v>1.2300000000000001E-4</v>
      </c>
    </row>
    <row r="64" spans="1:4" outlineLevel="4" x14ac:dyDescent="0.2">
      <c r="A64" s="25" t="s">
        <v>58</v>
      </c>
      <c r="B64" s="26">
        <v>5.1251526E-4</v>
      </c>
      <c r="C64" s="26">
        <v>2.162445386E-2</v>
      </c>
      <c r="D64" s="49">
        <v>3.0000000000000001E-6</v>
      </c>
    </row>
    <row r="65" spans="1:4" ht="14.25" outlineLevel="3" x14ac:dyDescent="0.25">
      <c r="A65" s="108" t="s">
        <v>59</v>
      </c>
      <c r="B65" s="109">
        <f>SUM(B$66:B$66)</f>
        <v>0.60585586000000002</v>
      </c>
      <c r="C65" s="109">
        <f>SUM(C$66:C$66)</f>
        <v>25.56275512981</v>
      </c>
      <c r="D65" s="110">
        <f>SUM(D$66:D$66)</f>
        <v>2.967E-3</v>
      </c>
    </row>
    <row r="66" spans="1:4" outlineLevel="4" x14ac:dyDescent="0.2">
      <c r="A66" s="25" t="s">
        <v>60</v>
      </c>
      <c r="B66" s="26">
        <v>0.60585586000000002</v>
      </c>
      <c r="C66" s="26">
        <v>25.56275512981</v>
      </c>
      <c r="D66" s="49">
        <v>2.967E-3</v>
      </c>
    </row>
    <row r="67" spans="1:4" ht="14.25" outlineLevel="3" x14ac:dyDescent="0.25">
      <c r="A67" s="108" t="s">
        <v>61</v>
      </c>
      <c r="B67" s="109">
        <f>SUM(B$68:B$73)</f>
        <v>2.1056863228</v>
      </c>
      <c r="C67" s="109">
        <f>SUM(C$68:C$73)</f>
        <v>88.844801882049993</v>
      </c>
      <c r="D67" s="110">
        <f>SUM(D$68:D$73)</f>
        <v>1.0311000000000001E-2</v>
      </c>
    </row>
    <row r="68" spans="1:4" outlineLevel="4" x14ac:dyDescent="0.2">
      <c r="A68" s="25" t="s">
        <v>62</v>
      </c>
      <c r="B68" s="26">
        <v>0.14268455386000001</v>
      </c>
      <c r="C68" s="26">
        <v>6.0202608441100001</v>
      </c>
      <c r="D68" s="49">
        <v>6.9899999999999997E-4</v>
      </c>
    </row>
    <row r="69" spans="1:4" outlineLevel="4" x14ac:dyDescent="0.2">
      <c r="A69" s="25" t="s">
        <v>63</v>
      </c>
      <c r="B69" s="26">
        <v>0.75289468816000005</v>
      </c>
      <c r="C69" s="26">
        <v>31.766735000000001</v>
      </c>
      <c r="D69" s="49">
        <v>3.6870000000000002E-3</v>
      </c>
    </row>
    <row r="70" spans="1:4" outlineLevel="4" x14ac:dyDescent="0.2">
      <c r="A70" s="25" t="s">
        <v>64</v>
      </c>
      <c r="B70" s="26">
        <v>5.9222930000000001E-5</v>
      </c>
      <c r="C70" s="26">
        <v>2.4987811500000001E-3</v>
      </c>
      <c r="D70" s="49">
        <v>0</v>
      </c>
    </row>
    <row r="71" spans="1:4" outlineLevel="4" x14ac:dyDescent="0.2">
      <c r="A71" s="25" t="s">
        <v>65</v>
      </c>
      <c r="B71" s="26">
        <v>0.62773219671000002</v>
      </c>
      <c r="C71" s="26">
        <v>26.48577902944</v>
      </c>
      <c r="D71" s="49">
        <v>3.0739999999999999E-3</v>
      </c>
    </row>
    <row r="72" spans="1:4" outlineLevel="4" x14ac:dyDescent="0.2">
      <c r="A72" s="25" t="s">
        <v>66</v>
      </c>
      <c r="B72" s="26">
        <v>0.39537211181999998</v>
      </c>
      <c r="C72" s="26">
        <v>16.68185643979</v>
      </c>
      <c r="D72" s="49">
        <v>1.936E-3</v>
      </c>
    </row>
    <row r="73" spans="1:4" outlineLevel="4" x14ac:dyDescent="0.2">
      <c r="A73" s="25" t="s">
        <v>67</v>
      </c>
      <c r="B73" s="26">
        <v>0.18694354932000001</v>
      </c>
      <c r="C73" s="26">
        <v>7.8876717875600004</v>
      </c>
      <c r="D73" s="49">
        <v>9.1500000000000001E-4</v>
      </c>
    </row>
    <row r="74" spans="1:4" ht="14.25" outlineLevel="3" x14ac:dyDescent="0.25">
      <c r="A74" s="108" t="s">
        <v>68</v>
      </c>
      <c r="B74" s="109">
        <f>SUM(B$75:B$75)</f>
        <v>15.219165084</v>
      </c>
      <c r="C74" s="109">
        <f>SUM(C$75:C$75)</f>
        <v>642.1391885562</v>
      </c>
      <c r="D74" s="110">
        <f>SUM(D$75:D$75)</f>
        <v>7.4524000000000007E-2</v>
      </c>
    </row>
    <row r="75" spans="1:4" outlineLevel="4" x14ac:dyDescent="0.2">
      <c r="A75" s="25" t="s">
        <v>69</v>
      </c>
      <c r="B75" s="26">
        <v>15.219165084</v>
      </c>
      <c r="C75" s="26">
        <v>642.1391885562</v>
      </c>
      <c r="D75" s="49">
        <v>7.4524000000000007E-2</v>
      </c>
    </row>
    <row r="76" spans="1:4" ht="14.25" outlineLevel="3" x14ac:dyDescent="0.25">
      <c r="A76" s="108" t="s">
        <v>70</v>
      </c>
      <c r="B76" s="109">
        <f>SUM(B$77:B$77)</f>
        <v>3</v>
      </c>
      <c r="C76" s="109">
        <f>SUM(C$77:C$77)</f>
        <v>126.5784</v>
      </c>
      <c r="D76" s="110">
        <f>SUM(D$77:D$77)</f>
        <v>1.469E-2</v>
      </c>
    </row>
    <row r="77" spans="1:4" outlineLevel="4" x14ac:dyDescent="0.2">
      <c r="A77" s="25" t="s">
        <v>71</v>
      </c>
      <c r="B77" s="26">
        <v>3</v>
      </c>
      <c r="C77" s="26">
        <v>126.5784</v>
      </c>
      <c r="D77" s="49">
        <v>1.469E-2</v>
      </c>
    </row>
    <row r="78" spans="1:4" ht="14.25" outlineLevel="3" x14ac:dyDescent="0.25">
      <c r="A78" s="108" t="s">
        <v>72</v>
      </c>
      <c r="B78" s="109">
        <f>SUM(B$79:B$79)</f>
        <v>4.2879343180099996</v>
      </c>
      <c r="C78" s="109">
        <f>SUM(C$79:C$79)</f>
        <v>180.91995509293</v>
      </c>
      <c r="D78" s="110">
        <f>SUM(D$79:D$79)</f>
        <v>2.0996999999999998E-2</v>
      </c>
    </row>
    <row r="79" spans="1:4" outlineLevel="4" x14ac:dyDescent="0.2">
      <c r="A79" s="25" t="s">
        <v>46</v>
      </c>
      <c r="B79" s="26">
        <v>4.2879343180099996</v>
      </c>
      <c r="C79" s="26">
        <v>180.91995509293</v>
      </c>
      <c r="D79" s="49">
        <v>2.0996999999999998E-2</v>
      </c>
    </row>
    <row r="80" spans="1:4" ht="15" outlineLevel="1" x14ac:dyDescent="0.25">
      <c r="A80" s="114" t="s">
        <v>73</v>
      </c>
      <c r="B80" s="115">
        <f>B$81+B$95</f>
        <v>6.8088561346400001</v>
      </c>
      <c r="C80" s="115">
        <f>C$81+C$95</f>
        <v>287.28470511723003</v>
      </c>
      <c r="D80" s="116">
        <f>D$81+D$95</f>
        <v>3.3342000000000004E-2</v>
      </c>
    </row>
    <row r="81" spans="1:4" ht="15" outlineLevel="2" x14ac:dyDescent="0.25">
      <c r="A81" s="111" t="s">
        <v>1</v>
      </c>
      <c r="B81" s="112">
        <f>B$82+B$85+B$93</f>
        <v>1.84641797693</v>
      </c>
      <c r="C81" s="112">
        <f>C$82+C$85+C$93</f>
        <v>77.905544417279998</v>
      </c>
      <c r="D81" s="113">
        <f>D$82+D$85+D$93</f>
        <v>9.0419999999999997E-3</v>
      </c>
    </row>
    <row r="82" spans="1:4" ht="14.25" outlineLevel="3" x14ac:dyDescent="0.25">
      <c r="A82" s="108" t="s">
        <v>2</v>
      </c>
      <c r="B82" s="109">
        <f>SUM(B$83:B$84)</f>
        <v>5.865957225E-2</v>
      </c>
      <c r="C82" s="109">
        <f>SUM(C$83:C$84)</f>
        <v>2.4750116000000002</v>
      </c>
      <c r="D82" s="110">
        <f>SUM(D$83:D$84)</f>
        <v>2.8699999999999998E-4</v>
      </c>
    </row>
    <row r="83" spans="1:4" outlineLevel="4" x14ac:dyDescent="0.2">
      <c r="A83" s="25" t="s">
        <v>74</v>
      </c>
      <c r="B83" s="26">
        <v>5.8659297319999998E-2</v>
      </c>
      <c r="C83" s="26">
        <v>2.4750000000000001</v>
      </c>
      <c r="D83" s="49">
        <v>2.8699999999999998E-4</v>
      </c>
    </row>
    <row r="84" spans="1:4" outlineLevel="4" x14ac:dyDescent="0.2">
      <c r="A84" s="25" t="s">
        <v>76</v>
      </c>
      <c r="B84" s="26">
        <v>2.7492999999999999E-7</v>
      </c>
      <c r="C84" s="26">
        <v>1.1600000000000001E-5</v>
      </c>
      <c r="D84" s="49">
        <v>0</v>
      </c>
    </row>
    <row r="85" spans="1:4" ht="14.25" outlineLevel="3" x14ac:dyDescent="0.25">
      <c r="A85" s="108" t="s">
        <v>35</v>
      </c>
      <c r="B85" s="109">
        <f>SUM(B$86:B$92)</f>
        <v>1.7877357787799999</v>
      </c>
      <c r="C85" s="109">
        <f>SUM(C$86:C$92)</f>
        <v>75.429578167279999</v>
      </c>
      <c r="D85" s="110">
        <f>SUM(D$86:D$92)</f>
        <v>8.7549999999999989E-3</v>
      </c>
    </row>
    <row r="86" spans="1:4" outlineLevel="4" x14ac:dyDescent="0.2">
      <c r="A86" s="25" t="s">
        <v>77</v>
      </c>
      <c r="B86" s="26">
        <v>5.272388033E-2</v>
      </c>
      <c r="C86" s="26">
        <v>2.22456813831</v>
      </c>
      <c r="D86" s="49">
        <v>2.5799999999999998E-4</v>
      </c>
    </row>
    <row r="87" spans="1:4" outlineLevel="4" x14ac:dyDescent="0.2">
      <c r="A87" s="25" t="s">
        <v>78</v>
      </c>
      <c r="B87" s="26">
        <v>3.2500000300000002E-3</v>
      </c>
      <c r="C87" s="26">
        <v>0.13712660127000001</v>
      </c>
      <c r="D87" s="49">
        <v>1.5999999999999999E-5</v>
      </c>
    </row>
    <row r="88" spans="1:4" outlineLevel="4" x14ac:dyDescent="0.2">
      <c r="A88" s="25" t="s">
        <v>79</v>
      </c>
      <c r="B88" s="26">
        <v>9.7367474800000003E-3</v>
      </c>
      <c r="C88" s="26">
        <v>0.41082063914</v>
      </c>
      <c r="D88" s="49">
        <v>4.8000000000000001E-5</v>
      </c>
    </row>
    <row r="89" spans="1:4" outlineLevel="4" x14ac:dyDescent="0.2">
      <c r="A89" s="25" t="s">
        <v>80</v>
      </c>
      <c r="B89" s="26">
        <v>0.38650761995999999</v>
      </c>
      <c r="C89" s="26">
        <v>16.3078387067</v>
      </c>
      <c r="D89" s="49">
        <v>1.8929999999999999E-3</v>
      </c>
    </row>
    <row r="90" spans="1:4" outlineLevel="4" x14ac:dyDescent="0.2">
      <c r="A90" s="25" t="s">
        <v>81</v>
      </c>
      <c r="B90" s="26">
        <v>3.4999999700000002E-3</v>
      </c>
      <c r="C90" s="26">
        <v>0.14767479873</v>
      </c>
      <c r="D90" s="49">
        <v>1.7E-5</v>
      </c>
    </row>
    <row r="91" spans="1:4" outlineLevel="4" x14ac:dyDescent="0.2">
      <c r="A91" s="25" t="s">
        <v>82</v>
      </c>
      <c r="B91" s="26">
        <v>0.47927496366</v>
      </c>
      <c r="C91" s="26">
        <v>20.221952687120002</v>
      </c>
      <c r="D91" s="49">
        <v>2.3470000000000001E-3</v>
      </c>
    </row>
    <row r="92" spans="1:4" outlineLevel="4" x14ac:dyDescent="0.2">
      <c r="A92" s="25" t="s">
        <v>83</v>
      </c>
      <c r="B92" s="26">
        <v>0.85274256734999998</v>
      </c>
      <c r="C92" s="26">
        <v>35.979596596009998</v>
      </c>
      <c r="D92" s="49">
        <v>4.176E-3</v>
      </c>
    </row>
    <row r="93" spans="1:4" ht="14.25" outlineLevel="3" x14ac:dyDescent="0.25">
      <c r="A93" s="108" t="s">
        <v>84</v>
      </c>
      <c r="B93" s="109">
        <f>SUM(B$94:B$94)</f>
        <v>2.26259E-5</v>
      </c>
      <c r="C93" s="109">
        <f>SUM(C$94:C$94)</f>
        <v>9.5465000000000003E-4</v>
      </c>
      <c r="D93" s="110">
        <f>SUM(D$94:D$94)</f>
        <v>0</v>
      </c>
    </row>
    <row r="94" spans="1:4" outlineLevel="4" x14ac:dyDescent="0.2">
      <c r="A94" s="25" t="s">
        <v>85</v>
      </c>
      <c r="B94" s="26">
        <v>2.26259E-5</v>
      </c>
      <c r="C94" s="26">
        <v>9.5465000000000003E-4</v>
      </c>
      <c r="D94" s="49">
        <v>0</v>
      </c>
    </row>
    <row r="95" spans="1:4" ht="15" outlineLevel="2" x14ac:dyDescent="0.25">
      <c r="A95" s="111" t="s">
        <v>37</v>
      </c>
      <c r="B95" s="112">
        <f>B$96+B$103+B$106+B$108+B$110</f>
        <v>4.9624381577100003</v>
      </c>
      <c r="C95" s="112">
        <f>C$96+C$103+C$106+C$108+C$110</f>
        <v>209.37916069995003</v>
      </c>
      <c r="D95" s="113">
        <f>D$96+D$103+D$106+D$108+D$110</f>
        <v>2.4300000000000002E-2</v>
      </c>
    </row>
    <row r="96" spans="1:4" ht="14.25" outlineLevel="3" x14ac:dyDescent="0.25">
      <c r="A96" s="108" t="s">
        <v>38</v>
      </c>
      <c r="B96" s="109">
        <f>SUM(B$97:B$102)</f>
        <v>2.9979193630800003</v>
      </c>
      <c r="C96" s="109">
        <f>SUM(C$97:C$102)</f>
        <v>126.49061210202001</v>
      </c>
      <c r="D96" s="110">
        <f>SUM(D$97:D$102)</f>
        <v>1.4679999999999999E-2</v>
      </c>
    </row>
    <row r="97" spans="1:4" outlineLevel="4" x14ac:dyDescent="0.2">
      <c r="A97" s="25" t="s">
        <v>39</v>
      </c>
      <c r="B97" s="26">
        <v>7.7907300000000003E-4</v>
      </c>
      <c r="C97" s="26">
        <v>3.2871271270000002E-2</v>
      </c>
      <c r="D97" s="49">
        <v>3.9999999999999998E-6</v>
      </c>
    </row>
    <row r="98" spans="1:4" outlineLevel="4" x14ac:dyDescent="0.2">
      <c r="A98" s="25" t="s">
        <v>41</v>
      </c>
      <c r="B98" s="26">
        <v>1.54224115824</v>
      </c>
      <c r="C98" s="26">
        <v>65.071472740570002</v>
      </c>
      <c r="D98" s="49">
        <v>7.5519999999999997E-3</v>
      </c>
    </row>
    <row r="99" spans="1:4" outlineLevel="4" x14ac:dyDescent="0.2">
      <c r="A99" s="25" t="s">
        <v>42</v>
      </c>
      <c r="B99" s="26">
        <v>0.21001113360000001</v>
      </c>
      <c r="C99" s="26">
        <v>8.8609577579500005</v>
      </c>
      <c r="D99" s="49">
        <v>1.0280000000000001E-3</v>
      </c>
    </row>
    <row r="100" spans="1:4" outlineLevel="4" x14ac:dyDescent="0.2">
      <c r="A100" s="25" t="s">
        <v>86</v>
      </c>
      <c r="B100" s="26">
        <v>0.34748985608999999</v>
      </c>
      <c r="C100" s="26">
        <v>14.661569999999999</v>
      </c>
      <c r="D100" s="49">
        <v>1.702E-3</v>
      </c>
    </row>
    <row r="101" spans="1:4" outlineLevel="4" x14ac:dyDescent="0.2">
      <c r="A101" s="25" t="s">
        <v>44</v>
      </c>
      <c r="B101" s="26">
        <v>0.48593704148</v>
      </c>
      <c r="C101" s="26">
        <v>20.503044403760001</v>
      </c>
      <c r="D101" s="49">
        <v>2.379E-3</v>
      </c>
    </row>
    <row r="102" spans="1:4" outlineLevel="4" x14ac:dyDescent="0.2">
      <c r="A102" s="25" t="s">
        <v>46</v>
      </c>
      <c r="B102" s="26">
        <v>0.41146110067000002</v>
      </c>
      <c r="C102" s="26">
        <v>17.360695928470001</v>
      </c>
      <c r="D102" s="49">
        <v>2.0149999999999999E-3</v>
      </c>
    </row>
    <row r="103" spans="1:4" ht="14.25" outlineLevel="3" x14ac:dyDescent="0.25">
      <c r="A103" s="108" t="s">
        <v>87</v>
      </c>
      <c r="B103" s="109">
        <f>SUM(B$104:B$105)</f>
        <v>0.86138020723999997</v>
      </c>
      <c r="C103" s="109">
        <f>SUM(C$104:C$105)</f>
        <v>36.344042808050006</v>
      </c>
      <c r="D103" s="110">
        <f>SUM(D$104:D$105)</f>
        <v>4.2180000000000004E-3</v>
      </c>
    </row>
    <row r="104" spans="1:4" outlineLevel="4" x14ac:dyDescent="0.2">
      <c r="A104" s="25" t="s">
        <v>88</v>
      </c>
      <c r="B104" s="26">
        <v>0.82499999999999996</v>
      </c>
      <c r="C104" s="26">
        <v>34.809060000000002</v>
      </c>
      <c r="D104" s="49">
        <v>4.0400000000000002E-3</v>
      </c>
    </row>
    <row r="105" spans="1:4" outlineLevel="4" x14ac:dyDescent="0.2">
      <c r="A105" s="25" t="s">
        <v>51</v>
      </c>
      <c r="B105" s="26">
        <v>3.6380207239999997E-2</v>
      </c>
      <c r="C105" s="26">
        <v>1.5349828080500001</v>
      </c>
      <c r="D105" s="49">
        <v>1.7799999999999999E-4</v>
      </c>
    </row>
    <row r="106" spans="1:4" ht="14.25" outlineLevel="3" x14ac:dyDescent="0.25">
      <c r="A106" s="108" t="s">
        <v>61</v>
      </c>
      <c r="B106" s="109">
        <f>SUM(B$107:B$107)</f>
        <v>0.16749230805000001</v>
      </c>
      <c r="C106" s="109">
        <f>SUM(C$107:C$107)</f>
        <v>7.0669694550899997</v>
      </c>
      <c r="D106" s="110">
        <f>SUM(D$107:D$107)</f>
        <v>8.1999999999999998E-4</v>
      </c>
    </row>
    <row r="107" spans="1:4" outlineLevel="4" x14ac:dyDescent="0.2">
      <c r="A107" s="25" t="s">
        <v>89</v>
      </c>
      <c r="B107" s="26">
        <v>0.16749230805000001</v>
      </c>
      <c r="C107" s="26">
        <v>7.0669694550899997</v>
      </c>
      <c r="D107" s="49">
        <v>8.1999999999999998E-4</v>
      </c>
    </row>
    <row r="108" spans="1:4" ht="14.25" outlineLevel="3" x14ac:dyDescent="0.25">
      <c r="A108" s="108" t="s">
        <v>90</v>
      </c>
      <c r="B108" s="109">
        <f>SUM(B$109:B$109)</f>
        <v>0.82499999999999996</v>
      </c>
      <c r="C108" s="109">
        <f>SUM(C$109:C$109)</f>
        <v>34.809060000000002</v>
      </c>
      <c r="D108" s="110">
        <f>SUM(D$109:D$109)</f>
        <v>4.0400000000000002E-3</v>
      </c>
    </row>
    <row r="109" spans="1:4" outlineLevel="4" x14ac:dyDescent="0.2">
      <c r="A109" s="25" t="s">
        <v>91</v>
      </c>
      <c r="B109" s="26">
        <v>0.82499999999999996</v>
      </c>
      <c r="C109" s="26">
        <v>34.809060000000002</v>
      </c>
      <c r="D109" s="49">
        <v>4.0400000000000002E-3</v>
      </c>
    </row>
    <row r="110" spans="1:4" ht="14.25" outlineLevel="3" x14ac:dyDescent="0.25">
      <c r="A110" s="108" t="s">
        <v>72</v>
      </c>
      <c r="B110" s="109">
        <f>SUM(B$111:B$111)</f>
        <v>0.11064627934</v>
      </c>
      <c r="C110" s="109">
        <f>SUM(C$111:C$111)</f>
        <v>4.6684763347900002</v>
      </c>
      <c r="D110" s="110">
        <f>SUM(D$111:D$111)</f>
        <v>5.4199999999999995E-4</v>
      </c>
    </row>
    <row r="111" spans="1:4" outlineLevel="4" x14ac:dyDescent="0.2">
      <c r="A111" s="25" t="s">
        <v>46</v>
      </c>
      <c r="B111" s="26">
        <v>0.11064627934</v>
      </c>
      <c r="C111" s="26">
        <v>4.6684763347900002</v>
      </c>
      <c r="D111" s="49">
        <v>5.4199999999999995E-4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" footer="0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5BEF-A413-44E1-A98A-C90583B08817}">
  <sheetPr codeName="Лист13">
    <tabColor indexed="12"/>
    <outlinePr applyStyles="1" summaryBelow="0"/>
    <pageSetUpPr fitToPage="1"/>
  </sheetPr>
  <dimension ref="A2:D111"/>
  <sheetViews>
    <sheetView workbookViewId="0">
      <selection activeCell="A8" sqref="A8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6" customWidth="1"/>
    <col min="5" max="5" width="9.140625" style="2" customWidth="1"/>
    <col min="6" max="16384" width="9.140625" style="2"/>
  </cols>
  <sheetData>
    <row r="2" spans="1:4" ht="18.75" x14ac:dyDescent="0.3">
      <c r="A2" s="133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30.11.2025</v>
      </c>
      <c r="B2" s="134"/>
      <c r="C2" s="134"/>
      <c r="D2" s="134"/>
    </row>
    <row r="3" spans="1:4" ht="18.75" x14ac:dyDescent="0.3">
      <c r="A3" s="135" t="str">
        <f>IF(REPORT_LANG="UKR","(за типом кредитора)","by borrowing market (creditors)")</f>
        <v>by borrowing market (creditors)</v>
      </c>
      <c r="B3" s="135"/>
      <c r="C3" s="135"/>
      <c r="D3" s="135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37" t="str">
        <f>IF(REPORT_LANG="UKR","дол.США","USD")</f>
        <v>USD</v>
      </c>
      <c r="C6" s="37" t="str">
        <f>IF(REPORT_LANG="UKR","грн.","UAH")</f>
        <v>UAH</v>
      </c>
      <c r="D6" s="38" t="s">
        <v>92</v>
      </c>
    </row>
    <row r="7" spans="1:4" s="13" customFormat="1" ht="15.75" x14ac:dyDescent="0.2">
      <c r="A7" s="95" t="str">
        <f>DEBT_TOTAL</f>
        <v>The total amount of state and state-guaranteed debt</v>
      </c>
      <c r="B7" s="117">
        <f>B$57+B$8</f>
        <v>204.21822353393003</v>
      </c>
      <c r="C7" s="117">
        <f>C$57+C$8</f>
        <v>8616.5386619292804</v>
      </c>
      <c r="D7" s="118">
        <f>D$57+D$8</f>
        <v>0.99999900000000008</v>
      </c>
    </row>
    <row r="8" spans="1:4" s="19" customFormat="1" ht="15" outlineLevel="1" x14ac:dyDescent="0.2">
      <c r="A8" s="96" t="s">
        <v>1</v>
      </c>
      <c r="B8" s="97">
        <f>B$9+B$43</f>
        <v>47.11577389544</v>
      </c>
      <c r="C8" s="97">
        <f>C$9+C$43</f>
        <v>1987.9464248215997</v>
      </c>
      <c r="D8" s="98">
        <f>D$9+D$43</f>
        <v>0.23071299999999997</v>
      </c>
    </row>
    <row r="9" spans="1:4" s="19" customFormat="1" ht="15" outlineLevel="2" x14ac:dyDescent="0.2">
      <c r="A9" s="99" t="s">
        <v>0</v>
      </c>
      <c r="B9" s="100">
        <f>B$10+B$41</f>
        <v>45.269355918510001</v>
      </c>
      <c r="C9" s="100">
        <f>C$10+C$41</f>
        <v>1910.0408804043198</v>
      </c>
      <c r="D9" s="101">
        <f>D$10+D$41</f>
        <v>0.22167099999999998</v>
      </c>
    </row>
    <row r="10" spans="1:4" s="19" customFormat="1" ht="14.25" outlineLevel="3" x14ac:dyDescent="0.2">
      <c r="A10" s="119" t="s">
        <v>2</v>
      </c>
      <c r="B10" s="120">
        <f>SUM(B$11:B$40)</f>
        <v>45.23722749006</v>
      </c>
      <c r="C10" s="120">
        <f>SUM(C$11:C$40)</f>
        <v>1908.6852920483998</v>
      </c>
      <c r="D10" s="121">
        <f>SUM(D$11:D$40)</f>
        <v>0.22151399999999999</v>
      </c>
    </row>
    <row r="11" spans="1:4" outlineLevel="4" x14ac:dyDescent="0.2">
      <c r="A11" s="105" t="s">
        <v>3</v>
      </c>
      <c r="B11" s="106">
        <v>0.2</v>
      </c>
      <c r="C11" s="106">
        <v>8.4385600000000007</v>
      </c>
      <c r="D11" s="107">
        <v>9.7900000000000005E-4</v>
      </c>
    </row>
    <row r="12" spans="1:4" outlineLevel="4" x14ac:dyDescent="0.2">
      <c r="A12" s="25" t="s">
        <v>4</v>
      </c>
      <c r="B12" s="26">
        <v>4.0371890498000003</v>
      </c>
      <c r="C12" s="26">
        <v>170.34031014039999</v>
      </c>
      <c r="D12" s="49">
        <v>1.9768999999999998E-2</v>
      </c>
    </row>
    <row r="13" spans="1:4" outlineLevel="4" x14ac:dyDescent="0.2">
      <c r="A13" s="25" t="s">
        <v>5</v>
      </c>
      <c r="B13" s="26">
        <v>0.99948145181000003</v>
      </c>
      <c r="C13" s="26">
        <v>42.170921</v>
      </c>
      <c r="D13" s="49">
        <v>4.8939999999999999E-3</v>
      </c>
    </row>
    <row r="14" spans="1:4" outlineLevel="4" x14ac:dyDescent="0.2">
      <c r="A14" s="25" t="s">
        <v>6</v>
      </c>
      <c r="B14" s="26">
        <v>0.40054227263999997</v>
      </c>
      <c r="C14" s="26">
        <v>16.899999999999999</v>
      </c>
      <c r="D14" s="49">
        <v>1.9610000000000001E-3</v>
      </c>
    </row>
    <row r="15" spans="1:4" outlineLevel="4" x14ac:dyDescent="0.2">
      <c r="A15" s="25" t="s">
        <v>7</v>
      </c>
      <c r="B15" s="26">
        <v>1.1850363095100001</v>
      </c>
      <c r="C15" s="26">
        <v>50</v>
      </c>
      <c r="D15" s="49">
        <v>5.803E-3</v>
      </c>
    </row>
    <row r="16" spans="1:4" outlineLevel="4" x14ac:dyDescent="0.2">
      <c r="A16" s="25" t="s">
        <v>8</v>
      </c>
      <c r="B16" s="26">
        <v>0.79871449630000002</v>
      </c>
      <c r="C16" s="26">
        <v>33.700001</v>
      </c>
      <c r="D16" s="49">
        <v>3.9110000000000004E-3</v>
      </c>
    </row>
    <row r="17" spans="1:4" outlineLevel="4" x14ac:dyDescent="0.2">
      <c r="A17" s="25" t="s">
        <v>9</v>
      </c>
      <c r="B17" s="26">
        <v>1.1115640583099999</v>
      </c>
      <c r="C17" s="26">
        <v>46.9</v>
      </c>
      <c r="D17" s="49">
        <v>5.4429999999999999E-3</v>
      </c>
    </row>
    <row r="18" spans="1:4" outlineLevel="4" x14ac:dyDescent="0.2">
      <c r="A18" s="25" t="s">
        <v>10</v>
      </c>
      <c r="B18" s="26">
        <v>5.3445876310699996</v>
      </c>
      <c r="C18" s="26">
        <v>225.503117</v>
      </c>
      <c r="D18" s="49">
        <v>2.6171E-2</v>
      </c>
    </row>
    <row r="19" spans="1:4" outlineLevel="4" x14ac:dyDescent="0.2">
      <c r="A19" s="25" t="s">
        <v>11</v>
      </c>
      <c r="B19" s="26">
        <v>0.28672531806000001</v>
      </c>
      <c r="C19" s="26">
        <v>12.097744</v>
      </c>
      <c r="D19" s="49">
        <v>1.4040000000000001E-3</v>
      </c>
    </row>
    <row r="20" spans="1:4" outlineLevel="4" x14ac:dyDescent="0.2">
      <c r="A20" s="25" t="s">
        <v>12</v>
      </c>
      <c r="B20" s="26">
        <v>0.64223621091000005</v>
      </c>
      <c r="C20" s="26">
        <v>27.097743999999999</v>
      </c>
      <c r="D20" s="49">
        <v>3.1449999999999998E-3</v>
      </c>
    </row>
    <row r="21" spans="1:4" outlineLevel="4" x14ac:dyDescent="0.2">
      <c r="A21" s="25" t="s">
        <v>13</v>
      </c>
      <c r="B21" s="26">
        <v>3.7180060083100002</v>
      </c>
      <c r="C21" s="26">
        <v>156.87308390800001</v>
      </c>
      <c r="D21" s="49">
        <v>1.8206E-2</v>
      </c>
    </row>
    <row r="22" spans="1:4" outlineLevel="4" x14ac:dyDescent="0.2">
      <c r="A22" s="25" t="s">
        <v>14</v>
      </c>
      <c r="B22" s="26">
        <v>0.28672531806000001</v>
      </c>
      <c r="C22" s="26">
        <v>12.097744</v>
      </c>
      <c r="D22" s="49">
        <v>1.4040000000000001E-3</v>
      </c>
    </row>
    <row r="23" spans="1:4" outlineLevel="4" x14ac:dyDescent="0.2">
      <c r="A23" s="25" t="s">
        <v>15</v>
      </c>
      <c r="B23" s="26">
        <v>0.28672531806000001</v>
      </c>
      <c r="C23" s="26">
        <v>12.097744</v>
      </c>
      <c r="D23" s="49">
        <v>1.4040000000000001E-3</v>
      </c>
    </row>
    <row r="24" spans="1:4" outlineLevel="4" x14ac:dyDescent="0.2">
      <c r="A24" s="25" t="s">
        <v>16</v>
      </c>
      <c r="B24" s="26">
        <v>4.2205091863600002</v>
      </c>
      <c r="C24" s="26">
        <v>178.07509999999999</v>
      </c>
      <c r="D24" s="49">
        <v>2.0667000000000001E-2</v>
      </c>
    </row>
    <row r="25" spans="1:4" outlineLevel="4" x14ac:dyDescent="0.2">
      <c r="A25" s="25" t="s">
        <v>17</v>
      </c>
      <c r="B25" s="26">
        <v>0.28672531806000001</v>
      </c>
      <c r="C25" s="26">
        <v>12.097744</v>
      </c>
      <c r="D25" s="49">
        <v>1.4040000000000001E-3</v>
      </c>
    </row>
    <row r="26" spans="1:4" outlineLevel="4" x14ac:dyDescent="0.2">
      <c r="A26" s="25" t="s">
        <v>18</v>
      </c>
      <c r="B26" s="26">
        <v>0.28672531806000001</v>
      </c>
      <c r="C26" s="26">
        <v>12.097744</v>
      </c>
      <c r="D26" s="49">
        <v>1.4040000000000001E-3</v>
      </c>
    </row>
    <row r="27" spans="1:4" outlineLevel="4" x14ac:dyDescent="0.2">
      <c r="A27" s="25" t="s">
        <v>19</v>
      </c>
      <c r="B27" s="26">
        <v>0.28672531806000001</v>
      </c>
      <c r="C27" s="26">
        <v>12.097744</v>
      </c>
      <c r="D27" s="49">
        <v>1.4040000000000001E-3</v>
      </c>
    </row>
    <row r="28" spans="1:4" outlineLevel="4" x14ac:dyDescent="0.2">
      <c r="A28" s="25" t="s">
        <v>20</v>
      </c>
      <c r="B28" s="26">
        <v>0.28672531806000001</v>
      </c>
      <c r="C28" s="26">
        <v>12.097744</v>
      </c>
      <c r="D28" s="49">
        <v>1.4040000000000001E-3</v>
      </c>
    </row>
    <row r="29" spans="1:4" outlineLevel="4" x14ac:dyDescent="0.2">
      <c r="A29" s="25" t="s">
        <v>21</v>
      </c>
      <c r="B29" s="26">
        <v>0.28672531806000001</v>
      </c>
      <c r="C29" s="26">
        <v>12.097744</v>
      </c>
      <c r="D29" s="49">
        <v>1.4040000000000001E-3</v>
      </c>
    </row>
    <row r="30" spans="1:4" outlineLevel="4" x14ac:dyDescent="0.2">
      <c r="A30" s="25" t="s">
        <v>22</v>
      </c>
      <c r="B30" s="26">
        <v>0.28672531806000001</v>
      </c>
      <c r="C30" s="26">
        <v>12.097744</v>
      </c>
      <c r="D30" s="49">
        <v>1.4040000000000001E-3</v>
      </c>
    </row>
    <row r="31" spans="1:4" outlineLevel="4" x14ac:dyDescent="0.2">
      <c r="A31" s="25" t="s">
        <v>23</v>
      </c>
      <c r="B31" s="26">
        <v>0.28672531806000001</v>
      </c>
      <c r="C31" s="26">
        <v>12.097744</v>
      </c>
      <c r="D31" s="49">
        <v>1.4040000000000001E-3</v>
      </c>
    </row>
    <row r="32" spans="1:4" outlineLevel="4" x14ac:dyDescent="0.2">
      <c r="A32" s="25" t="s">
        <v>24</v>
      </c>
      <c r="B32" s="26">
        <v>0.28672531806000001</v>
      </c>
      <c r="C32" s="26">
        <v>12.097744</v>
      </c>
      <c r="D32" s="49">
        <v>1.4040000000000001E-3</v>
      </c>
    </row>
    <row r="33" spans="1:4" outlineLevel="4" x14ac:dyDescent="0.2">
      <c r="A33" s="25" t="s">
        <v>25</v>
      </c>
      <c r="B33" s="26">
        <v>0.28672531806000001</v>
      </c>
      <c r="C33" s="26">
        <v>12.097744</v>
      </c>
      <c r="D33" s="49">
        <v>1.4040000000000001E-3</v>
      </c>
    </row>
    <row r="34" spans="1:4" outlineLevel="4" x14ac:dyDescent="0.2">
      <c r="A34" s="25" t="s">
        <v>26</v>
      </c>
      <c r="B34" s="26">
        <v>0.28672531806000001</v>
      </c>
      <c r="C34" s="26">
        <v>12.097744</v>
      </c>
      <c r="D34" s="49">
        <v>1.4040000000000001E-3</v>
      </c>
    </row>
    <row r="35" spans="1:4" outlineLevel="4" x14ac:dyDescent="0.2">
      <c r="A35" s="25" t="s">
        <v>27</v>
      </c>
      <c r="B35" s="26">
        <v>9.20093935457</v>
      </c>
      <c r="C35" s="26">
        <v>388.21339399999999</v>
      </c>
      <c r="D35" s="49">
        <v>4.5053999999999997E-2</v>
      </c>
    </row>
    <row r="36" spans="1:4" outlineLevel="4" x14ac:dyDescent="0.2">
      <c r="A36" s="25" t="s">
        <v>28</v>
      </c>
      <c r="B36" s="26">
        <v>6.0934034005599997</v>
      </c>
      <c r="C36" s="26">
        <v>257.09775100000002</v>
      </c>
      <c r="D36" s="49">
        <v>2.9838E-2</v>
      </c>
    </row>
    <row r="37" spans="1:4" outlineLevel="4" x14ac:dyDescent="0.2">
      <c r="A37" s="25" t="s">
        <v>29</v>
      </c>
      <c r="B37" s="26">
        <v>1.9731734087099999</v>
      </c>
      <c r="C37" s="26">
        <v>83.253710999999996</v>
      </c>
      <c r="D37" s="49">
        <v>9.6620000000000004E-3</v>
      </c>
    </row>
    <row r="38" spans="1:4" outlineLevel="4" x14ac:dyDescent="0.2">
      <c r="A38" s="25" t="s">
        <v>30</v>
      </c>
      <c r="B38" s="26">
        <v>1.09187434825</v>
      </c>
      <c r="C38" s="26">
        <v>46.069235999999997</v>
      </c>
      <c r="D38" s="49">
        <v>5.3470000000000002E-3</v>
      </c>
    </row>
    <row r="39" spans="1:4" outlineLevel="4" x14ac:dyDescent="0.2">
      <c r="A39" s="25" t="s">
        <v>32</v>
      </c>
      <c r="B39" s="26">
        <v>0.36218717412000001</v>
      </c>
      <c r="C39" s="26">
        <v>15.281691</v>
      </c>
      <c r="D39" s="49">
        <v>1.774E-3</v>
      </c>
    </row>
    <row r="40" spans="1:4" outlineLevel="4" x14ac:dyDescent="0.2">
      <c r="A40" s="25" t="s">
        <v>34</v>
      </c>
      <c r="B40" s="26">
        <v>0.13035399405</v>
      </c>
      <c r="C40" s="26">
        <v>5.5</v>
      </c>
      <c r="D40" s="49">
        <v>6.38E-4</v>
      </c>
    </row>
    <row r="41" spans="1:4" ht="14.25" outlineLevel="3" x14ac:dyDescent="0.25">
      <c r="A41" s="122" t="s">
        <v>35</v>
      </c>
      <c r="B41" s="123">
        <f>SUM(B$42:B$42)</f>
        <v>3.2128428450000003E-2</v>
      </c>
      <c r="C41" s="123">
        <f>SUM(C$42:C$42)</f>
        <v>1.3555883559199999</v>
      </c>
      <c r="D41" s="124">
        <f>SUM(D$42:D$42)</f>
        <v>1.5699999999999999E-4</v>
      </c>
    </row>
    <row r="42" spans="1:4" outlineLevel="4" x14ac:dyDescent="0.2">
      <c r="A42" s="25" t="s">
        <v>36</v>
      </c>
      <c r="B42" s="26">
        <v>3.2128428450000003E-2</v>
      </c>
      <c r="C42" s="26">
        <v>1.3555883559199999</v>
      </c>
      <c r="D42" s="49">
        <v>1.5699999999999999E-4</v>
      </c>
    </row>
    <row r="43" spans="1:4" ht="15" outlineLevel="2" x14ac:dyDescent="0.25">
      <c r="A43" s="111" t="s">
        <v>73</v>
      </c>
      <c r="B43" s="112">
        <f>B$44+B$47+B$55</f>
        <v>1.84641797693</v>
      </c>
      <c r="C43" s="112">
        <f>C$44+C$47+C$55</f>
        <v>77.905544417279998</v>
      </c>
      <c r="D43" s="113">
        <f>D$44+D$47+D$55</f>
        <v>9.0419999999999997E-3</v>
      </c>
    </row>
    <row r="44" spans="1:4" ht="14.25" outlineLevel="3" x14ac:dyDescent="0.25">
      <c r="A44" s="122" t="s">
        <v>2</v>
      </c>
      <c r="B44" s="123">
        <f>SUM(B$45:B$46)</f>
        <v>5.865957225E-2</v>
      </c>
      <c r="C44" s="123">
        <f>SUM(C$45:C$46)</f>
        <v>2.4750116000000002</v>
      </c>
      <c r="D44" s="124">
        <f>SUM(D$45:D$46)</f>
        <v>2.8699999999999998E-4</v>
      </c>
    </row>
    <row r="45" spans="1:4" outlineLevel="4" x14ac:dyDescent="0.2">
      <c r="A45" s="25" t="s">
        <v>74</v>
      </c>
      <c r="B45" s="26">
        <v>5.8659297319999998E-2</v>
      </c>
      <c r="C45" s="26">
        <v>2.4750000000000001</v>
      </c>
      <c r="D45" s="49">
        <v>2.8699999999999998E-4</v>
      </c>
    </row>
    <row r="46" spans="1:4" outlineLevel="4" x14ac:dyDescent="0.2">
      <c r="A46" s="25" t="s">
        <v>76</v>
      </c>
      <c r="B46" s="26">
        <v>2.7492999999999999E-7</v>
      </c>
      <c r="C46" s="26">
        <v>1.1600000000000001E-5</v>
      </c>
      <c r="D46" s="49">
        <v>0</v>
      </c>
    </row>
    <row r="47" spans="1:4" ht="14.25" outlineLevel="3" x14ac:dyDescent="0.25">
      <c r="A47" s="122" t="s">
        <v>35</v>
      </c>
      <c r="B47" s="123">
        <f>SUM(B$48:B$54)</f>
        <v>1.7877357787799999</v>
      </c>
      <c r="C47" s="123">
        <f>SUM(C$48:C$54)</f>
        <v>75.429578167279999</v>
      </c>
      <c r="D47" s="124">
        <f>SUM(D$48:D$54)</f>
        <v>8.7549999999999989E-3</v>
      </c>
    </row>
    <row r="48" spans="1:4" outlineLevel="4" x14ac:dyDescent="0.2">
      <c r="A48" s="25" t="s">
        <v>77</v>
      </c>
      <c r="B48" s="26">
        <v>5.272388033E-2</v>
      </c>
      <c r="C48" s="26">
        <v>2.22456813831</v>
      </c>
      <c r="D48" s="49">
        <v>2.5799999999999998E-4</v>
      </c>
    </row>
    <row r="49" spans="1:4" outlineLevel="4" x14ac:dyDescent="0.2">
      <c r="A49" s="25" t="s">
        <v>78</v>
      </c>
      <c r="B49" s="26">
        <v>3.2500000300000002E-3</v>
      </c>
      <c r="C49" s="26">
        <v>0.13712660127000001</v>
      </c>
      <c r="D49" s="49">
        <v>1.5999999999999999E-5</v>
      </c>
    </row>
    <row r="50" spans="1:4" outlineLevel="4" x14ac:dyDescent="0.2">
      <c r="A50" s="25" t="s">
        <v>79</v>
      </c>
      <c r="B50" s="26">
        <v>9.7367474800000003E-3</v>
      </c>
      <c r="C50" s="26">
        <v>0.41082063914</v>
      </c>
      <c r="D50" s="49">
        <v>4.8000000000000001E-5</v>
      </c>
    </row>
    <row r="51" spans="1:4" outlineLevel="4" x14ac:dyDescent="0.2">
      <c r="A51" s="25" t="s">
        <v>80</v>
      </c>
      <c r="B51" s="26">
        <v>0.38650761995999999</v>
      </c>
      <c r="C51" s="26">
        <v>16.3078387067</v>
      </c>
      <c r="D51" s="49">
        <v>1.8929999999999999E-3</v>
      </c>
    </row>
    <row r="52" spans="1:4" outlineLevel="4" x14ac:dyDescent="0.2">
      <c r="A52" s="25" t="s">
        <v>81</v>
      </c>
      <c r="B52" s="26">
        <v>3.4999999700000002E-3</v>
      </c>
      <c r="C52" s="26">
        <v>0.14767479873</v>
      </c>
      <c r="D52" s="49">
        <v>1.7E-5</v>
      </c>
    </row>
    <row r="53" spans="1:4" outlineLevel="4" x14ac:dyDescent="0.2">
      <c r="A53" s="25" t="s">
        <v>82</v>
      </c>
      <c r="B53" s="26">
        <v>0.47927496366</v>
      </c>
      <c r="C53" s="26">
        <v>20.221952687120002</v>
      </c>
      <c r="D53" s="49">
        <v>2.3470000000000001E-3</v>
      </c>
    </row>
    <row r="54" spans="1:4" outlineLevel="4" x14ac:dyDescent="0.2">
      <c r="A54" s="25" t="s">
        <v>83</v>
      </c>
      <c r="B54" s="26">
        <v>0.85274256734999998</v>
      </c>
      <c r="C54" s="26">
        <v>35.979596596009998</v>
      </c>
      <c r="D54" s="49">
        <v>4.176E-3</v>
      </c>
    </row>
    <row r="55" spans="1:4" ht="14.25" outlineLevel="3" x14ac:dyDescent="0.25">
      <c r="A55" s="122" t="s">
        <v>84</v>
      </c>
      <c r="B55" s="123">
        <f>SUM(B$56:B$56)</f>
        <v>2.26259E-5</v>
      </c>
      <c r="C55" s="123">
        <f>SUM(C$56:C$56)</f>
        <v>9.5465000000000003E-4</v>
      </c>
      <c r="D55" s="124">
        <f>SUM(D$56:D$56)</f>
        <v>0</v>
      </c>
    </row>
    <row r="56" spans="1:4" outlineLevel="4" x14ac:dyDescent="0.2">
      <c r="A56" s="25" t="s">
        <v>85</v>
      </c>
      <c r="B56" s="26">
        <v>2.26259E-5</v>
      </c>
      <c r="C56" s="26">
        <v>9.5465000000000003E-4</v>
      </c>
      <c r="D56" s="49">
        <v>0</v>
      </c>
    </row>
    <row r="57" spans="1:4" ht="15" outlineLevel="1" x14ac:dyDescent="0.25">
      <c r="A57" s="114" t="s">
        <v>37</v>
      </c>
      <c r="B57" s="115">
        <f>B$58+B$95</f>
        <v>157.10244963849001</v>
      </c>
      <c r="C57" s="115">
        <f>C$58+C$95</f>
        <v>6628.5922371076804</v>
      </c>
      <c r="D57" s="116">
        <f>D$58+D$95</f>
        <v>0.76928600000000014</v>
      </c>
    </row>
    <row r="58" spans="1:4" ht="15" outlineLevel="2" x14ac:dyDescent="0.25">
      <c r="A58" s="111" t="s">
        <v>0</v>
      </c>
      <c r="B58" s="112">
        <f>B$59+B$69+B$80+B$82+B$89+B$91+B$93</f>
        <v>152.14001148078</v>
      </c>
      <c r="C58" s="112">
        <f>C$59+C$69+C$80+C$82+C$89+C$91+C$93</f>
        <v>6419.2130764077301</v>
      </c>
      <c r="D58" s="113">
        <f>D$59+D$69+D$80+D$82+D$89+D$91+D$93</f>
        <v>0.74498600000000015</v>
      </c>
    </row>
    <row r="59" spans="1:4" ht="14.25" outlineLevel="3" x14ac:dyDescent="0.25">
      <c r="A59" s="122" t="s">
        <v>38</v>
      </c>
      <c r="B59" s="123">
        <f>SUM(B$60:B$68)</f>
        <v>118.99293283894001</v>
      </c>
      <c r="C59" s="123">
        <f>SUM(C$60:C$68)</f>
        <v>5020.6450166855102</v>
      </c>
      <c r="D59" s="124">
        <f>SUM(D$60:D$68)</f>
        <v>0.58267400000000003</v>
      </c>
    </row>
    <row r="60" spans="1:4" outlineLevel="4" x14ac:dyDescent="0.2">
      <c r="A60" s="25" t="s">
        <v>39</v>
      </c>
      <c r="B60" s="26">
        <v>0.10826044326000001</v>
      </c>
      <c r="C60" s="26">
        <v>4.5678112303900003</v>
      </c>
      <c r="D60" s="49">
        <v>5.2999999999999998E-4</v>
      </c>
    </row>
    <row r="61" spans="1:4" outlineLevel="4" x14ac:dyDescent="0.2">
      <c r="A61" s="25" t="s">
        <v>40</v>
      </c>
      <c r="B61" s="26">
        <v>0.49653058703000003</v>
      </c>
      <c r="C61" s="26">
        <v>20.95001575213</v>
      </c>
      <c r="D61" s="49">
        <v>2.431E-3</v>
      </c>
    </row>
    <row r="62" spans="1:4" outlineLevel="4" x14ac:dyDescent="0.2">
      <c r="A62" s="25" t="s">
        <v>41</v>
      </c>
      <c r="B62" s="26">
        <v>5.211556111E-2</v>
      </c>
      <c r="C62" s="26">
        <v>2.1989014468799999</v>
      </c>
      <c r="D62" s="49">
        <v>2.5500000000000002E-4</v>
      </c>
    </row>
    <row r="63" spans="1:4" outlineLevel="4" x14ac:dyDescent="0.2">
      <c r="A63" s="25" t="s">
        <v>42</v>
      </c>
      <c r="B63" s="26">
        <v>3.2134565968</v>
      </c>
      <c r="C63" s="26">
        <v>135.58473149852</v>
      </c>
      <c r="D63" s="49">
        <v>1.5734999999999999E-2</v>
      </c>
    </row>
    <row r="64" spans="1:4" outlineLevel="4" x14ac:dyDescent="0.2">
      <c r="A64" s="25" t="s">
        <v>43</v>
      </c>
      <c r="B64" s="26">
        <v>78.986578959849993</v>
      </c>
      <c r="C64" s="26">
        <v>3332.6649287350201</v>
      </c>
      <c r="D64" s="49">
        <v>0.38677499999999998</v>
      </c>
    </row>
    <row r="65" spans="1:4" outlineLevel="4" x14ac:dyDescent="0.2">
      <c r="A65" s="25" t="s">
        <v>44</v>
      </c>
      <c r="B65" s="26">
        <v>16.18779392555</v>
      </c>
      <c r="C65" s="26">
        <v>683.00835154196</v>
      </c>
      <c r="D65" s="49">
        <v>7.9267000000000004E-2</v>
      </c>
    </row>
    <row r="66" spans="1:4" outlineLevel="4" x14ac:dyDescent="0.2">
      <c r="A66" s="25" t="s">
        <v>45</v>
      </c>
      <c r="B66" s="26">
        <v>6.3139657264500002</v>
      </c>
      <c r="C66" s="26">
        <v>266.40389310285002</v>
      </c>
      <c r="D66" s="49">
        <v>3.0918000000000001E-2</v>
      </c>
    </row>
    <row r="67" spans="1:4" outlineLevel="4" x14ac:dyDescent="0.2">
      <c r="A67" s="25" t="s">
        <v>46</v>
      </c>
      <c r="B67" s="26">
        <v>13.62293664898</v>
      </c>
      <c r="C67" s="26">
        <v>574.78984144307003</v>
      </c>
      <c r="D67" s="49">
        <v>6.6708000000000003E-2</v>
      </c>
    </row>
    <row r="68" spans="1:4" outlineLevel="4" x14ac:dyDescent="0.2">
      <c r="A68" s="25" t="s">
        <v>47</v>
      </c>
      <c r="B68" s="26">
        <v>1.1294389910000001E-2</v>
      </c>
      <c r="C68" s="26">
        <v>0.47654193469</v>
      </c>
      <c r="D68" s="49">
        <v>5.5000000000000002E-5</v>
      </c>
    </row>
    <row r="69" spans="1:4" ht="14.25" outlineLevel="3" x14ac:dyDescent="0.25">
      <c r="A69" s="122" t="s">
        <v>48</v>
      </c>
      <c r="B69" s="123">
        <f>SUM(B$70:B$79)</f>
        <v>7.9284370570299982</v>
      </c>
      <c r="C69" s="123">
        <f>SUM(C$70:C$79)</f>
        <v>334.52295906123004</v>
      </c>
      <c r="D69" s="124">
        <f>SUM(D$70:D$79)</f>
        <v>3.8823000000000003E-2</v>
      </c>
    </row>
    <row r="70" spans="1:4" outlineLevel="4" x14ac:dyDescent="0.2">
      <c r="A70" s="25" t="s">
        <v>49</v>
      </c>
      <c r="B70" s="26">
        <v>5.1994621037200002</v>
      </c>
      <c r="C70" s="26">
        <v>219.37986464970001</v>
      </c>
      <c r="D70" s="49">
        <v>2.546E-2</v>
      </c>
    </row>
    <row r="71" spans="1:4" outlineLevel="4" x14ac:dyDescent="0.2">
      <c r="A71" s="25" t="s">
        <v>50</v>
      </c>
      <c r="B71" s="26">
        <v>0.50293260715999999</v>
      </c>
      <c r="C71" s="26">
        <v>21.220134907809999</v>
      </c>
      <c r="D71" s="49">
        <v>2.4629999999999999E-3</v>
      </c>
    </row>
    <row r="72" spans="1:4" outlineLevel="4" x14ac:dyDescent="0.2">
      <c r="A72" s="25" t="s">
        <v>51</v>
      </c>
      <c r="B72" s="26">
        <v>0.65478754739</v>
      </c>
      <c r="C72" s="26">
        <v>27.627320030029999</v>
      </c>
      <c r="D72" s="49">
        <v>3.2060000000000001E-3</v>
      </c>
    </row>
    <row r="73" spans="1:4" outlineLevel="4" x14ac:dyDescent="0.2">
      <c r="A73" s="25" t="s">
        <v>52</v>
      </c>
      <c r="B73" s="26">
        <v>0.23165990406</v>
      </c>
      <c r="C73" s="26">
        <v>9.7743800000000007</v>
      </c>
      <c r="D73" s="49">
        <v>1.134E-3</v>
      </c>
    </row>
    <row r="74" spans="1:4" outlineLevel="4" x14ac:dyDescent="0.2">
      <c r="A74" s="25" t="s">
        <v>53</v>
      </c>
      <c r="B74" s="26">
        <v>0.85288645963999998</v>
      </c>
      <c r="C74" s="26">
        <v>35.985667814830002</v>
      </c>
      <c r="D74" s="49">
        <v>4.176E-3</v>
      </c>
    </row>
    <row r="75" spans="1:4" outlineLevel="4" x14ac:dyDescent="0.2">
      <c r="A75" s="25" t="s">
        <v>54</v>
      </c>
      <c r="B75" s="26">
        <v>0.23165990406</v>
      </c>
      <c r="C75" s="26">
        <v>9.7743800000000007</v>
      </c>
      <c r="D75" s="49">
        <v>1.134E-3</v>
      </c>
    </row>
    <row r="76" spans="1:4" outlineLevel="4" x14ac:dyDescent="0.2">
      <c r="A76" s="25" t="s">
        <v>55</v>
      </c>
      <c r="B76" s="26">
        <v>0.12939841242</v>
      </c>
      <c r="C76" s="26">
        <v>5.45968133544</v>
      </c>
      <c r="D76" s="49">
        <v>6.3400000000000001E-4</v>
      </c>
    </row>
    <row r="77" spans="1:4" outlineLevel="4" x14ac:dyDescent="0.2">
      <c r="A77" s="25" t="s">
        <v>56</v>
      </c>
      <c r="B77" s="26">
        <v>0.1</v>
      </c>
      <c r="C77" s="26">
        <v>4.2192800000000004</v>
      </c>
      <c r="D77" s="49">
        <v>4.8999999999999998E-4</v>
      </c>
    </row>
    <row r="78" spans="1:4" outlineLevel="4" x14ac:dyDescent="0.2">
      <c r="A78" s="25" t="s">
        <v>57</v>
      </c>
      <c r="B78" s="26">
        <v>2.513760332E-2</v>
      </c>
      <c r="C78" s="26">
        <v>1.0606258695599999</v>
      </c>
      <c r="D78" s="49">
        <v>1.2300000000000001E-4</v>
      </c>
    </row>
    <row r="79" spans="1:4" outlineLevel="4" x14ac:dyDescent="0.2">
      <c r="A79" s="25" t="s">
        <v>58</v>
      </c>
      <c r="B79" s="26">
        <v>5.1251526E-4</v>
      </c>
      <c r="C79" s="26">
        <v>2.162445386E-2</v>
      </c>
      <c r="D79" s="49">
        <v>3.0000000000000001E-6</v>
      </c>
    </row>
    <row r="80" spans="1:4" ht="14.25" outlineLevel="3" x14ac:dyDescent="0.25">
      <c r="A80" s="122" t="s">
        <v>59</v>
      </c>
      <c r="B80" s="123">
        <f>SUM(B$81:B$81)</f>
        <v>0.60585586000000002</v>
      </c>
      <c r="C80" s="123">
        <f>SUM(C$81:C$81)</f>
        <v>25.56275512981</v>
      </c>
      <c r="D80" s="124">
        <f>SUM(D$81:D$81)</f>
        <v>2.967E-3</v>
      </c>
    </row>
    <row r="81" spans="1:4" outlineLevel="4" x14ac:dyDescent="0.2">
      <c r="A81" s="25" t="s">
        <v>60</v>
      </c>
      <c r="B81" s="26">
        <v>0.60585586000000002</v>
      </c>
      <c r="C81" s="26">
        <v>25.56275512981</v>
      </c>
      <c r="D81" s="49">
        <v>2.967E-3</v>
      </c>
    </row>
    <row r="82" spans="1:4" ht="14.25" outlineLevel="3" x14ac:dyDescent="0.25">
      <c r="A82" s="122" t="s">
        <v>61</v>
      </c>
      <c r="B82" s="123">
        <f>SUM(B$83:B$88)</f>
        <v>2.1056863228</v>
      </c>
      <c r="C82" s="123">
        <f>SUM(C$83:C$88)</f>
        <v>88.844801882049993</v>
      </c>
      <c r="D82" s="124">
        <f>SUM(D$83:D$88)</f>
        <v>1.0311000000000001E-2</v>
      </c>
    </row>
    <row r="83" spans="1:4" outlineLevel="4" x14ac:dyDescent="0.2">
      <c r="A83" s="25" t="s">
        <v>62</v>
      </c>
      <c r="B83" s="26">
        <v>0.14268455386000001</v>
      </c>
      <c r="C83" s="26">
        <v>6.0202608441100001</v>
      </c>
      <c r="D83" s="49">
        <v>6.9899999999999997E-4</v>
      </c>
    </row>
    <row r="84" spans="1:4" outlineLevel="4" x14ac:dyDescent="0.2">
      <c r="A84" s="25" t="s">
        <v>63</v>
      </c>
      <c r="B84" s="26">
        <v>0.75289468816000005</v>
      </c>
      <c r="C84" s="26">
        <v>31.766735000000001</v>
      </c>
      <c r="D84" s="49">
        <v>3.6870000000000002E-3</v>
      </c>
    </row>
    <row r="85" spans="1:4" outlineLevel="4" x14ac:dyDescent="0.2">
      <c r="A85" s="25" t="s">
        <v>64</v>
      </c>
      <c r="B85" s="26">
        <v>5.9222930000000001E-5</v>
      </c>
      <c r="C85" s="26">
        <v>2.4987811500000001E-3</v>
      </c>
      <c r="D85" s="49">
        <v>0</v>
      </c>
    </row>
    <row r="86" spans="1:4" outlineLevel="4" x14ac:dyDescent="0.2">
      <c r="A86" s="25" t="s">
        <v>65</v>
      </c>
      <c r="B86" s="26">
        <v>0.62773219671000002</v>
      </c>
      <c r="C86" s="26">
        <v>26.48577902944</v>
      </c>
      <c r="D86" s="49">
        <v>3.0739999999999999E-3</v>
      </c>
    </row>
    <row r="87" spans="1:4" outlineLevel="4" x14ac:dyDescent="0.2">
      <c r="A87" s="25" t="s">
        <v>66</v>
      </c>
      <c r="B87" s="26">
        <v>0.39537211181999998</v>
      </c>
      <c r="C87" s="26">
        <v>16.68185643979</v>
      </c>
      <c r="D87" s="49">
        <v>1.936E-3</v>
      </c>
    </row>
    <row r="88" spans="1:4" outlineLevel="4" x14ac:dyDescent="0.2">
      <c r="A88" s="25" t="s">
        <v>67</v>
      </c>
      <c r="B88" s="26">
        <v>0.18694354932000001</v>
      </c>
      <c r="C88" s="26">
        <v>7.8876717875600004</v>
      </c>
      <c r="D88" s="49">
        <v>9.1500000000000001E-4</v>
      </c>
    </row>
    <row r="89" spans="1:4" ht="14.25" outlineLevel="3" x14ac:dyDescent="0.25">
      <c r="A89" s="122" t="s">
        <v>68</v>
      </c>
      <c r="B89" s="123">
        <f>SUM(B$90:B$90)</f>
        <v>15.219165084</v>
      </c>
      <c r="C89" s="123">
        <f>SUM(C$90:C$90)</f>
        <v>642.1391885562</v>
      </c>
      <c r="D89" s="124">
        <f>SUM(D$90:D$90)</f>
        <v>7.4524000000000007E-2</v>
      </c>
    </row>
    <row r="90" spans="1:4" outlineLevel="4" x14ac:dyDescent="0.2">
      <c r="A90" s="25" t="s">
        <v>69</v>
      </c>
      <c r="B90" s="26">
        <v>15.219165084</v>
      </c>
      <c r="C90" s="26">
        <v>642.1391885562</v>
      </c>
      <c r="D90" s="49">
        <v>7.4524000000000007E-2</v>
      </c>
    </row>
    <row r="91" spans="1:4" ht="14.25" outlineLevel="3" x14ac:dyDescent="0.25">
      <c r="A91" s="122" t="s">
        <v>70</v>
      </c>
      <c r="B91" s="123">
        <f>SUM(B$92:B$92)</f>
        <v>3</v>
      </c>
      <c r="C91" s="123">
        <f>SUM(C$92:C$92)</f>
        <v>126.5784</v>
      </c>
      <c r="D91" s="124">
        <f>SUM(D$92:D$92)</f>
        <v>1.469E-2</v>
      </c>
    </row>
    <row r="92" spans="1:4" outlineLevel="4" x14ac:dyDescent="0.2">
      <c r="A92" s="25" t="s">
        <v>71</v>
      </c>
      <c r="B92" s="26">
        <v>3</v>
      </c>
      <c r="C92" s="26">
        <v>126.5784</v>
      </c>
      <c r="D92" s="49">
        <v>1.469E-2</v>
      </c>
    </row>
    <row r="93" spans="1:4" ht="14.25" outlineLevel="3" x14ac:dyDescent="0.25">
      <c r="A93" s="122" t="s">
        <v>72</v>
      </c>
      <c r="B93" s="123">
        <f>SUM(B$94:B$94)</f>
        <v>4.2879343180099996</v>
      </c>
      <c r="C93" s="123">
        <f>SUM(C$94:C$94)</f>
        <v>180.91995509293</v>
      </c>
      <c r="D93" s="124">
        <f>SUM(D$94:D$94)</f>
        <v>2.0996999999999998E-2</v>
      </c>
    </row>
    <row r="94" spans="1:4" outlineLevel="4" x14ac:dyDescent="0.2">
      <c r="A94" s="25" t="s">
        <v>46</v>
      </c>
      <c r="B94" s="26">
        <v>4.2879343180099996</v>
      </c>
      <c r="C94" s="26">
        <v>180.91995509293</v>
      </c>
      <c r="D94" s="49">
        <v>2.0996999999999998E-2</v>
      </c>
    </row>
    <row r="95" spans="1:4" ht="15" outlineLevel="2" x14ac:dyDescent="0.25">
      <c r="A95" s="111" t="s">
        <v>73</v>
      </c>
      <c r="B95" s="112">
        <f>B$96+B$103+B$106+B$108+B$110</f>
        <v>4.9624381577100003</v>
      </c>
      <c r="C95" s="112">
        <f>C$96+C$103+C$106+C$108+C$110</f>
        <v>209.37916069995003</v>
      </c>
      <c r="D95" s="113">
        <f>D$96+D$103+D$106+D$108+D$110</f>
        <v>2.4300000000000002E-2</v>
      </c>
    </row>
    <row r="96" spans="1:4" ht="14.25" outlineLevel="3" x14ac:dyDescent="0.25">
      <c r="A96" s="122" t="s">
        <v>38</v>
      </c>
      <c r="B96" s="123">
        <f>SUM(B$97:B$102)</f>
        <v>2.9979193630800003</v>
      </c>
      <c r="C96" s="123">
        <f>SUM(C$97:C$102)</f>
        <v>126.49061210202001</v>
      </c>
      <c r="D96" s="124">
        <f>SUM(D$97:D$102)</f>
        <v>1.4679999999999999E-2</v>
      </c>
    </row>
    <row r="97" spans="1:4" outlineLevel="4" x14ac:dyDescent="0.2">
      <c r="A97" s="25" t="s">
        <v>39</v>
      </c>
      <c r="B97" s="26">
        <v>7.7907300000000003E-4</v>
      </c>
      <c r="C97" s="26">
        <v>3.2871271270000002E-2</v>
      </c>
      <c r="D97" s="49">
        <v>3.9999999999999998E-6</v>
      </c>
    </row>
    <row r="98" spans="1:4" outlineLevel="4" x14ac:dyDescent="0.2">
      <c r="A98" s="25" t="s">
        <v>41</v>
      </c>
      <c r="B98" s="26">
        <v>1.54224115824</v>
      </c>
      <c r="C98" s="26">
        <v>65.071472740570002</v>
      </c>
      <c r="D98" s="49">
        <v>7.5519999999999997E-3</v>
      </c>
    </row>
    <row r="99" spans="1:4" outlineLevel="4" x14ac:dyDescent="0.2">
      <c r="A99" s="25" t="s">
        <v>42</v>
      </c>
      <c r="B99" s="26">
        <v>0.21001113360000001</v>
      </c>
      <c r="C99" s="26">
        <v>8.8609577579500005</v>
      </c>
      <c r="D99" s="49">
        <v>1.0280000000000001E-3</v>
      </c>
    </row>
    <row r="100" spans="1:4" outlineLevel="4" x14ac:dyDescent="0.2">
      <c r="A100" s="25" t="s">
        <v>86</v>
      </c>
      <c r="B100" s="26">
        <v>0.34748985608999999</v>
      </c>
      <c r="C100" s="26">
        <v>14.661569999999999</v>
      </c>
      <c r="D100" s="49">
        <v>1.702E-3</v>
      </c>
    </row>
    <row r="101" spans="1:4" outlineLevel="4" x14ac:dyDescent="0.2">
      <c r="A101" s="25" t="s">
        <v>44</v>
      </c>
      <c r="B101" s="26">
        <v>0.48593704148</v>
      </c>
      <c r="C101" s="26">
        <v>20.503044403760001</v>
      </c>
      <c r="D101" s="49">
        <v>2.379E-3</v>
      </c>
    </row>
    <row r="102" spans="1:4" outlineLevel="4" x14ac:dyDescent="0.2">
      <c r="A102" s="25" t="s">
        <v>46</v>
      </c>
      <c r="B102" s="26">
        <v>0.41146110067000002</v>
      </c>
      <c r="C102" s="26">
        <v>17.360695928470001</v>
      </c>
      <c r="D102" s="49">
        <v>2.0149999999999999E-3</v>
      </c>
    </row>
    <row r="103" spans="1:4" ht="14.25" outlineLevel="3" x14ac:dyDescent="0.25">
      <c r="A103" s="122" t="s">
        <v>87</v>
      </c>
      <c r="B103" s="123">
        <f>SUM(B$104:B$105)</f>
        <v>0.86138020723999997</v>
      </c>
      <c r="C103" s="123">
        <f>SUM(C$104:C$105)</f>
        <v>36.344042808050006</v>
      </c>
      <c r="D103" s="124">
        <f>SUM(D$104:D$105)</f>
        <v>4.2180000000000004E-3</v>
      </c>
    </row>
    <row r="104" spans="1:4" outlineLevel="4" x14ac:dyDescent="0.2">
      <c r="A104" s="25" t="s">
        <v>88</v>
      </c>
      <c r="B104" s="26">
        <v>0.82499999999999996</v>
      </c>
      <c r="C104" s="26">
        <v>34.809060000000002</v>
      </c>
      <c r="D104" s="49">
        <v>4.0400000000000002E-3</v>
      </c>
    </row>
    <row r="105" spans="1:4" outlineLevel="4" x14ac:dyDescent="0.2">
      <c r="A105" s="25" t="s">
        <v>51</v>
      </c>
      <c r="B105" s="26">
        <v>3.6380207239999997E-2</v>
      </c>
      <c r="C105" s="26">
        <v>1.5349828080500001</v>
      </c>
      <c r="D105" s="49">
        <v>1.7799999999999999E-4</v>
      </c>
    </row>
    <row r="106" spans="1:4" ht="14.25" outlineLevel="3" x14ac:dyDescent="0.25">
      <c r="A106" s="122" t="s">
        <v>61</v>
      </c>
      <c r="B106" s="123">
        <f>SUM(B$107:B$107)</f>
        <v>0.16749230805000001</v>
      </c>
      <c r="C106" s="123">
        <f>SUM(C$107:C$107)</f>
        <v>7.0669694550899997</v>
      </c>
      <c r="D106" s="124">
        <f>SUM(D$107:D$107)</f>
        <v>8.1999999999999998E-4</v>
      </c>
    </row>
    <row r="107" spans="1:4" outlineLevel="4" x14ac:dyDescent="0.2">
      <c r="A107" s="25" t="s">
        <v>89</v>
      </c>
      <c r="B107" s="26">
        <v>0.16749230805000001</v>
      </c>
      <c r="C107" s="26">
        <v>7.0669694550899997</v>
      </c>
      <c r="D107" s="49">
        <v>8.1999999999999998E-4</v>
      </c>
    </row>
    <row r="108" spans="1:4" ht="14.25" outlineLevel="3" x14ac:dyDescent="0.25">
      <c r="A108" s="122" t="s">
        <v>90</v>
      </c>
      <c r="B108" s="123">
        <f>SUM(B$109:B$109)</f>
        <v>0.82499999999999996</v>
      </c>
      <c r="C108" s="123">
        <f>SUM(C$109:C$109)</f>
        <v>34.809060000000002</v>
      </c>
      <c r="D108" s="124">
        <f>SUM(D$109:D$109)</f>
        <v>4.0400000000000002E-3</v>
      </c>
    </row>
    <row r="109" spans="1:4" outlineLevel="4" x14ac:dyDescent="0.2">
      <c r="A109" s="25" t="s">
        <v>91</v>
      </c>
      <c r="B109" s="26">
        <v>0.82499999999999996</v>
      </c>
      <c r="C109" s="26">
        <v>34.809060000000002</v>
      </c>
      <c r="D109" s="49">
        <v>4.0400000000000002E-3</v>
      </c>
    </row>
    <row r="110" spans="1:4" ht="14.25" outlineLevel="3" x14ac:dyDescent="0.25">
      <c r="A110" s="122" t="s">
        <v>72</v>
      </c>
      <c r="B110" s="123">
        <f>SUM(B$111:B$111)</f>
        <v>0.11064627934</v>
      </c>
      <c r="C110" s="123">
        <f>SUM(C$111:C$111)</f>
        <v>4.6684763347900002</v>
      </c>
      <c r="D110" s="124">
        <f>SUM(D$111:D$111)</f>
        <v>5.4199999999999995E-4</v>
      </c>
    </row>
    <row r="111" spans="1:4" outlineLevel="4" x14ac:dyDescent="0.2">
      <c r="A111" s="25" t="s">
        <v>46</v>
      </c>
      <c r="B111" s="26">
        <v>0.11064627934</v>
      </c>
      <c r="C111" s="26">
        <v>4.6684763347900002</v>
      </c>
      <c r="D111" s="49">
        <v>5.4199999999999995E-4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" footer="0"/>
  <pageSetup paperSize="9" scale="5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705C-AAF6-4C25-ABD8-B896CF7F20FF}">
  <sheetPr codeName="Лист28">
    <tabColor indexed="50"/>
    <outlinePr applyStyles="1" summaryBelow="0"/>
    <pageSetUpPr fitToPage="1"/>
  </sheetPr>
  <dimension ref="A2:G129"/>
  <sheetViews>
    <sheetView workbookViewId="0">
      <selection activeCell="A2" sqref="A2:G2"/>
    </sheetView>
  </sheetViews>
  <sheetFormatPr defaultColWidth="9.140625" defaultRowHeight="12.75" outlineLevelRow="4" x14ac:dyDescent="0.2"/>
  <cols>
    <col min="1" max="1" width="52" style="2" customWidth="1"/>
    <col min="2" max="7" width="16.28515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4"/>
      <c r="C2" s="134"/>
      <c r="D2" s="134"/>
      <c r="E2" s="134"/>
      <c r="F2" s="134"/>
      <c r="G2" s="134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VALUAH</f>
        <v>bn UAH</v>
      </c>
    </row>
    <row r="5" spans="1:7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45991</v>
      </c>
    </row>
    <row r="6" spans="1:7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2551.8817252042109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5519.6354586101497</v>
      </c>
      <c r="F6" s="12">
        <f t="shared" si="0"/>
        <v>6980.9858852455809</v>
      </c>
      <c r="G6" s="12">
        <f t="shared" si="0"/>
        <v>8616.5386619292804</v>
      </c>
    </row>
    <row r="7" spans="1:7" s="19" customFormat="1" ht="15" outlineLevel="1" x14ac:dyDescent="0.2">
      <c r="A7" s="125" t="s">
        <v>0</v>
      </c>
      <c r="B7" s="126">
        <f t="shared" ref="B7:G7" si="1">B$8+B$47</f>
        <v>2259.2315015926206</v>
      </c>
      <c r="C7" s="126">
        <f t="shared" si="1"/>
        <v>2362.7201507571899</v>
      </c>
      <c r="D7" s="126">
        <f t="shared" si="1"/>
        <v>3715.1336317660907</v>
      </c>
      <c r="E7" s="126">
        <f t="shared" si="1"/>
        <v>5188.0907415274296</v>
      </c>
      <c r="F7" s="126">
        <f t="shared" si="1"/>
        <v>6692.4747759279708</v>
      </c>
      <c r="G7" s="126">
        <f t="shared" si="1"/>
        <v>8329.2539568120501</v>
      </c>
    </row>
    <row r="8" spans="1:7" s="19" customFormat="1" ht="15" outlineLevel="2" x14ac:dyDescent="0.2">
      <c r="A8" s="127" t="s">
        <v>1</v>
      </c>
      <c r="B8" s="128">
        <f t="shared" ref="B8:G8" si="2">B$9+B$45</f>
        <v>1000.7098766559004</v>
      </c>
      <c r="C8" s="128">
        <f t="shared" si="2"/>
        <v>1062.5590347498203</v>
      </c>
      <c r="D8" s="128">
        <f t="shared" si="2"/>
        <v>1389.6902523549404</v>
      </c>
      <c r="E8" s="128">
        <f t="shared" si="2"/>
        <v>1587.69758465976</v>
      </c>
      <c r="F8" s="128">
        <f t="shared" si="2"/>
        <v>1863.1321174541793</v>
      </c>
      <c r="G8" s="128">
        <f t="shared" si="2"/>
        <v>1910.0408804043198</v>
      </c>
    </row>
    <row r="9" spans="1:7" s="19" customFormat="1" outlineLevel="3" x14ac:dyDescent="0.2">
      <c r="A9" s="20" t="s">
        <v>2</v>
      </c>
      <c r="B9" s="21">
        <f t="shared" ref="B9:G9" si="3">SUM(B$10:B$44)</f>
        <v>998.72608881820042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1586.1105543895001</v>
      </c>
      <c r="F9" s="21">
        <f t="shared" si="3"/>
        <v>1861.6773397063992</v>
      </c>
      <c r="G9" s="21">
        <f t="shared" si="3"/>
        <v>1908.6852920483998</v>
      </c>
    </row>
    <row r="10" spans="1:7" s="56" customFormat="1" outlineLevel="4" x14ac:dyDescent="0.2">
      <c r="A10" s="22" t="s">
        <v>3</v>
      </c>
      <c r="B10" s="23">
        <v>55.628160976399997</v>
      </c>
      <c r="C10" s="23">
        <v>95.914618630199996</v>
      </c>
      <c r="D10" s="23">
        <v>53.805816397400001</v>
      </c>
      <c r="E10" s="23">
        <v>124.26256048570001</v>
      </c>
      <c r="F10" s="23">
        <v>3.8132242193999999</v>
      </c>
      <c r="G10" s="23">
        <v>8.4385600000000007</v>
      </c>
    </row>
    <row r="11" spans="1:7" outlineLevel="4" x14ac:dyDescent="0.2">
      <c r="A11" s="25" t="s">
        <v>109</v>
      </c>
      <c r="B11" s="26">
        <v>33.438972800999998</v>
      </c>
      <c r="C11" s="26">
        <v>1.1224285348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2">
      <c r="A12" s="25" t="s">
        <v>110</v>
      </c>
      <c r="B12" s="26">
        <v>11.184692</v>
      </c>
      <c r="C12" s="26">
        <v>26.571145999999999</v>
      </c>
      <c r="D12" s="26">
        <v>46.997578392000001</v>
      </c>
      <c r="E12" s="26">
        <v>0</v>
      </c>
      <c r="F12" s="26">
        <v>0</v>
      </c>
      <c r="G12" s="26">
        <v>0</v>
      </c>
    </row>
    <row r="13" spans="1:7" outlineLevel="4" x14ac:dyDescent="0.2">
      <c r="A13" s="25" t="s">
        <v>111</v>
      </c>
      <c r="B13" s="26">
        <v>31.776369563999999</v>
      </c>
      <c r="C13" s="26">
        <v>0</v>
      </c>
      <c r="D13" s="26">
        <v>0</v>
      </c>
      <c r="E13" s="26">
        <v>45.625538052300001</v>
      </c>
      <c r="F13" s="26">
        <v>0</v>
      </c>
      <c r="G13" s="26">
        <v>0</v>
      </c>
    </row>
    <row r="14" spans="1:7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251.39539051200001</v>
      </c>
      <c r="G14" s="26">
        <v>170.34031014039999</v>
      </c>
    </row>
    <row r="15" spans="1:7" outlineLevel="4" x14ac:dyDescent="0.2">
      <c r="A15" s="25" t="s">
        <v>5</v>
      </c>
      <c r="B15" s="26">
        <v>71.771915000000007</v>
      </c>
      <c r="C15" s="26">
        <v>81.333449999999999</v>
      </c>
      <c r="D15" s="26">
        <v>81.333449999999999</v>
      </c>
      <c r="E15" s="26">
        <v>75.401431000000002</v>
      </c>
      <c r="F15" s="26">
        <v>58.630439000000003</v>
      </c>
      <c r="G15" s="26">
        <v>42.170921</v>
      </c>
    </row>
    <row r="16" spans="1:7" outlineLevel="4" x14ac:dyDescent="0.2">
      <c r="A16" s="25" t="s">
        <v>6</v>
      </c>
      <c r="B16" s="26">
        <v>19.033000000000001</v>
      </c>
      <c r="C16" s="26">
        <v>17.533000000000001</v>
      </c>
      <c r="D16" s="26">
        <v>17.533000000000001</v>
      </c>
      <c r="E16" s="26">
        <v>17.533000000000001</v>
      </c>
      <c r="F16" s="26">
        <v>17.533000000000001</v>
      </c>
      <c r="G16" s="26">
        <v>16.899999999999999</v>
      </c>
    </row>
    <row r="17" spans="1:7" outlineLevel="4" x14ac:dyDescent="0.2">
      <c r="A17" s="25" t="s">
        <v>7</v>
      </c>
      <c r="B17" s="26">
        <v>36.5</v>
      </c>
      <c r="C17" s="26">
        <v>36.5</v>
      </c>
      <c r="D17" s="26">
        <v>50</v>
      </c>
      <c r="E17" s="26">
        <v>50</v>
      </c>
      <c r="F17" s="26">
        <v>50</v>
      </c>
      <c r="G17" s="26">
        <v>50</v>
      </c>
    </row>
    <row r="18" spans="1:7" outlineLevel="4" x14ac:dyDescent="0.2">
      <c r="A18" s="25" t="s">
        <v>8</v>
      </c>
      <c r="B18" s="26">
        <v>28.700001</v>
      </c>
      <c r="C18" s="26">
        <v>28.700001</v>
      </c>
      <c r="D18" s="26">
        <v>33.700001</v>
      </c>
      <c r="E18" s="26">
        <v>33.700001</v>
      </c>
      <c r="F18" s="26">
        <v>33.700001</v>
      </c>
      <c r="G18" s="26">
        <v>33.700001</v>
      </c>
    </row>
    <row r="19" spans="1:7" outlineLevel="4" x14ac:dyDescent="0.2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</row>
    <row r="20" spans="1:7" outlineLevel="4" x14ac:dyDescent="0.2">
      <c r="A20" s="25" t="s">
        <v>10</v>
      </c>
      <c r="B20" s="26">
        <v>100.278657</v>
      </c>
      <c r="C20" s="26">
        <v>117.101957</v>
      </c>
      <c r="D20" s="26">
        <v>237.101957</v>
      </c>
      <c r="E20" s="26">
        <v>237.101957</v>
      </c>
      <c r="F20" s="26">
        <v>225.503117</v>
      </c>
      <c r="G20" s="26">
        <v>225.503117</v>
      </c>
    </row>
    <row r="21" spans="1:7" outlineLevel="4" x14ac:dyDescent="0.2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2">
      <c r="A22" s="25" t="s">
        <v>12</v>
      </c>
      <c r="B22" s="26">
        <v>12.097744</v>
      </c>
      <c r="C22" s="26">
        <v>12.097744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</row>
    <row r="23" spans="1:7" outlineLevel="4" x14ac:dyDescent="0.2">
      <c r="A23" s="25" t="s">
        <v>13</v>
      </c>
      <c r="B23" s="26">
        <v>42.233933071199999</v>
      </c>
      <c r="C23" s="26">
        <v>80.791961688200004</v>
      </c>
      <c r="D23" s="26">
        <v>69.614992801400007</v>
      </c>
      <c r="E23" s="26">
        <v>57.311411851499997</v>
      </c>
      <c r="F23" s="26">
        <v>66.649921974999998</v>
      </c>
      <c r="G23" s="26">
        <v>156.87308390800001</v>
      </c>
    </row>
    <row r="24" spans="1:7" outlineLevel="4" x14ac:dyDescent="0.2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2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2">
      <c r="A26" s="25" t="s">
        <v>16</v>
      </c>
      <c r="B26" s="26">
        <v>102.290142528</v>
      </c>
      <c r="C26" s="26">
        <v>61.134827581400003</v>
      </c>
      <c r="D26" s="26">
        <v>60.071426971400001</v>
      </c>
      <c r="E26" s="26">
        <v>192.71749500000001</v>
      </c>
      <c r="F26" s="26">
        <v>292.54926399999999</v>
      </c>
      <c r="G26" s="26">
        <v>178.07509999999999</v>
      </c>
    </row>
    <row r="27" spans="1:7" outlineLevel="4" x14ac:dyDescent="0.2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2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2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2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2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2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2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2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</row>
    <row r="35" spans="1:7" outlineLevel="4" x14ac:dyDescent="0.2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</row>
    <row r="36" spans="1:7" outlineLevel="4" x14ac:dyDescent="0.2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</row>
    <row r="37" spans="1:7" outlineLevel="4" x14ac:dyDescent="0.2">
      <c r="A37" s="25" t="s">
        <v>27</v>
      </c>
      <c r="B37" s="26">
        <v>61.000111877599998</v>
      </c>
      <c r="C37" s="26">
        <v>91.468603000000002</v>
      </c>
      <c r="D37" s="26">
        <v>41.488599000000001</v>
      </c>
      <c r="E37" s="26">
        <v>126.120059</v>
      </c>
      <c r="F37" s="26">
        <v>255.605481</v>
      </c>
      <c r="G37" s="26">
        <v>388.21339399999999</v>
      </c>
    </row>
    <row r="38" spans="1:7" outlineLevel="4" x14ac:dyDescent="0.2">
      <c r="A38" s="25" t="s">
        <v>28</v>
      </c>
      <c r="B38" s="26">
        <v>12.097751000000001</v>
      </c>
      <c r="C38" s="26">
        <v>12.097751000000001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</row>
    <row r="39" spans="1:7" outlineLevel="4" x14ac:dyDescent="0.2">
      <c r="A39" s="25" t="s">
        <v>29</v>
      </c>
      <c r="B39" s="26">
        <v>18.918331999999999</v>
      </c>
      <c r="C39" s="26">
        <v>42.151356999999997</v>
      </c>
      <c r="D39" s="26">
        <v>49.921956999999999</v>
      </c>
      <c r="E39" s="26">
        <v>22.5396</v>
      </c>
      <c r="F39" s="26">
        <v>5</v>
      </c>
      <c r="G39" s="26">
        <v>83.253710999999996</v>
      </c>
    </row>
    <row r="40" spans="1:7" outlineLevel="4" x14ac:dyDescent="0.2">
      <c r="A40" s="25" t="s">
        <v>30</v>
      </c>
      <c r="B40" s="26">
        <v>57.979410999999999</v>
      </c>
      <c r="C40" s="26">
        <v>51.468836000000003</v>
      </c>
      <c r="D40" s="26">
        <v>67.473926000000006</v>
      </c>
      <c r="E40" s="26">
        <v>41.069235999999997</v>
      </c>
      <c r="F40" s="26">
        <v>46.069235999999997</v>
      </c>
      <c r="G40" s="26">
        <v>46.069235999999997</v>
      </c>
    </row>
    <row r="41" spans="1:7" outlineLevel="4" x14ac:dyDescent="0.2">
      <c r="A41" s="25" t="s">
        <v>31</v>
      </c>
      <c r="B41" s="26">
        <v>46.880406999999998</v>
      </c>
      <c r="C41" s="26">
        <v>41.080407000000001</v>
      </c>
      <c r="D41" s="26">
        <v>41.080407000000001</v>
      </c>
      <c r="E41" s="26">
        <v>41.080407000000001</v>
      </c>
      <c r="F41" s="26">
        <v>41.080407000000001</v>
      </c>
      <c r="G41" s="26">
        <v>0</v>
      </c>
    </row>
    <row r="42" spans="1:7" outlineLevel="4" x14ac:dyDescent="0.2">
      <c r="A42" s="25" t="s">
        <v>32</v>
      </c>
      <c r="B42" s="26">
        <v>17.245816000000001</v>
      </c>
      <c r="C42" s="26">
        <v>23.968738999999999</v>
      </c>
      <c r="D42" s="26">
        <v>21.481691000000001</v>
      </c>
      <c r="E42" s="26">
        <v>17.781690999999999</v>
      </c>
      <c r="F42" s="26">
        <v>17.781690999999999</v>
      </c>
      <c r="G42" s="26">
        <v>15.281691</v>
      </c>
    </row>
    <row r="43" spans="1:7" outlineLevel="4" x14ac:dyDescent="0.2">
      <c r="A43" s="25" t="s">
        <v>33</v>
      </c>
      <c r="B43" s="26">
        <v>17.5</v>
      </c>
      <c r="C43" s="26">
        <v>17.5</v>
      </c>
      <c r="D43" s="26">
        <v>10</v>
      </c>
      <c r="E43" s="26">
        <v>2.5</v>
      </c>
      <c r="F43" s="26">
        <v>2.5</v>
      </c>
      <c r="G43" s="26">
        <v>0</v>
      </c>
    </row>
    <row r="44" spans="1:7" outlineLevel="4" x14ac:dyDescent="0.2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outlineLevel="3" x14ac:dyDescent="0.2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1.3555883559199999</v>
      </c>
    </row>
    <row r="46" spans="1:7" outlineLevel="4" x14ac:dyDescent="0.2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1.3555883559199999</v>
      </c>
    </row>
    <row r="47" spans="1:7" ht="15" outlineLevel="2" x14ac:dyDescent="0.25">
      <c r="A47" s="129" t="s">
        <v>37</v>
      </c>
      <c r="B47" s="130">
        <f t="shared" ref="B47:G47" si="5">B$48+B$58+B$69+B$71+B$78+B$87+B$89</f>
        <v>1258.5216249367204</v>
      </c>
      <c r="C47" s="130">
        <f t="shared" si="5"/>
        <v>1300.1611160073699</v>
      </c>
      <c r="D47" s="130">
        <f t="shared" si="5"/>
        <v>2325.4433794111501</v>
      </c>
      <c r="E47" s="130">
        <f t="shared" si="5"/>
        <v>3600.3931568676699</v>
      </c>
      <c r="F47" s="130">
        <f t="shared" si="5"/>
        <v>4829.3426584737917</v>
      </c>
      <c r="G47" s="130">
        <f t="shared" si="5"/>
        <v>6419.2130764077301</v>
      </c>
    </row>
    <row r="48" spans="1:7" outlineLevel="3" x14ac:dyDescent="0.2">
      <c r="A48" s="28" t="s">
        <v>38</v>
      </c>
      <c r="B48" s="26">
        <f t="shared" ref="B48:G48" si="6">SUM(B$49:B$57)</f>
        <v>443.31220499021003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3482.0058410421207</v>
      </c>
      <c r="G48" s="26">
        <f t="shared" si="6"/>
        <v>5020.6450166855102</v>
      </c>
    </row>
    <row r="49" spans="1:7" outlineLevel="4" x14ac:dyDescent="0.2">
      <c r="A49" s="25" t="s">
        <v>39</v>
      </c>
      <c r="B49" s="26">
        <v>1.0454113763399999</v>
      </c>
      <c r="C49" s="26">
        <v>1.5875877036599999</v>
      </c>
      <c r="D49" s="26">
        <v>2.8371336968200001</v>
      </c>
      <c r="E49" s="26">
        <v>4.33677963433</v>
      </c>
      <c r="F49" s="26">
        <v>4.8006512413799998</v>
      </c>
      <c r="G49" s="26">
        <v>4.5678112303900003</v>
      </c>
    </row>
    <row r="50" spans="1:7" outlineLevel="4" x14ac:dyDescent="0.2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20.95001575213</v>
      </c>
    </row>
    <row r="51" spans="1:7" outlineLevel="4" x14ac:dyDescent="0.2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2.1989014468799999</v>
      </c>
    </row>
    <row r="52" spans="1:7" outlineLevel="4" x14ac:dyDescent="0.2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135.58473149852</v>
      </c>
    </row>
    <row r="53" spans="1:7" outlineLevel="4" x14ac:dyDescent="0.2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1850.2552231591801</v>
      </c>
      <c r="G53" s="26">
        <v>3332.6649287350201</v>
      </c>
    </row>
    <row r="54" spans="1:7" outlineLevel="4" x14ac:dyDescent="0.2">
      <c r="A54" s="25" t="s">
        <v>44</v>
      </c>
      <c r="B54" s="26">
        <v>149.66078664104</v>
      </c>
      <c r="C54" s="26">
        <v>167.90406736776001</v>
      </c>
      <c r="D54" s="26">
        <v>282.38035135726</v>
      </c>
      <c r="E54" s="26">
        <v>455.94914315625999</v>
      </c>
      <c r="F54" s="26">
        <v>679.98849281046</v>
      </c>
      <c r="G54" s="26">
        <v>683.00835154196</v>
      </c>
    </row>
    <row r="55" spans="1:7" outlineLevel="4" x14ac:dyDescent="0.2">
      <c r="A55" s="25" t="s">
        <v>45</v>
      </c>
      <c r="B55" s="26">
        <v>0</v>
      </c>
      <c r="C55" s="26">
        <v>0</v>
      </c>
      <c r="D55" s="26">
        <v>21.085527195080001</v>
      </c>
      <c r="E55" s="26">
        <v>39.914098248590001</v>
      </c>
      <c r="F55" s="26">
        <v>243.43083023539</v>
      </c>
      <c r="G55" s="26">
        <v>266.40389310285002</v>
      </c>
    </row>
    <row r="56" spans="1:7" outlineLevel="4" x14ac:dyDescent="0.2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574.78984144307003</v>
      </c>
    </row>
    <row r="57" spans="1:7" outlineLevel="4" x14ac:dyDescent="0.2">
      <c r="A57" s="25" t="s">
        <v>47</v>
      </c>
      <c r="B57" s="26">
        <v>0</v>
      </c>
      <c r="C57" s="26">
        <v>6.1845200000000003E-2</v>
      </c>
      <c r="D57" s="26">
        <v>7.7901999999999999E-2</v>
      </c>
      <c r="E57" s="26">
        <v>0.25340819184000002</v>
      </c>
      <c r="F57" s="26">
        <v>0.48186126030999998</v>
      </c>
      <c r="G57" s="26">
        <v>0.47654193469</v>
      </c>
    </row>
    <row r="58" spans="1:7" outlineLevel="3" x14ac:dyDescent="0.2">
      <c r="A58" s="28" t="s">
        <v>48</v>
      </c>
      <c r="B58" s="26">
        <f t="shared" ref="B58:G58" si="7">SUM(B$59:B$68)</f>
        <v>26.766260647390002</v>
      </c>
      <c r="C58" s="26">
        <f t="shared" si="7"/>
        <v>24.223503565430001</v>
      </c>
      <c r="D58" s="26">
        <f t="shared" si="7"/>
        <v>160.50546788983999</v>
      </c>
      <c r="E58" s="26">
        <f t="shared" si="7"/>
        <v>239.95764692871998</v>
      </c>
      <c r="F58" s="26">
        <f t="shared" si="7"/>
        <v>320.75385386105012</v>
      </c>
      <c r="G58" s="26">
        <f t="shared" si="7"/>
        <v>334.52295906123004</v>
      </c>
    </row>
    <row r="59" spans="1:7" outlineLevel="4" x14ac:dyDescent="0.2">
      <c r="A59" s="25" t="s">
        <v>49</v>
      </c>
      <c r="B59" s="26">
        <v>0</v>
      </c>
      <c r="C59" s="26">
        <v>0</v>
      </c>
      <c r="D59" s="26">
        <v>66.835792851359997</v>
      </c>
      <c r="E59" s="26">
        <v>139.85243126616001</v>
      </c>
      <c r="F59" s="26">
        <v>213.75542670784</v>
      </c>
      <c r="G59" s="26">
        <v>219.37986464970001</v>
      </c>
    </row>
    <row r="60" spans="1:7" outlineLevel="4" x14ac:dyDescent="0.2">
      <c r="A60" s="25" t="s">
        <v>50</v>
      </c>
      <c r="B60" s="26">
        <v>0.78617442469999999</v>
      </c>
      <c r="C60" s="26">
        <v>1.08277249519</v>
      </c>
      <c r="D60" s="26">
        <v>17.370752550180001</v>
      </c>
      <c r="E60" s="26">
        <v>18.97010688824</v>
      </c>
      <c r="F60" s="26">
        <v>19.550736922790001</v>
      </c>
      <c r="G60" s="26">
        <v>21.220134907809999</v>
      </c>
    </row>
    <row r="61" spans="1:7" outlineLevel="4" x14ac:dyDescent="0.2">
      <c r="A61" s="25" t="s">
        <v>51</v>
      </c>
      <c r="B61" s="26">
        <v>8.9906458514699992</v>
      </c>
      <c r="C61" s="26">
        <v>7.8206807494600001</v>
      </c>
      <c r="D61" s="26">
        <v>21.460113920649999</v>
      </c>
      <c r="E61" s="26">
        <v>23.719138560360001</v>
      </c>
      <c r="F61" s="26">
        <v>24.695561359159999</v>
      </c>
      <c r="G61" s="26">
        <v>27.627320030029999</v>
      </c>
    </row>
    <row r="62" spans="1:7" outlineLevel="4" x14ac:dyDescent="0.2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9.7743800000000007</v>
      </c>
    </row>
    <row r="63" spans="1:7" outlineLevel="4" x14ac:dyDescent="0.2">
      <c r="A63" s="25" t="s">
        <v>53</v>
      </c>
      <c r="B63" s="26">
        <v>16.52857859905</v>
      </c>
      <c r="C63" s="26">
        <v>13.60669455595</v>
      </c>
      <c r="D63" s="26">
        <v>36.492455130940002</v>
      </c>
      <c r="E63" s="26">
        <v>35.941655990729998</v>
      </c>
      <c r="F63" s="26">
        <v>35.589561397920001</v>
      </c>
      <c r="G63" s="26">
        <v>35.985667814830002</v>
      </c>
    </row>
    <row r="64" spans="1:7" outlineLevel="4" x14ac:dyDescent="0.2">
      <c r="A64" s="25" t="s">
        <v>54</v>
      </c>
      <c r="B64" s="26">
        <v>0</v>
      </c>
      <c r="C64" s="26">
        <v>0</v>
      </c>
      <c r="D64" s="26">
        <v>7.7901999999999996</v>
      </c>
      <c r="E64" s="26">
        <v>8.4415800000000001</v>
      </c>
      <c r="F64" s="26">
        <v>8.7853200000000005</v>
      </c>
      <c r="G64" s="26">
        <v>9.7743800000000007</v>
      </c>
    </row>
    <row r="65" spans="1:7" outlineLevel="4" x14ac:dyDescent="0.2">
      <c r="A65" s="25" t="s">
        <v>55</v>
      </c>
      <c r="B65" s="26">
        <v>0.40721180357999998</v>
      </c>
      <c r="C65" s="26">
        <v>1.1414699260300001</v>
      </c>
      <c r="D65" s="26">
        <v>1.94019993968</v>
      </c>
      <c r="E65" s="26">
        <v>3.6823600697400001</v>
      </c>
      <c r="F65" s="26">
        <v>4.3628869331200004</v>
      </c>
      <c r="G65" s="26">
        <v>5.45968133544</v>
      </c>
    </row>
    <row r="66" spans="1:7" outlineLevel="4" x14ac:dyDescent="0.2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4.2039</v>
      </c>
      <c r="G66" s="26">
        <v>4.2192800000000004</v>
      </c>
    </row>
    <row r="67" spans="1:7" outlineLevel="4" x14ac:dyDescent="0.2">
      <c r="A67" s="25" t="s">
        <v>57</v>
      </c>
      <c r="B67" s="26">
        <v>0</v>
      </c>
      <c r="C67" s="26">
        <v>0.55899540264000003</v>
      </c>
      <c r="D67" s="26">
        <v>0.80847284054000002</v>
      </c>
      <c r="E67" s="26">
        <v>0.89084539944999996</v>
      </c>
      <c r="F67" s="26">
        <v>1.0035949112</v>
      </c>
      <c r="G67" s="26">
        <v>1.0606258695599999</v>
      </c>
    </row>
    <row r="68" spans="1:7" outlineLevel="4" x14ac:dyDescent="0.2">
      <c r="A68" s="25" t="s">
        <v>58</v>
      </c>
      <c r="B68" s="26">
        <v>5.364996859E-2</v>
      </c>
      <c r="C68" s="26">
        <v>1.2890436159999999E-2</v>
      </c>
      <c r="D68" s="26">
        <v>1.7280656490000001E-2</v>
      </c>
      <c r="E68" s="26">
        <v>1.7948754040000001E-2</v>
      </c>
      <c r="F68" s="26">
        <v>2.1545629019999998E-2</v>
      </c>
      <c r="G68" s="26">
        <v>2.162445386E-2</v>
      </c>
    </row>
    <row r="69" spans="1:7" outlineLevel="3" x14ac:dyDescent="0.2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25.56275512981</v>
      </c>
    </row>
    <row r="70" spans="1:7" outlineLevel="4" x14ac:dyDescent="0.2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25.56275512981</v>
      </c>
    </row>
    <row r="71" spans="1:7" outlineLevel="3" x14ac:dyDescent="0.2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60.379535033479996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88.844801882049993</v>
      </c>
    </row>
    <row r="72" spans="1:7" outlineLevel="4" x14ac:dyDescent="0.2">
      <c r="A72" s="25" t="s">
        <v>62</v>
      </c>
      <c r="B72" s="26">
        <v>6.5858728443199999</v>
      </c>
      <c r="C72" s="26">
        <v>8.11366189644</v>
      </c>
      <c r="D72" s="26">
        <v>11.098013129230001</v>
      </c>
      <c r="E72" s="26">
        <v>10.288715116660001</v>
      </c>
      <c r="F72" s="26">
        <v>8.1087173963799994</v>
      </c>
      <c r="G72" s="26">
        <v>6.0202608441100001</v>
      </c>
    </row>
    <row r="73" spans="1:7" outlineLevel="4" x14ac:dyDescent="0.2">
      <c r="A73" s="25" t="s">
        <v>63</v>
      </c>
      <c r="B73" s="26">
        <v>17.369800000000001</v>
      </c>
      <c r="C73" s="26">
        <v>20.099689999999999</v>
      </c>
      <c r="D73" s="26">
        <v>25.318149999999999</v>
      </c>
      <c r="E73" s="26">
        <v>27.435134999999999</v>
      </c>
      <c r="F73" s="26">
        <v>28.552289999999999</v>
      </c>
      <c r="G73" s="26">
        <v>31.766735000000001</v>
      </c>
    </row>
    <row r="74" spans="1:7" outlineLevel="4" x14ac:dyDescent="0.2">
      <c r="A74" s="25" t="s">
        <v>64</v>
      </c>
      <c r="B74" s="26">
        <v>1.77620796E-3</v>
      </c>
      <c r="C74" s="26">
        <v>1.5810478E-3</v>
      </c>
      <c r="D74" s="26">
        <v>1.99153347E-3</v>
      </c>
      <c r="E74" s="26">
        <v>2.15805616E-3</v>
      </c>
      <c r="F74" s="26">
        <v>2.2459319199999998E-3</v>
      </c>
      <c r="G74" s="26">
        <v>2.4987811500000001E-3</v>
      </c>
    </row>
    <row r="75" spans="1:7" outlineLevel="4" x14ac:dyDescent="0.2">
      <c r="A75" s="25" t="s">
        <v>65</v>
      </c>
      <c r="B75" s="26">
        <v>0</v>
      </c>
      <c r="C75" s="26">
        <v>0</v>
      </c>
      <c r="D75" s="26">
        <v>0</v>
      </c>
      <c r="E75" s="26">
        <v>0.16403021542999999</v>
      </c>
      <c r="F75" s="26">
        <v>0.28202475074</v>
      </c>
      <c r="G75" s="26">
        <v>26.48577902944</v>
      </c>
    </row>
    <row r="76" spans="1:7" outlineLevel="4" x14ac:dyDescent="0.2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16.68185643979</v>
      </c>
    </row>
    <row r="77" spans="1:7" outlineLevel="4" x14ac:dyDescent="0.2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7.8876717875600004</v>
      </c>
    </row>
    <row r="78" spans="1:7" outlineLevel="3" x14ac:dyDescent="0.2">
      <c r="A78" s="28" t="s">
        <v>68</v>
      </c>
      <c r="B78" s="26">
        <f t="shared" ref="B78:G78" si="10">SUM(B$79:B$86)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642.1391885562</v>
      </c>
    </row>
    <row r="79" spans="1:7" outlineLevel="4" x14ac:dyDescent="0.2">
      <c r="A79" s="25" t="s">
        <v>112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outlineLevel="4" x14ac:dyDescent="0.2">
      <c r="A80" s="25" t="s">
        <v>113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2">
      <c r="A81" s="25" t="s">
        <v>114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outlineLevel="4" x14ac:dyDescent="0.2">
      <c r="A82" s="25" t="s">
        <v>115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outlineLevel="4" x14ac:dyDescent="0.2">
      <c r="A83" s="25" t="s">
        <v>116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outlineLevel="4" x14ac:dyDescent="0.2">
      <c r="A84" s="25" t="s">
        <v>117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outlineLevel="4" x14ac:dyDescent="0.2">
      <c r="A85" s="25" t="s">
        <v>118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outlineLevel="4" x14ac:dyDescent="0.2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642.1391885562</v>
      </c>
    </row>
    <row r="87" spans="1:7" outlineLevel="3" x14ac:dyDescent="0.2">
      <c r="A87" s="28" t="s">
        <v>70</v>
      </c>
      <c r="B87" s="26">
        <f t="shared" ref="B87:G87" si="11">SUM(B$88:B$88)</f>
        <v>84.823800000000006</v>
      </c>
      <c r="C87" s="26">
        <f t="shared" si="11"/>
        <v>81.834599999999995</v>
      </c>
      <c r="D87" s="26">
        <f t="shared" si="11"/>
        <v>109.7058</v>
      </c>
      <c r="E87" s="26">
        <f t="shared" si="11"/>
        <v>113.9472</v>
      </c>
      <c r="F87" s="26">
        <f t="shared" si="11"/>
        <v>126.117</v>
      </c>
      <c r="G87" s="26">
        <f t="shared" si="11"/>
        <v>126.5784</v>
      </c>
    </row>
    <row r="88" spans="1:7" outlineLevel="4" x14ac:dyDescent="0.2">
      <c r="A88" s="25" t="s">
        <v>71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126.5784</v>
      </c>
    </row>
    <row r="89" spans="1:7" outlineLevel="3" x14ac:dyDescent="0.2">
      <c r="A89" s="28" t="s">
        <v>72</v>
      </c>
      <c r="B89" s="26">
        <f t="shared" ref="B89:G89" si="12">SUM(B$90:B$90)</f>
        <v>50.007862420000002</v>
      </c>
      <c r="C89" s="26">
        <f t="shared" si="12"/>
        <v>120.49942593211</v>
      </c>
      <c r="D89" s="26">
        <f t="shared" si="12"/>
        <v>153.60404350837999</v>
      </c>
      <c r="E89" s="26">
        <f t="shared" si="12"/>
        <v>160.84042546983</v>
      </c>
      <c r="F89" s="26">
        <f t="shared" si="12"/>
        <v>173.03822402111001</v>
      </c>
      <c r="G89" s="26">
        <f t="shared" si="12"/>
        <v>180.91995509293</v>
      </c>
    </row>
    <row r="90" spans="1:7" outlineLevel="4" x14ac:dyDescent="0.2">
      <c r="A90" s="25" t="s">
        <v>46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180.91995509293</v>
      </c>
    </row>
    <row r="91" spans="1:7" ht="15" outlineLevel="1" x14ac:dyDescent="0.25">
      <c r="A91" s="131" t="s">
        <v>73</v>
      </c>
      <c r="B91" s="132">
        <f t="shared" ref="B91:G91" si="13">B$92+B$111</f>
        <v>292.65022361159004</v>
      </c>
      <c r="C91" s="132">
        <f t="shared" si="13"/>
        <v>309.33986955858001</v>
      </c>
      <c r="D91" s="132">
        <f t="shared" si="13"/>
        <v>360.43420638318003</v>
      </c>
      <c r="E91" s="132">
        <f t="shared" si="13"/>
        <v>331.54471708271996</v>
      </c>
      <c r="F91" s="132">
        <f t="shared" si="13"/>
        <v>288.51110931761002</v>
      </c>
      <c r="G91" s="132">
        <f t="shared" si="13"/>
        <v>287.28470511723003</v>
      </c>
    </row>
    <row r="92" spans="1:7" ht="15" outlineLevel="2" x14ac:dyDescent="0.25">
      <c r="A92" s="129" t="s">
        <v>1</v>
      </c>
      <c r="B92" s="130">
        <f t="shared" ref="B92:G92" si="14">B$93+B$101+B$109</f>
        <v>32.237360687399999</v>
      </c>
      <c r="C92" s="130">
        <f t="shared" si="14"/>
        <v>49.038826509239996</v>
      </c>
      <c r="D92" s="130">
        <f t="shared" si="14"/>
        <v>72.197931313059996</v>
      </c>
      <c r="E92" s="130">
        <f t="shared" si="14"/>
        <v>68.798719139520003</v>
      </c>
      <c r="F92" s="130">
        <f t="shared" si="14"/>
        <v>69.357463909259991</v>
      </c>
      <c r="G92" s="130">
        <f t="shared" si="14"/>
        <v>77.905544417279998</v>
      </c>
    </row>
    <row r="93" spans="1:7" outlineLevel="3" x14ac:dyDescent="0.2">
      <c r="A93" s="28" t="s">
        <v>2</v>
      </c>
      <c r="B93" s="26">
        <f t="shared" ref="B93:G93" si="15">SUM(B$94:B$100)</f>
        <v>24.3868166</v>
      </c>
      <c r="C93" s="26">
        <f t="shared" si="15"/>
        <v>16.928416600000002</v>
      </c>
      <c r="D93" s="26">
        <f t="shared" si="15"/>
        <v>11.847416600000001</v>
      </c>
      <c r="E93" s="26">
        <f t="shared" si="15"/>
        <v>7.9750115999999993</v>
      </c>
      <c r="F93" s="26">
        <f t="shared" si="15"/>
        <v>4.4750115999999993</v>
      </c>
      <c r="G93" s="26">
        <f t="shared" si="15"/>
        <v>2.4750116000000002</v>
      </c>
    </row>
    <row r="94" spans="1:7" outlineLevel="4" x14ac:dyDescent="0.2">
      <c r="A94" s="25" t="s">
        <v>74</v>
      </c>
      <c r="B94" s="26">
        <v>3.4750000000000001</v>
      </c>
      <c r="C94" s="26">
        <v>3.4750000000000001</v>
      </c>
      <c r="D94" s="26">
        <v>3.4750000000000001</v>
      </c>
      <c r="E94" s="26">
        <v>2.4750000000000001</v>
      </c>
      <c r="F94" s="26">
        <v>2.4750000000000001</v>
      </c>
      <c r="G94" s="26">
        <v>2.4750000000000001</v>
      </c>
    </row>
    <row r="95" spans="1:7" outlineLevel="4" x14ac:dyDescent="0.2">
      <c r="A95" s="25" t="s">
        <v>119</v>
      </c>
      <c r="B95" s="26">
        <v>1.6763999999999999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2">
      <c r="A96" s="25" t="s">
        <v>120</v>
      </c>
      <c r="B96" s="26">
        <v>10.863</v>
      </c>
      <c r="C96" s="26">
        <v>5.0810000000000004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2">
      <c r="A97" s="25" t="s">
        <v>121</v>
      </c>
      <c r="B97" s="26">
        <v>2.8724050000000001</v>
      </c>
      <c r="C97" s="26">
        <v>2.8724050000000001</v>
      </c>
      <c r="D97" s="26">
        <v>2.8724050000000001</v>
      </c>
      <c r="E97" s="26">
        <v>0</v>
      </c>
      <c r="F97" s="26">
        <v>0</v>
      </c>
      <c r="G97" s="26">
        <v>0</v>
      </c>
    </row>
    <row r="98" spans="1:7" outlineLevel="4" x14ac:dyDescent="0.2">
      <c r="A98" s="25" t="s">
        <v>122</v>
      </c>
      <c r="B98" s="26">
        <v>3.5</v>
      </c>
      <c r="C98" s="26">
        <v>3.5</v>
      </c>
      <c r="D98" s="26">
        <v>3.5</v>
      </c>
      <c r="E98" s="26">
        <v>3.5</v>
      </c>
      <c r="F98" s="26">
        <v>0</v>
      </c>
      <c r="G98" s="26">
        <v>0</v>
      </c>
    </row>
    <row r="99" spans="1:7" outlineLevel="4" x14ac:dyDescent="0.2">
      <c r="A99" s="25" t="s">
        <v>75</v>
      </c>
      <c r="B99" s="26">
        <v>2</v>
      </c>
      <c r="C99" s="26">
        <v>2</v>
      </c>
      <c r="D99" s="26">
        <v>2</v>
      </c>
      <c r="E99" s="26">
        <v>2</v>
      </c>
      <c r="F99" s="26">
        <v>2</v>
      </c>
      <c r="G99" s="26">
        <v>0</v>
      </c>
    </row>
    <row r="100" spans="1:7" outlineLevel="4" x14ac:dyDescent="0.2">
      <c r="A100" s="25" t="s">
        <v>76</v>
      </c>
      <c r="B100" s="26">
        <v>1.1600000000000001E-5</v>
      </c>
      <c r="C100" s="26">
        <v>1.1600000000000001E-5</v>
      </c>
      <c r="D100" s="26">
        <v>1.1600000000000001E-5</v>
      </c>
      <c r="E100" s="26">
        <v>1.1600000000000001E-5</v>
      </c>
      <c r="F100" s="26">
        <v>1.1600000000000001E-5</v>
      </c>
      <c r="G100" s="26">
        <v>1.1600000000000001E-5</v>
      </c>
    </row>
    <row r="101" spans="1:7" outlineLevel="3" x14ac:dyDescent="0.2">
      <c r="A101" s="28" t="s">
        <v>35</v>
      </c>
      <c r="B101" s="26">
        <f t="shared" ref="B101:G101" si="16">SUM(B$102:B$108)</f>
        <v>7.8495894374000006</v>
      </c>
      <c r="C101" s="26">
        <f t="shared" si="16"/>
        <v>32.109455259240001</v>
      </c>
      <c r="D101" s="26">
        <f t="shared" si="16"/>
        <v>60.349560063059997</v>
      </c>
      <c r="E101" s="26">
        <f t="shared" si="16"/>
        <v>60.822752889520004</v>
      </c>
      <c r="F101" s="26">
        <f t="shared" si="16"/>
        <v>64.881497659259992</v>
      </c>
      <c r="G101" s="26">
        <f t="shared" si="16"/>
        <v>75.429578167279999</v>
      </c>
    </row>
    <row r="102" spans="1:7" outlineLevel="4" x14ac:dyDescent="0.2">
      <c r="A102" s="25" t="s">
        <v>77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2.22456813831</v>
      </c>
    </row>
    <row r="103" spans="1:7" outlineLevel="4" x14ac:dyDescent="0.2">
      <c r="A103" s="25" t="s">
        <v>78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0.13712660127000001</v>
      </c>
    </row>
    <row r="104" spans="1:7" outlineLevel="4" x14ac:dyDescent="0.2">
      <c r="A104" s="25" t="s">
        <v>79</v>
      </c>
      <c r="B104" s="26">
        <v>0</v>
      </c>
      <c r="C104" s="26">
        <v>0.27278200000000002</v>
      </c>
      <c r="D104" s="26">
        <v>0.36568600000000001</v>
      </c>
      <c r="E104" s="26">
        <v>0.33762133300000002</v>
      </c>
      <c r="F104" s="26">
        <v>0.23354999851</v>
      </c>
      <c r="G104" s="26">
        <v>0.41082063914</v>
      </c>
    </row>
    <row r="105" spans="1:7" outlineLevel="4" x14ac:dyDescent="0.2">
      <c r="A105" s="25" t="s">
        <v>80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16.3078387067</v>
      </c>
    </row>
    <row r="106" spans="1:7" outlineLevel="4" x14ac:dyDescent="0.2">
      <c r="A106" s="25" t="s">
        <v>81</v>
      </c>
      <c r="B106" s="26">
        <v>0</v>
      </c>
      <c r="C106" s="26">
        <v>0.38189479999999998</v>
      </c>
      <c r="D106" s="26">
        <v>0.51196039999999998</v>
      </c>
      <c r="E106" s="26">
        <v>0.47266986649999998</v>
      </c>
      <c r="F106" s="26">
        <v>0.32696999924999998</v>
      </c>
      <c r="G106" s="26">
        <v>0.14767479873</v>
      </c>
    </row>
    <row r="107" spans="1:7" outlineLevel="4" x14ac:dyDescent="0.2">
      <c r="A107" s="25" t="s">
        <v>82</v>
      </c>
      <c r="B107" s="26">
        <v>1.9796968365100001</v>
      </c>
      <c r="C107" s="26">
        <v>10.60962944519</v>
      </c>
      <c r="D107" s="26">
        <v>12.3806687687</v>
      </c>
      <c r="E107" s="26">
        <v>11.39334056433</v>
      </c>
      <c r="F107" s="26">
        <v>14.99023391273</v>
      </c>
      <c r="G107" s="26">
        <v>20.221952687120002</v>
      </c>
    </row>
    <row r="108" spans="1:7" outlineLevel="4" x14ac:dyDescent="0.2">
      <c r="A108" s="25" t="s">
        <v>83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35.979596596009998</v>
      </c>
    </row>
    <row r="109" spans="1:7" outlineLevel="3" x14ac:dyDescent="0.2">
      <c r="A109" s="28" t="s">
        <v>84</v>
      </c>
      <c r="B109" s="26">
        <f t="shared" ref="B109:G109" si="17">SUM(B$110:B$110)</f>
        <v>9.5465000000000003E-4</v>
      </c>
      <c r="C109" s="26">
        <f t="shared" si="17"/>
        <v>9.5465000000000003E-4</v>
      </c>
      <c r="D109" s="26">
        <f t="shared" si="17"/>
        <v>9.5465000000000003E-4</v>
      </c>
      <c r="E109" s="26">
        <f t="shared" si="17"/>
        <v>9.5465000000000003E-4</v>
      </c>
      <c r="F109" s="26">
        <f t="shared" si="17"/>
        <v>9.5465000000000003E-4</v>
      </c>
      <c r="G109" s="26">
        <f t="shared" si="17"/>
        <v>9.5465000000000003E-4</v>
      </c>
    </row>
    <row r="110" spans="1:7" outlineLevel="4" x14ac:dyDescent="0.2">
      <c r="A110" s="25" t="s">
        <v>85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</row>
    <row r="111" spans="1:7" ht="15" outlineLevel="2" x14ac:dyDescent="0.25">
      <c r="A111" s="129" t="s">
        <v>37</v>
      </c>
      <c r="B111" s="130">
        <f t="shared" ref="B111:G111" si="18">B$112+B$119+B$122+B$125+B$128</f>
        <v>260.41286292419005</v>
      </c>
      <c r="C111" s="130">
        <f t="shared" si="18"/>
        <v>260.30104304934002</v>
      </c>
      <c r="D111" s="130">
        <f t="shared" si="18"/>
        <v>288.23627507012003</v>
      </c>
      <c r="E111" s="130">
        <f t="shared" si="18"/>
        <v>262.74599794319994</v>
      </c>
      <c r="F111" s="130">
        <f t="shared" si="18"/>
        <v>219.15364540835003</v>
      </c>
      <c r="G111" s="130">
        <f t="shared" si="18"/>
        <v>209.37916069995003</v>
      </c>
    </row>
    <row r="112" spans="1:7" outlineLevel="3" x14ac:dyDescent="0.2">
      <c r="A112" s="28" t="s">
        <v>38</v>
      </c>
      <c r="B112" s="26">
        <f t="shared" ref="B112:G112" si="19">SUM(B$113:B$118)</f>
        <v>221.66375750545001</v>
      </c>
      <c r="C112" s="26">
        <f t="shared" si="19"/>
        <v>186.07888667076</v>
      </c>
      <c r="D112" s="26">
        <f t="shared" si="19"/>
        <v>191.23700154049999</v>
      </c>
      <c r="E112" s="26">
        <f t="shared" si="19"/>
        <v>160.72856170807</v>
      </c>
      <c r="F112" s="26">
        <f t="shared" si="19"/>
        <v>136.28570344676001</v>
      </c>
      <c r="G112" s="26">
        <f t="shared" si="19"/>
        <v>126.49061210202001</v>
      </c>
    </row>
    <row r="113" spans="1:7" outlineLevel="4" x14ac:dyDescent="0.2">
      <c r="A113" s="25" t="s">
        <v>39</v>
      </c>
      <c r="B113" s="26">
        <v>0</v>
      </c>
      <c r="C113" s="26">
        <v>0</v>
      </c>
      <c r="D113" s="26">
        <v>5.6845157299999999E-3</v>
      </c>
      <c r="E113" s="26">
        <v>5.99848447E-3</v>
      </c>
      <c r="F113" s="26">
        <v>1.227677529E-2</v>
      </c>
      <c r="G113" s="26">
        <v>3.2871271270000002E-2</v>
      </c>
    </row>
    <row r="114" spans="1:7" outlineLevel="4" x14ac:dyDescent="0.2">
      <c r="A114" s="25" t="s">
        <v>41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65.071472740570002</v>
      </c>
    </row>
    <row r="115" spans="1:7" outlineLevel="4" x14ac:dyDescent="0.2">
      <c r="A115" s="25" t="s">
        <v>42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8.8609577579500005</v>
      </c>
    </row>
    <row r="116" spans="1:7" outlineLevel="4" x14ac:dyDescent="0.2">
      <c r="A116" s="25" t="s">
        <v>86</v>
      </c>
      <c r="B116" s="26">
        <v>6.9479199999999999</v>
      </c>
      <c r="C116" s="26">
        <v>9.2767800000000005</v>
      </c>
      <c r="D116" s="26">
        <v>11.6853</v>
      </c>
      <c r="E116" s="26">
        <v>12.662369999999999</v>
      </c>
      <c r="F116" s="26">
        <v>13.17798</v>
      </c>
      <c r="G116" s="26">
        <v>14.661569999999999</v>
      </c>
    </row>
    <row r="117" spans="1:7" outlineLevel="4" x14ac:dyDescent="0.2">
      <c r="A117" s="25" t="s">
        <v>44</v>
      </c>
      <c r="B117" s="26">
        <v>12.66957612263</v>
      </c>
      <c r="C117" s="26">
        <v>12.77248679523</v>
      </c>
      <c r="D117" s="26">
        <v>17.16922751996</v>
      </c>
      <c r="E117" s="26">
        <v>20.401384690299999</v>
      </c>
      <c r="F117" s="26">
        <v>21.577228281509999</v>
      </c>
      <c r="G117" s="26">
        <v>20.503044403760001</v>
      </c>
    </row>
    <row r="118" spans="1:7" outlineLevel="4" x14ac:dyDescent="0.2">
      <c r="A118" s="25" t="s">
        <v>46</v>
      </c>
      <c r="B118" s="26">
        <v>189.71125360734001</v>
      </c>
      <c r="C118" s="26">
        <v>153.0642727659</v>
      </c>
      <c r="D118" s="26">
        <v>136.20086235975</v>
      </c>
      <c r="E118" s="26">
        <v>80.927352987519996</v>
      </c>
      <c r="F118" s="26">
        <v>48.108513283420002</v>
      </c>
      <c r="G118" s="26">
        <v>17.360695928470001</v>
      </c>
    </row>
    <row r="119" spans="1:7" outlineLevel="3" x14ac:dyDescent="0.2">
      <c r="A119" s="28" t="s">
        <v>87</v>
      </c>
      <c r="B119" s="26">
        <f t="shared" ref="B119:G119" si="20">SUM(B$120:B$121)</f>
        <v>29.688330000000001</v>
      </c>
      <c r="C119" s="26">
        <f t="shared" si="20"/>
        <v>24.550380000000001</v>
      </c>
      <c r="D119" s="26">
        <f t="shared" si="20"/>
        <v>30.169094999999999</v>
      </c>
      <c r="E119" s="26">
        <f t="shared" si="20"/>
        <v>32.463972362509999</v>
      </c>
      <c r="F119" s="26">
        <f t="shared" si="20"/>
        <v>36.060648373310002</v>
      </c>
      <c r="G119" s="26">
        <f t="shared" si="20"/>
        <v>36.344042808050006</v>
      </c>
    </row>
    <row r="120" spans="1:7" outlineLevel="4" x14ac:dyDescent="0.2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34.809060000000002</v>
      </c>
    </row>
    <row r="121" spans="1:7" outlineLevel="4" x14ac:dyDescent="0.2">
      <c r="A121" s="25" t="s">
        <v>51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1.5349828080500001</v>
      </c>
    </row>
    <row r="122" spans="1:7" outlineLevel="3" x14ac:dyDescent="0.2">
      <c r="A122" s="28" t="s">
        <v>61</v>
      </c>
      <c r="B122" s="26">
        <f t="shared" ref="B122:G122" si="21">SUM(B$123:B$124)</f>
        <v>5.7441543338300001</v>
      </c>
      <c r="C122" s="26">
        <f t="shared" si="21"/>
        <v>4.9631423273299999</v>
      </c>
      <c r="D122" s="26">
        <f t="shared" si="21"/>
        <v>7.09944966691</v>
      </c>
      <c r="E122" s="26">
        <f t="shared" si="21"/>
        <v>7.4799616972800003</v>
      </c>
      <c r="F122" s="26">
        <f t="shared" si="21"/>
        <v>7.6600232181100001</v>
      </c>
      <c r="G122" s="26">
        <f t="shared" si="21"/>
        <v>7.0669694550899997</v>
      </c>
    </row>
    <row r="123" spans="1:7" outlineLevel="4" x14ac:dyDescent="0.2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7.0669694550899997</v>
      </c>
    </row>
    <row r="124" spans="1:7" outlineLevel="4" x14ac:dyDescent="0.2">
      <c r="A124" s="25" t="s">
        <v>66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</row>
    <row r="125" spans="1:7" outlineLevel="3" x14ac:dyDescent="0.2">
      <c r="A125" s="28" t="s">
        <v>90</v>
      </c>
      <c r="B125" s="26">
        <f t="shared" ref="B125:G125" si="22">SUM(B$126:B$127)</f>
        <v>0</v>
      </c>
      <c r="C125" s="26">
        <f t="shared" si="22"/>
        <v>41.599254999999999</v>
      </c>
      <c r="D125" s="26">
        <f t="shared" si="22"/>
        <v>55.767115000000004</v>
      </c>
      <c r="E125" s="26">
        <f t="shared" si="22"/>
        <v>57.923159999999996</v>
      </c>
      <c r="F125" s="26">
        <f t="shared" si="22"/>
        <v>34.682175000000001</v>
      </c>
      <c r="G125" s="26">
        <f t="shared" si="22"/>
        <v>34.809060000000002</v>
      </c>
    </row>
    <row r="126" spans="1:7" outlineLevel="4" x14ac:dyDescent="0.2">
      <c r="A126" s="25" t="s">
        <v>123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</row>
    <row r="127" spans="1:7" outlineLevel="4" x14ac:dyDescent="0.2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34.809060000000002</v>
      </c>
    </row>
    <row r="128" spans="1:7" outlineLevel="3" x14ac:dyDescent="0.2">
      <c r="A128" s="28" t="s">
        <v>72</v>
      </c>
      <c r="B128" s="26">
        <f t="shared" ref="B128:G128" si="23">SUM(B$129:B$129)</f>
        <v>3.31662108491</v>
      </c>
      <c r="C128" s="26">
        <f t="shared" si="23"/>
        <v>3.1093790512499999</v>
      </c>
      <c r="D128" s="26">
        <f t="shared" si="23"/>
        <v>3.9636138627099999</v>
      </c>
      <c r="E128" s="26">
        <f t="shared" si="23"/>
        <v>4.1503421753399996</v>
      </c>
      <c r="F128" s="26">
        <f t="shared" si="23"/>
        <v>4.4650953701700002</v>
      </c>
      <c r="G128" s="26">
        <f t="shared" si="23"/>
        <v>4.6684763347900002</v>
      </c>
    </row>
    <row r="129" spans="1:7" outlineLevel="4" x14ac:dyDescent="0.2">
      <c r="A129" s="25" t="s">
        <v>46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4.6684763347900002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ОНИЩУК Тетяна Іванівна</dc:creator>
  <cp:lastModifiedBy>ОНИЩУК Тетяна Іванівна</cp:lastModifiedBy>
  <cp:lastPrinted>2025-12-25T10:12:33Z</cp:lastPrinted>
  <dcterms:created xsi:type="dcterms:W3CDTF">2025-12-25T09:48:33Z</dcterms:created>
  <dcterms:modified xsi:type="dcterms:W3CDTF">2025-12-25T10:12:35Z</dcterms:modified>
</cp:coreProperties>
</file>