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2000\12050\12040\12040\Зовнішній борг\Презентація 2025\31.07.2025\"/>
    </mc:Choice>
  </mc:AlternateContent>
  <xr:revisionPtr revIDLastSave="0" documentId="13_ncr:1_{833360C2-9D29-4754-8ADA-CEE2320F2814}" xr6:coauthVersionLast="36" xr6:coauthVersionMax="36" xr10:uidLastSave="{00000000-0000-0000-0000-000000000000}"/>
  <bookViews>
    <workbookView xWindow="0" yWindow="0" windowWidth="28800" windowHeight="12105" xr2:uid="{A9018910-197A-48A5-962C-6D32342812E5}"/>
  </bookViews>
  <sheets>
    <sheet name="MKT2_UAH" sheetId="1" r:id="rId1"/>
    <sheet name="MKT2_USD" sheetId="2" r:id="rId2"/>
    <sheet name="RATE_M" sheetId="3" r:id="rId3"/>
    <sheet name="RATE" sheetId="4" r:id="rId4"/>
    <sheet name="CUR_M" sheetId="5" r:id="rId5"/>
    <sheet name="CUR" sheetId="6" r:id="rId6"/>
    <sheet name="DKT2" sheetId="7" r:id="rId7"/>
    <sheet name="DTK2" sheetId="8" r:id="rId8"/>
    <sheet name="YKT2_UAH" sheetId="9" r:id="rId9"/>
    <sheet name="YKT2_USD" sheetId="10" r:id="rId10"/>
  </sheets>
  <externalReferences>
    <externalReference r:id="rId11"/>
    <externalReference r:id="rId12"/>
  </externalReferences>
  <definedNames>
    <definedName name="BY_REPAYMENT_CURR">[2]DATA!$E$16</definedName>
    <definedName name="CK_05">'DKT2'!$A$7</definedName>
    <definedName name="CKMDUAH">MKT2_UAH!$A$6</definedName>
    <definedName name="CKMDUSD">MKT2_USD!$A$6</definedName>
    <definedName name="CKPERC">[1]MK_ALL!#REF!</definedName>
    <definedName name="CKUAH">[1]MK_ALL!#REF!</definedName>
    <definedName name="CKUSD">[1]MK_ALL!#REF!</definedName>
    <definedName name="CURNAME">CUR_M!$A$7</definedName>
    <definedName name="CURNAMECUR">CUR!$A$7</definedName>
    <definedName name="CURNAMEKIND">CUR!$A$23</definedName>
    <definedName name="DDELIMER">[1]DATA!$B$5</definedName>
    <definedName name="DEBT_AS_OF_DATE">[2]DATA!$B$16</definedName>
    <definedName name="DEBT_TOTAL">[2]DATA!$B$28</definedName>
    <definedName name="DKRGUAR">[1]DKR2!#REF!</definedName>
    <definedName name="DMLMLR">[1]DATA!$F$5</definedName>
    <definedName name="DREPORTDATE">[1]DATA!$B$3</definedName>
    <definedName name="DT_05">'DTK2'!$A$7</definedName>
    <definedName name="INCLUDING">[2]DATA!$B$29</definedName>
    <definedName name="R0">#REF!</definedName>
    <definedName name="RATENAMEALL">RATE_M!$A$7</definedName>
    <definedName name="RATENAMESTRUCT1">RATE!$A$7</definedName>
    <definedName name="RATENAMESTRUCT2">RATE!$A$22</definedName>
    <definedName name="REPORT_LANG">[1]DATA!$A$10</definedName>
    <definedName name="STRPRESENTDATE">[1]DATA!$C$3</definedName>
    <definedName name="UAH">[2]DATA!$B$19</definedName>
    <definedName name="USD">[2]DATA!$B$18</definedName>
    <definedName name="VALUAH">[1]DATA!$D$5</definedName>
    <definedName name="VALUSD">[1]DATA!$C$5</definedName>
    <definedName name="VALVAL">[1]DATA!$E$5</definedName>
    <definedName name="YKT2UAH">YKT2_UAH!$A$6</definedName>
    <definedName name="YKT2USD">YKT2_USD!$A$6</definedName>
    <definedName name="YKT2UФР">YKT2_UAH!$A$6</definedName>
    <definedName name="_xlnm.Print_Area" localSheetId="5">CUR!$A$2:$D$37</definedName>
    <definedName name="_xlnm.Print_Area" localSheetId="4">CUR_M!$A$2:$D$15</definedName>
    <definedName name="_xlnm.Print_Area" localSheetId="6">'DKT2'!$A$2:$D$114</definedName>
    <definedName name="_xlnm.Print_Area" localSheetId="7">'DTK2'!$A$2:$D$115</definedName>
    <definedName name="_xlnm.Print_Area" localSheetId="8">YKT2_UAH!$A$2:$G$130</definedName>
    <definedName name="_xlnm.Print_Area" localSheetId="9">YKT2_USD!$A$2:$G$130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4" l="1"/>
  <c r="A22" i="4"/>
  <c r="C21" i="4"/>
  <c r="B21" i="4"/>
  <c r="C6" i="4"/>
  <c r="B6" i="4"/>
  <c r="A7" i="4"/>
  <c r="G128" i="10"/>
  <c r="F128" i="10"/>
  <c r="E128" i="10"/>
  <c r="D128" i="10"/>
  <c r="C128" i="10"/>
  <c r="B128" i="10"/>
  <c r="G125" i="10"/>
  <c r="F125" i="10"/>
  <c r="E125" i="10"/>
  <c r="D125" i="10"/>
  <c r="C125" i="10"/>
  <c r="B125" i="10"/>
  <c r="B111" i="10" s="1"/>
  <c r="G122" i="10"/>
  <c r="F122" i="10"/>
  <c r="E122" i="10"/>
  <c r="D122" i="10"/>
  <c r="C122" i="10"/>
  <c r="B122" i="10"/>
  <c r="G119" i="10"/>
  <c r="F119" i="10"/>
  <c r="E119" i="10"/>
  <c r="D119" i="10"/>
  <c r="C119" i="10"/>
  <c r="B119" i="10"/>
  <c r="G112" i="10"/>
  <c r="G111" i="10" s="1"/>
  <c r="F112" i="10"/>
  <c r="E112" i="10"/>
  <c r="D112" i="10"/>
  <c r="D111" i="10" s="1"/>
  <c r="C112" i="10"/>
  <c r="C111" i="10" s="1"/>
  <c r="B112" i="10"/>
  <c r="F111" i="10"/>
  <c r="E111" i="10"/>
  <c r="G109" i="10"/>
  <c r="F109" i="10"/>
  <c r="E109" i="10"/>
  <c r="D109" i="10"/>
  <c r="C109" i="10"/>
  <c r="B109" i="10"/>
  <c r="G101" i="10"/>
  <c r="F101" i="10"/>
  <c r="E101" i="10"/>
  <c r="D101" i="10"/>
  <c r="C101" i="10"/>
  <c r="B101" i="10"/>
  <c r="G93" i="10"/>
  <c r="G92" i="10" s="1"/>
  <c r="G91" i="10" s="1"/>
  <c r="F93" i="10"/>
  <c r="E93" i="10"/>
  <c r="D93" i="10"/>
  <c r="D92" i="10" s="1"/>
  <c r="D91" i="10" s="1"/>
  <c r="C93" i="10"/>
  <c r="C92" i="10" s="1"/>
  <c r="C91" i="10" s="1"/>
  <c r="B93" i="10"/>
  <c r="F92" i="10"/>
  <c r="F91" i="10" s="1"/>
  <c r="E92" i="10"/>
  <c r="E91" i="10" s="1"/>
  <c r="B92" i="10"/>
  <c r="G89" i="10"/>
  <c r="F89" i="10"/>
  <c r="E89" i="10"/>
  <c r="D89" i="10"/>
  <c r="C89" i="10"/>
  <c r="B89" i="10"/>
  <c r="G87" i="10"/>
  <c r="F87" i="10"/>
  <c r="E87" i="10"/>
  <c r="D87" i="10"/>
  <c r="C87" i="10"/>
  <c r="B87" i="10"/>
  <c r="G78" i="10"/>
  <c r="F78" i="10"/>
  <c r="E78" i="10"/>
  <c r="D78" i="10"/>
  <c r="C78" i="10"/>
  <c r="B78" i="10"/>
  <c r="G71" i="10"/>
  <c r="F71" i="10"/>
  <c r="E71" i="10"/>
  <c r="D71" i="10"/>
  <c r="C71" i="10"/>
  <c r="B71" i="10"/>
  <c r="G69" i="10"/>
  <c r="F69" i="10"/>
  <c r="E69" i="10"/>
  <c r="D69" i="10"/>
  <c r="C69" i="10"/>
  <c r="B69" i="10"/>
  <c r="G58" i="10"/>
  <c r="F58" i="10"/>
  <c r="E58" i="10"/>
  <c r="D58" i="10"/>
  <c r="C58" i="10"/>
  <c r="B58" i="10"/>
  <c r="G48" i="10"/>
  <c r="F48" i="10"/>
  <c r="F47" i="10" s="1"/>
  <c r="E48" i="10"/>
  <c r="E47" i="10" s="1"/>
  <c r="D48" i="10"/>
  <c r="C48" i="10"/>
  <c r="B48" i="10"/>
  <c r="B47" i="10" s="1"/>
  <c r="G47" i="10"/>
  <c r="D47" i="10"/>
  <c r="C47" i="10"/>
  <c r="G45" i="10"/>
  <c r="F45" i="10"/>
  <c r="E45" i="10"/>
  <c r="D45" i="10"/>
  <c r="C45" i="10"/>
  <c r="B45" i="10"/>
  <c r="G9" i="10"/>
  <c r="G8" i="10" s="1"/>
  <c r="G7" i="10" s="1"/>
  <c r="G6" i="10" s="1"/>
  <c r="F9" i="10"/>
  <c r="E9" i="10"/>
  <c r="D9" i="10"/>
  <c r="D8" i="10" s="1"/>
  <c r="D7" i="10" s="1"/>
  <c r="D6" i="10" s="1"/>
  <c r="C9" i="10"/>
  <c r="C8" i="10" s="1"/>
  <c r="C7" i="10" s="1"/>
  <c r="C6" i="10" s="1"/>
  <c r="B9" i="10"/>
  <c r="F8" i="10"/>
  <c r="F7" i="10" s="1"/>
  <c r="F6" i="10" s="1"/>
  <c r="E8" i="10"/>
  <c r="B8" i="10"/>
  <c r="A6" i="10"/>
  <c r="G4" i="10"/>
  <c r="A2" i="10"/>
  <c r="G128" i="9"/>
  <c r="F128" i="9"/>
  <c r="E128" i="9"/>
  <c r="D128" i="9"/>
  <c r="C128" i="9"/>
  <c r="B128" i="9"/>
  <c r="G125" i="9"/>
  <c r="F125" i="9"/>
  <c r="E125" i="9"/>
  <c r="D125" i="9"/>
  <c r="C125" i="9"/>
  <c r="B125" i="9"/>
  <c r="G122" i="9"/>
  <c r="F122" i="9"/>
  <c r="E122" i="9"/>
  <c r="D122" i="9"/>
  <c r="C122" i="9"/>
  <c r="B122" i="9"/>
  <c r="G119" i="9"/>
  <c r="F119" i="9"/>
  <c r="E119" i="9"/>
  <c r="D119" i="9"/>
  <c r="C119" i="9"/>
  <c r="B119" i="9"/>
  <c r="G112" i="9"/>
  <c r="F112" i="9"/>
  <c r="E112" i="9"/>
  <c r="D112" i="9"/>
  <c r="D111" i="9" s="1"/>
  <c r="C112" i="9"/>
  <c r="B112" i="9"/>
  <c r="G111" i="9"/>
  <c r="F111" i="9"/>
  <c r="E111" i="9"/>
  <c r="C111" i="9"/>
  <c r="B111" i="9"/>
  <c r="G109" i="9"/>
  <c r="F109" i="9"/>
  <c r="E109" i="9"/>
  <c r="D109" i="9"/>
  <c r="C109" i="9"/>
  <c r="B109" i="9"/>
  <c r="G101" i="9"/>
  <c r="F101" i="9"/>
  <c r="E101" i="9"/>
  <c r="D101" i="9"/>
  <c r="C101" i="9"/>
  <c r="B101" i="9"/>
  <c r="G93" i="9"/>
  <c r="F93" i="9"/>
  <c r="E93" i="9"/>
  <c r="D93" i="9"/>
  <c r="D92" i="9" s="1"/>
  <c r="C93" i="9"/>
  <c r="B93" i="9"/>
  <c r="G92" i="9"/>
  <c r="F92" i="9"/>
  <c r="F91" i="9" s="1"/>
  <c r="E92" i="9"/>
  <c r="C92" i="9"/>
  <c r="B92" i="9"/>
  <c r="B91" i="9" s="1"/>
  <c r="G91" i="9"/>
  <c r="E91" i="9"/>
  <c r="C91" i="9"/>
  <c r="G89" i="9"/>
  <c r="F89" i="9"/>
  <c r="E89" i="9"/>
  <c r="D89" i="9"/>
  <c r="C89" i="9"/>
  <c r="B89" i="9"/>
  <c r="G87" i="9"/>
  <c r="F87" i="9"/>
  <c r="E87" i="9"/>
  <c r="D87" i="9"/>
  <c r="C87" i="9"/>
  <c r="B87" i="9"/>
  <c r="G78" i="9"/>
  <c r="F78" i="9"/>
  <c r="E78" i="9"/>
  <c r="D78" i="9"/>
  <c r="C78" i="9"/>
  <c r="B78" i="9"/>
  <c r="G71" i="9"/>
  <c r="F71" i="9"/>
  <c r="E71" i="9"/>
  <c r="D71" i="9"/>
  <c r="C71" i="9"/>
  <c r="B71" i="9"/>
  <c r="G69" i="9"/>
  <c r="F69" i="9"/>
  <c r="E69" i="9"/>
  <c r="D69" i="9"/>
  <c r="C69" i="9"/>
  <c r="B69" i="9"/>
  <c r="G58" i="9"/>
  <c r="F58" i="9"/>
  <c r="E58" i="9"/>
  <c r="D58" i="9"/>
  <c r="C58" i="9"/>
  <c r="B58" i="9"/>
  <c r="G48" i="9"/>
  <c r="F48" i="9"/>
  <c r="F47" i="9" s="1"/>
  <c r="E48" i="9"/>
  <c r="D48" i="9"/>
  <c r="C48" i="9"/>
  <c r="B48" i="9"/>
  <c r="B47" i="9" s="1"/>
  <c r="G47" i="9"/>
  <c r="E47" i="9"/>
  <c r="D47" i="9"/>
  <c r="C47" i="9"/>
  <c r="G45" i="9"/>
  <c r="F45" i="9"/>
  <c r="E45" i="9"/>
  <c r="D45" i="9"/>
  <c r="C45" i="9"/>
  <c r="B45" i="9"/>
  <c r="G9" i="9"/>
  <c r="F9" i="9"/>
  <c r="E9" i="9"/>
  <c r="D9" i="9"/>
  <c r="D8" i="9" s="1"/>
  <c r="D7" i="9" s="1"/>
  <c r="C9" i="9"/>
  <c r="C8" i="9" s="1"/>
  <c r="C7" i="9" s="1"/>
  <c r="C6" i="9" s="1"/>
  <c r="B9" i="9"/>
  <c r="G8" i="9"/>
  <c r="F8" i="9"/>
  <c r="E8" i="9"/>
  <c r="B8" i="9"/>
  <c r="B7" i="9" s="1"/>
  <c r="B6" i="9" s="1"/>
  <c r="G7" i="9"/>
  <c r="E7" i="9"/>
  <c r="G6" i="9"/>
  <c r="E6" i="9"/>
  <c r="A6" i="9"/>
  <c r="G4" i="9"/>
  <c r="A2" i="9"/>
  <c r="D112" i="8"/>
  <c r="C112" i="8"/>
  <c r="B112" i="8"/>
  <c r="D110" i="8"/>
  <c r="C110" i="8"/>
  <c r="B110" i="8"/>
  <c r="D108" i="8"/>
  <c r="C108" i="8"/>
  <c r="C97" i="8" s="1"/>
  <c r="B108" i="8"/>
  <c r="D105" i="8"/>
  <c r="C105" i="8"/>
  <c r="B105" i="8"/>
  <c r="B97" i="8" s="1"/>
  <c r="D98" i="8"/>
  <c r="C98" i="8"/>
  <c r="B98" i="8"/>
  <c r="D97" i="8"/>
  <c r="D95" i="8"/>
  <c r="C95" i="8"/>
  <c r="B95" i="8"/>
  <c r="D93" i="8"/>
  <c r="C93" i="8"/>
  <c r="B93" i="8"/>
  <c r="D91" i="8"/>
  <c r="C91" i="8"/>
  <c r="B91" i="8"/>
  <c r="D84" i="8"/>
  <c r="C84" i="8"/>
  <c r="B84" i="8"/>
  <c r="D82" i="8"/>
  <c r="C82" i="8"/>
  <c r="C60" i="8" s="1"/>
  <c r="B82" i="8"/>
  <c r="D71" i="8"/>
  <c r="C71" i="8"/>
  <c r="B71" i="8"/>
  <c r="B60" i="8" s="1"/>
  <c r="D61" i="8"/>
  <c r="C61" i="8"/>
  <c r="B61" i="8"/>
  <c r="D60" i="8"/>
  <c r="D59" i="8" s="1"/>
  <c r="D57" i="8"/>
  <c r="C57" i="8"/>
  <c r="B57" i="8"/>
  <c r="B44" i="8" s="1"/>
  <c r="D49" i="8"/>
  <c r="C49" i="8"/>
  <c r="B49" i="8"/>
  <c r="D45" i="8"/>
  <c r="D44" i="8" s="1"/>
  <c r="C45" i="8"/>
  <c r="B45" i="8"/>
  <c r="C44" i="8"/>
  <c r="D42" i="8"/>
  <c r="C42" i="8"/>
  <c r="B42" i="8"/>
  <c r="B9" i="8" s="1"/>
  <c r="B8" i="8" s="1"/>
  <c r="D10" i="8"/>
  <c r="C10" i="8"/>
  <c r="B10" i="8"/>
  <c r="D9" i="8"/>
  <c r="D8" i="8" s="1"/>
  <c r="D7" i="8" s="1"/>
  <c r="C9" i="8"/>
  <c r="C8" i="8"/>
  <c r="A7" i="8"/>
  <c r="C6" i="8"/>
  <c r="B6" i="8"/>
  <c r="D5" i="8"/>
  <c r="A3" i="8"/>
  <c r="A2" i="8"/>
  <c r="D112" i="7"/>
  <c r="C112" i="7"/>
  <c r="B112" i="7"/>
  <c r="D110" i="7"/>
  <c r="C110" i="7"/>
  <c r="B110" i="7"/>
  <c r="D108" i="7"/>
  <c r="C108" i="7"/>
  <c r="C97" i="7" s="1"/>
  <c r="B108" i="7"/>
  <c r="D105" i="7"/>
  <c r="C105" i="7"/>
  <c r="B105" i="7"/>
  <c r="B97" i="7" s="1"/>
  <c r="D98" i="7"/>
  <c r="C98" i="7"/>
  <c r="B98" i="7"/>
  <c r="D97" i="7"/>
  <c r="D95" i="7"/>
  <c r="C95" i="7"/>
  <c r="C82" i="7" s="1"/>
  <c r="B95" i="7"/>
  <c r="D87" i="7"/>
  <c r="C87" i="7"/>
  <c r="B87" i="7"/>
  <c r="B82" i="7" s="1"/>
  <c r="D83" i="7"/>
  <c r="C83" i="7"/>
  <c r="B83" i="7"/>
  <c r="D82" i="7"/>
  <c r="D81" i="7" s="1"/>
  <c r="D79" i="7"/>
  <c r="C79" i="7"/>
  <c r="B79" i="7"/>
  <c r="D77" i="7"/>
  <c r="C77" i="7"/>
  <c r="B77" i="7"/>
  <c r="D75" i="7"/>
  <c r="C75" i="7"/>
  <c r="B75" i="7"/>
  <c r="D68" i="7"/>
  <c r="C68" i="7"/>
  <c r="B68" i="7"/>
  <c r="D66" i="7"/>
  <c r="C66" i="7"/>
  <c r="B66" i="7"/>
  <c r="B44" i="7" s="1"/>
  <c r="D55" i="7"/>
  <c r="C55" i="7"/>
  <c r="B55" i="7"/>
  <c r="D45" i="7"/>
  <c r="D44" i="7" s="1"/>
  <c r="C45" i="7"/>
  <c r="B45" i="7"/>
  <c r="C44" i="7"/>
  <c r="C8" i="7" s="1"/>
  <c r="D42" i="7"/>
  <c r="C42" i="7"/>
  <c r="B42" i="7"/>
  <c r="B9" i="7" s="1"/>
  <c r="B8" i="7" s="1"/>
  <c r="D10" i="7"/>
  <c r="C10" i="7"/>
  <c r="B10" i="7"/>
  <c r="D9" i="7"/>
  <c r="D8" i="7" s="1"/>
  <c r="D7" i="7" s="1"/>
  <c r="C9" i="7"/>
  <c r="A7" i="7"/>
  <c r="D5" i="7"/>
  <c r="A3" i="7"/>
  <c r="A2" i="7"/>
  <c r="D32" i="6"/>
  <c r="C32" i="6"/>
  <c r="B32" i="6"/>
  <c r="B23" i="6" s="1"/>
  <c r="D24" i="6"/>
  <c r="D23" i="6" s="1"/>
  <c r="C24" i="6"/>
  <c r="B24" i="6"/>
  <c r="C23" i="6"/>
  <c r="D21" i="6"/>
  <c r="B21" i="6"/>
  <c r="D7" i="6"/>
  <c r="C7" i="6"/>
  <c r="B7" i="6"/>
  <c r="D5" i="6"/>
  <c r="D7" i="5"/>
  <c r="C7" i="5"/>
  <c r="B7" i="5"/>
  <c r="A7" i="5"/>
  <c r="C6" i="5"/>
  <c r="B6" i="5"/>
  <c r="D5" i="5"/>
  <c r="A3" i="5"/>
  <c r="A2" i="5"/>
  <c r="D32" i="4"/>
  <c r="C32" i="4"/>
  <c r="B32" i="4"/>
  <c r="B22" i="4" s="1"/>
  <c r="D23" i="4"/>
  <c r="D22" i="4" s="1"/>
  <c r="C23" i="4"/>
  <c r="B23" i="4"/>
  <c r="C22" i="4"/>
  <c r="D20" i="4"/>
  <c r="B20" i="4"/>
  <c r="D7" i="4"/>
  <c r="C7" i="4"/>
  <c r="B7" i="4"/>
  <c r="D5" i="4"/>
  <c r="D7" i="3"/>
  <c r="C7" i="3"/>
  <c r="B7" i="3"/>
  <c r="A7" i="3"/>
  <c r="C6" i="3"/>
  <c r="B6" i="3"/>
  <c r="D5" i="3"/>
  <c r="A3" i="3"/>
  <c r="A2" i="3"/>
  <c r="I112" i="2"/>
  <c r="H112" i="2"/>
  <c r="G112" i="2"/>
  <c r="F112" i="2"/>
  <c r="E112" i="2"/>
  <c r="D112" i="2"/>
  <c r="C112" i="2"/>
  <c r="B112" i="2"/>
  <c r="I110" i="2"/>
  <c r="H110" i="2"/>
  <c r="G110" i="2"/>
  <c r="F110" i="2"/>
  <c r="E110" i="2"/>
  <c r="D110" i="2"/>
  <c r="C110" i="2"/>
  <c r="B110" i="2"/>
  <c r="I108" i="2"/>
  <c r="H108" i="2"/>
  <c r="G108" i="2"/>
  <c r="F108" i="2"/>
  <c r="E108" i="2"/>
  <c r="D108" i="2"/>
  <c r="C108" i="2"/>
  <c r="B108" i="2"/>
  <c r="I105" i="2"/>
  <c r="H105" i="2"/>
  <c r="G105" i="2"/>
  <c r="F105" i="2"/>
  <c r="E105" i="2"/>
  <c r="D105" i="2"/>
  <c r="C105" i="2"/>
  <c r="B105" i="2"/>
  <c r="I98" i="2"/>
  <c r="H98" i="2"/>
  <c r="G98" i="2"/>
  <c r="F98" i="2"/>
  <c r="E98" i="2"/>
  <c r="D98" i="2"/>
  <c r="C98" i="2"/>
  <c r="B98" i="2"/>
  <c r="I97" i="2"/>
  <c r="H97" i="2"/>
  <c r="G97" i="2"/>
  <c r="F97" i="2"/>
  <c r="E97" i="2"/>
  <c r="D97" i="2"/>
  <c r="C97" i="2"/>
  <c r="B97" i="2"/>
  <c r="I95" i="2"/>
  <c r="H95" i="2"/>
  <c r="G95" i="2"/>
  <c r="F95" i="2"/>
  <c r="E95" i="2"/>
  <c r="D95" i="2"/>
  <c r="C95" i="2"/>
  <c r="B95" i="2"/>
  <c r="I87" i="2"/>
  <c r="H87" i="2"/>
  <c r="G87" i="2"/>
  <c r="F87" i="2"/>
  <c r="E87" i="2"/>
  <c r="D87" i="2"/>
  <c r="C87" i="2"/>
  <c r="B87" i="2"/>
  <c r="I83" i="2"/>
  <c r="H83" i="2"/>
  <c r="G83" i="2"/>
  <c r="F83" i="2"/>
  <c r="E83" i="2"/>
  <c r="D83" i="2"/>
  <c r="C83" i="2"/>
  <c r="B83" i="2"/>
  <c r="I82" i="2"/>
  <c r="H82" i="2"/>
  <c r="G82" i="2"/>
  <c r="F82" i="2"/>
  <c r="E82" i="2"/>
  <c r="D82" i="2"/>
  <c r="C82" i="2"/>
  <c r="B82" i="2"/>
  <c r="I81" i="2"/>
  <c r="H81" i="2"/>
  <c r="G81" i="2"/>
  <c r="F81" i="2"/>
  <c r="E81" i="2"/>
  <c r="D81" i="2"/>
  <c r="C81" i="2"/>
  <c r="B81" i="2"/>
  <c r="I79" i="2"/>
  <c r="H79" i="2"/>
  <c r="G79" i="2"/>
  <c r="F79" i="2"/>
  <c r="E79" i="2"/>
  <c r="D79" i="2"/>
  <c r="C79" i="2"/>
  <c r="B79" i="2"/>
  <c r="I77" i="2"/>
  <c r="H77" i="2"/>
  <c r="G77" i="2"/>
  <c r="F77" i="2"/>
  <c r="E77" i="2"/>
  <c r="D77" i="2"/>
  <c r="C77" i="2"/>
  <c r="B77" i="2"/>
  <c r="I75" i="2"/>
  <c r="H75" i="2"/>
  <c r="G75" i="2"/>
  <c r="F75" i="2"/>
  <c r="E75" i="2"/>
  <c r="D75" i="2"/>
  <c r="C75" i="2"/>
  <c r="B75" i="2"/>
  <c r="I68" i="2"/>
  <c r="H68" i="2"/>
  <c r="G68" i="2"/>
  <c r="F68" i="2"/>
  <c r="E68" i="2"/>
  <c r="D68" i="2"/>
  <c r="C68" i="2"/>
  <c r="B68" i="2"/>
  <c r="I66" i="2"/>
  <c r="H66" i="2"/>
  <c r="G66" i="2"/>
  <c r="F66" i="2"/>
  <c r="E66" i="2"/>
  <c r="D66" i="2"/>
  <c r="C66" i="2"/>
  <c r="B66" i="2"/>
  <c r="I55" i="2"/>
  <c r="H55" i="2"/>
  <c r="G55" i="2"/>
  <c r="F55" i="2"/>
  <c r="E55" i="2"/>
  <c r="D55" i="2"/>
  <c r="C55" i="2"/>
  <c r="B55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2" i="2"/>
  <c r="H42" i="2"/>
  <c r="G42" i="2"/>
  <c r="F42" i="2"/>
  <c r="E42" i="2"/>
  <c r="D42" i="2"/>
  <c r="C42" i="2"/>
  <c r="B42" i="2"/>
  <c r="I9" i="2"/>
  <c r="H9" i="2"/>
  <c r="G9" i="2"/>
  <c r="F9" i="2"/>
  <c r="E9" i="2"/>
  <c r="D9" i="2"/>
  <c r="C9" i="2"/>
  <c r="B9" i="2"/>
  <c r="I8" i="2"/>
  <c r="H8" i="2"/>
  <c r="H7" i="2" s="1"/>
  <c r="H6" i="2" s="1"/>
  <c r="G8" i="2"/>
  <c r="F8" i="2"/>
  <c r="E8" i="2"/>
  <c r="D8" i="2"/>
  <c r="C8" i="2"/>
  <c r="B8" i="2"/>
  <c r="I7" i="2"/>
  <c r="G7" i="2"/>
  <c r="F7" i="2"/>
  <c r="E7" i="2"/>
  <c r="D7" i="2"/>
  <c r="C7" i="2"/>
  <c r="B7" i="2"/>
  <c r="I6" i="2"/>
  <c r="G6" i="2"/>
  <c r="F6" i="2"/>
  <c r="E6" i="2"/>
  <c r="D6" i="2"/>
  <c r="C6" i="2"/>
  <c r="B6" i="2"/>
  <c r="A6" i="2"/>
  <c r="I4" i="2"/>
  <c r="A2" i="2"/>
  <c r="I112" i="1"/>
  <c r="H112" i="1"/>
  <c r="G112" i="1"/>
  <c r="F112" i="1"/>
  <c r="E112" i="1"/>
  <c r="D112" i="1"/>
  <c r="C112" i="1"/>
  <c r="B112" i="1"/>
  <c r="I110" i="1"/>
  <c r="H110" i="1"/>
  <c r="G110" i="1"/>
  <c r="F110" i="1"/>
  <c r="E110" i="1"/>
  <c r="D110" i="1"/>
  <c r="C110" i="1"/>
  <c r="B110" i="1"/>
  <c r="I108" i="1"/>
  <c r="H108" i="1"/>
  <c r="G108" i="1"/>
  <c r="F108" i="1"/>
  <c r="E108" i="1"/>
  <c r="D108" i="1"/>
  <c r="C108" i="1"/>
  <c r="B108" i="1"/>
  <c r="I105" i="1"/>
  <c r="H105" i="1"/>
  <c r="G105" i="1"/>
  <c r="F105" i="1"/>
  <c r="E105" i="1"/>
  <c r="D105" i="1"/>
  <c r="C105" i="1"/>
  <c r="B105" i="1"/>
  <c r="I98" i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5" i="1"/>
  <c r="H95" i="1"/>
  <c r="G95" i="1"/>
  <c r="F95" i="1"/>
  <c r="E95" i="1"/>
  <c r="D95" i="1"/>
  <c r="C95" i="1"/>
  <c r="B95" i="1"/>
  <c r="I87" i="1"/>
  <c r="H87" i="1"/>
  <c r="G87" i="1"/>
  <c r="F87" i="1"/>
  <c r="E87" i="1"/>
  <c r="D87" i="1"/>
  <c r="C87" i="1"/>
  <c r="B87" i="1"/>
  <c r="I83" i="1"/>
  <c r="H83" i="1"/>
  <c r="G83" i="1"/>
  <c r="F83" i="1"/>
  <c r="E83" i="1"/>
  <c r="D83" i="1"/>
  <c r="C83" i="1"/>
  <c r="B83" i="1"/>
  <c r="I82" i="1"/>
  <c r="I81" i="1" s="1"/>
  <c r="H82" i="1"/>
  <c r="G82" i="1"/>
  <c r="F82" i="1"/>
  <c r="E82" i="1"/>
  <c r="D82" i="1"/>
  <c r="C82" i="1"/>
  <c r="B82" i="1"/>
  <c r="H81" i="1"/>
  <c r="G81" i="1"/>
  <c r="F81" i="1"/>
  <c r="E81" i="1"/>
  <c r="D81" i="1"/>
  <c r="C81" i="1"/>
  <c r="B81" i="1"/>
  <c r="I79" i="1"/>
  <c r="H79" i="1"/>
  <c r="G79" i="1"/>
  <c r="F79" i="1"/>
  <c r="E79" i="1"/>
  <c r="D79" i="1"/>
  <c r="C79" i="1"/>
  <c r="B79" i="1"/>
  <c r="I77" i="1"/>
  <c r="H77" i="1"/>
  <c r="G77" i="1"/>
  <c r="F77" i="1"/>
  <c r="E77" i="1"/>
  <c r="D77" i="1"/>
  <c r="C77" i="1"/>
  <c r="B77" i="1"/>
  <c r="I75" i="1"/>
  <c r="H75" i="1"/>
  <c r="G75" i="1"/>
  <c r="F75" i="1"/>
  <c r="E75" i="1"/>
  <c r="D75" i="1"/>
  <c r="C75" i="1"/>
  <c r="B75" i="1"/>
  <c r="I68" i="1"/>
  <c r="H68" i="1"/>
  <c r="G68" i="1"/>
  <c r="F68" i="1"/>
  <c r="E68" i="1"/>
  <c r="D68" i="1"/>
  <c r="C68" i="1"/>
  <c r="B68" i="1"/>
  <c r="I66" i="1"/>
  <c r="H66" i="1"/>
  <c r="G66" i="1"/>
  <c r="F66" i="1"/>
  <c r="E66" i="1"/>
  <c r="D66" i="1"/>
  <c r="C66" i="1"/>
  <c r="B66" i="1"/>
  <c r="I55" i="1"/>
  <c r="H55" i="1"/>
  <c r="G55" i="1"/>
  <c r="F55" i="1"/>
  <c r="E55" i="1"/>
  <c r="D55" i="1"/>
  <c r="C55" i="1"/>
  <c r="B55" i="1"/>
  <c r="I45" i="1"/>
  <c r="H45" i="1"/>
  <c r="G45" i="1"/>
  <c r="F45" i="1"/>
  <c r="E45" i="1"/>
  <c r="D45" i="1"/>
  <c r="C45" i="1"/>
  <c r="B45" i="1"/>
  <c r="I44" i="1"/>
  <c r="I7" i="1" s="1"/>
  <c r="H44" i="1"/>
  <c r="G44" i="1"/>
  <c r="F44" i="1"/>
  <c r="E44" i="1"/>
  <c r="D44" i="1"/>
  <c r="C44" i="1"/>
  <c r="B44" i="1"/>
  <c r="I42" i="1"/>
  <c r="H42" i="1"/>
  <c r="G42" i="1"/>
  <c r="F42" i="1"/>
  <c r="E42" i="1"/>
  <c r="D42" i="1"/>
  <c r="C42" i="1"/>
  <c r="B42" i="1"/>
  <c r="I9" i="1"/>
  <c r="H9" i="1"/>
  <c r="G9" i="1"/>
  <c r="F9" i="1"/>
  <c r="E9" i="1"/>
  <c r="E8" i="1" s="1"/>
  <c r="E7" i="1" s="1"/>
  <c r="E6" i="1" s="1"/>
  <c r="D9" i="1"/>
  <c r="D8" i="1" s="1"/>
  <c r="D7" i="1" s="1"/>
  <c r="D6" i="1" s="1"/>
  <c r="C9" i="1"/>
  <c r="B9" i="1"/>
  <c r="I8" i="1"/>
  <c r="H8" i="1"/>
  <c r="G8" i="1"/>
  <c r="F8" i="1"/>
  <c r="C8" i="1"/>
  <c r="B8" i="1"/>
  <c r="H7" i="1"/>
  <c r="H6" i="1" s="1"/>
  <c r="G7" i="1"/>
  <c r="F7" i="1"/>
  <c r="C7" i="1"/>
  <c r="B7" i="1"/>
  <c r="G6" i="1"/>
  <c r="F6" i="1"/>
  <c r="C6" i="1"/>
  <c r="B6" i="1"/>
  <c r="A6" i="1"/>
  <c r="I4" i="1"/>
  <c r="A2" i="1"/>
  <c r="E7" i="10" l="1"/>
  <c r="E6" i="10" s="1"/>
  <c r="B7" i="10"/>
  <c r="B91" i="10"/>
  <c r="D91" i="9"/>
  <c r="F7" i="9"/>
  <c r="F6" i="9" s="1"/>
  <c r="D6" i="9"/>
  <c r="B59" i="8"/>
  <c r="B7" i="8" s="1"/>
  <c r="C59" i="8"/>
  <c r="C7" i="8"/>
  <c r="B81" i="7"/>
  <c r="B7" i="7" s="1"/>
  <c r="C81" i="7"/>
  <c r="C7" i="7" s="1"/>
  <c r="I6" i="1"/>
  <c r="B6" i="10" l="1"/>
</calcChain>
</file>

<file path=xl/sharedStrings.xml><?xml version="1.0" encoding="utf-8"?>
<sst xmlns="http://schemas.openxmlformats.org/spreadsheetml/2006/main" count="754" uniqueCount="129">
  <si>
    <t>State Debt</t>
  </si>
  <si>
    <t>Domestic Debt</t>
  </si>
  <si>
    <t>1. Debt on the securities issued in the domestic market</t>
  </si>
  <si>
    <t>T-bills (12 months)</t>
  </si>
  <si>
    <t>T-bonds (1 year)</t>
  </si>
  <si>
    <t>T-bonds (10 years)</t>
  </si>
  <si>
    <t>T-bonds (11 years)</t>
  </si>
  <si>
    <t>T-bonds (12 years)</t>
  </si>
  <si>
    <t>T-bonds (13 years)</t>
  </si>
  <si>
    <t>T-bonds (14 years)</t>
  </si>
  <si>
    <t>T-bonds (15 years)</t>
  </si>
  <si>
    <t>T-bonds (16 years)</t>
  </si>
  <si>
    <t>T-bonds (17 years)</t>
  </si>
  <si>
    <t>T-bonds (18 months)</t>
  </si>
  <si>
    <t>T-bonds (18 years)</t>
  </si>
  <si>
    <t>T-bonds (19 years)</t>
  </si>
  <si>
    <t>T-bonds (2 years)</t>
  </si>
  <si>
    <t>T-bonds (20 years)</t>
  </si>
  <si>
    <t>T-bonds (21 years)</t>
  </si>
  <si>
    <t>T-bonds (22 years)</t>
  </si>
  <si>
    <t>T-bonds (23 years)</t>
  </si>
  <si>
    <t>T-bonds (24 years)</t>
  </si>
  <si>
    <t>T-bonds (25 years)</t>
  </si>
  <si>
    <t>T-bonds (26 years)</t>
  </si>
  <si>
    <t>T-bonds (27 years)</t>
  </si>
  <si>
    <t>T-bonds (28 years)</t>
  </si>
  <si>
    <t>T-bonds (29 years)</t>
  </si>
  <si>
    <t>T-bonds (3 years)</t>
  </si>
  <si>
    <t>T-bonds (30 years)</t>
  </si>
  <si>
    <t>T-bonds (4 years)</t>
  </si>
  <si>
    <t>T-bonds (5 years)</t>
  </si>
  <si>
    <t>T-bonds (6 years)</t>
  </si>
  <si>
    <t>T-bonds (7 years)</t>
  </si>
  <si>
    <t>T-bonds (8 years)</t>
  </si>
  <si>
    <t>T-bonds (9 years)</t>
  </si>
  <si>
    <t>2. Debts owed to banks and other financial institutions</t>
  </si>
  <si>
    <t>National Bank of Ukraine</t>
  </si>
  <si>
    <t>External Debt</t>
  </si>
  <si>
    <t>1. Debts on the loans received from international financial organizations</t>
  </si>
  <si>
    <t>Clean Technology Fund (IBRD)</t>
  </si>
  <si>
    <t>Council of Europe development bank</t>
  </si>
  <si>
    <t>EBRD</t>
  </si>
  <si>
    <t>EIB</t>
  </si>
  <si>
    <t>European Union</t>
  </si>
  <si>
    <t>IBRD</t>
  </si>
  <si>
    <t>IDA (IBRD)</t>
  </si>
  <si>
    <t>IMF</t>
  </si>
  <si>
    <t>NEFCO</t>
  </si>
  <si>
    <t>2.1.Debts on loans received from the governing authorities of foreign countries (except for unresolved debt from the governing authorities of the aggressor state and/or disputed debt)</t>
  </si>
  <si>
    <t>Canada</t>
  </si>
  <si>
    <t>France</t>
  </si>
  <si>
    <t>Germany</t>
  </si>
  <si>
    <t>Italy</t>
  </si>
  <si>
    <t>Japan</t>
  </si>
  <si>
    <t>Netherlands</t>
  </si>
  <si>
    <t>Poland</t>
  </si>
  <si>
    <t>Republic of Korea</t>
  </si>
  <si>
    <t>United Kingdom</t>
  </si>
  <si>
    <t>USA</t>
  </si>
  <si>
    <t>2.2 Unsettled and/or disputed debt on loans received from the governing authorities of the aggressor state</t>
  </si>
  <si>
    <t>Russia</t>
  </si>
  <si>
    <t>3. Debts on the loans received from foreign commercial banks and other foreign financial institutions</t>
  </si>
  <si>
    <t>CACIB</t>
  </si>
  <si>
    <t>Cargill</t>
  </si>
  <si>
    <t>Chase Manhattan Bank</t>
  </si>
  <si>
    <t>Citibank Europe PLC</t>
  </si>
  <si>
    <t>Deutsche Bank</t>
  </si>
  <si>
    <t>National Westminster Bank PLC</t>
  </si>
  <si>
    <t>4.1.Debt on issued securities (except for unsettled and/or disputed)</t>
  </si>
  <si>
    <t>Eurobonds 2024</t>
  </si>
  <si>
    <t>4.2.Unsettled debt on issued securities and/or disputed debt</t>
  </si>
  <si>
    <t>Eurobonds 2013</t>
  </si>
  <si>
    <t>5. Debts that are not included into any other categories</t>
  </si>
  <si>
    <t>State guaranteed debt</t>
  </si>
  <si>
    <t>Bonds of SMI (10 - year)</t>
  </si>
  <si>
    <t>Bonds of Ukravtodor (5 - year)</t>
  </si>
  <si>
    <t>State securities</t>
  </si>
  <si>
    <t>JSB "UKRGASBANK"</t>
  </si>
  <si>
    <t>JSC "BANK CREDIT DNEPR"</t>
  </si>
  <si>
    <t>JSC "First Ukrainian International Bank"</t>
  </si>
  <si>
    <t>JSC “State Savings Bank of Ukraine”</t>
  </si>
  <si>
    <t>JSC "TASCOMBANK"</t>
  </si>
  <si>
    <t>JSC "The State Export Import Bank of Ukraine"</t>
  </si>
  <si>
    <t>Portfolio Guarantees</t>
  </si>
  <si>
    <t>3. Debts that are not included into any other categories</t>
  </si>
  <si>
    <t>Other creditors</t>
  </si>
  <si>
    <t>Euratom</t>
  </si>
  <si>
    <t>2. Debts on the loans received from governments of foreign states</t>
  </si>
  <si>
    <t>Export–Import Bank of China</t>
  </si>
  <si>
    <t>Central Storage Safety Project Trust</t>
  </si>
  <si>
    <t>4. Debt on the securities issued in the external market</t>
  </si>
  <si>
    <t>Bonds of Ukrenergo (5 - years)</t>
  </si>
  <si>
    <t>%</t>
  </si>
  <si>
    <t>EURIBOR</t>
  </si>
  <si>
    <t>Fixed Rate</t>
  </si>
  <si>
    <t>IMF rate</t>
  </si>
  <si>
    <t>NBU rate</t>
  </si>
  <si>
    <t>SOFR</t>
  </si>
  <si>
    <t>SONIA</t>
  </si>
  <si>
    <t>TORF</t>
  </si>
  <si>
    <t>Ukrainian Index of Retail Deposit Rates</t>
  </si>
  <si>
    <t>Сonsumer price index</t>
  </si>
  <si>
    <t>CAD</t>
  </si>
  <si>
    <t>EUR</t>
  </si>
  <si>
    <t>GBP</t>
  </si>
  <si>
    <t>JPY</t>
  </si>
  <si>
    <t>UAH</t>
  </si>
  <si>
    <t>USD</t>
  </si>
  <si>
    <t>XDR</t>
  </si>
  <si>
    <t>T-bills (3 months)</t>
  </si>
  <si>
    <t>T-bills (6 months)</t>
  </si>
  <si>
    <t>T-bills (9 months)</t>
  </si>
  <si>
    <t>Eurobonds 2015</t>
  </si>
  <si>
    <t>Eurobonds 2016</t>
  </si>
  <si>
    <t>Eurobonds 2017</t>
  </si>
  <si>
    <t>Eurobonds 2018</t>
  </si>
  <si>
    <t>Eurobonds 2019</t>
  </si>
  <si>
    <t>Eurobonds 2020</t>
  </si>
  <si>
    <t>Eurobonds 2021</t>
  </si>
  <si>
    <t>Bonds of SMI (7 - year)</t>
  </si>
  <si>
    <t>Bonds of Ukravtodor (12 - month)</t>
  </si>
  <si>
    <t>Bonds of Ukravtodor (3 - year)</t>
  </si>
  <si>
    <t>Bonds of Ukravtodor (4 - year)</t>
  </si>
  <si>
    <t>Bonds of Ukravtodor (7 - years)</t>
  </si>
  <si>
    <t>(by types of interest rates)</t>
  </si>
  <si>
    <t>State debt and state guaranteed debt of Ukraine
as of 31.07.2025</t>
  </si>
  <si>
    <t>(in terms of repayment currencies)</t>
  </si>
  <si>
    <t>The total amount of state and state-guaranteed debt</t>
  </si>
  <si>
    <t>Including: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</si>
</sst>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,##0.00;\-#,##0.00;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0" borderId="0" applyNumberFormat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" fontId="5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9" fontId="6" fillId="2" borderId="1" xfId="3" applyNumberFormat="1" applyFont="1" applyFill="1" applyBorder="1" applyAlignment="1">
      <alignment horizontal="center" vertical="center" wrapText="1"/>
    </xf>
    <xf numFmtId="164" fontId="6" fillId="2" borderId="1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0" fillId="3" borderId="1" xfId="4" applyNumberFormat="1" applyFont="1" applyFill="1" applyBorder="1" applyAlignment="1">
      <alignment horizontal="left" vertical="center" wrapText="1"/>
    </xf>
    <xf numFmtId="165" fontId="10" fillId="3" borderId="1" xfId="4" applyNumberFormat="1" applyFont="1" applyFill="1" applyBorder="1" applyAlignment="1">
      <alignment horizontal="right" vertical="center"/>
    </xf>
    <xf numFmtId="0" fontId="7" fillId="0" borderId="0" xfId="4" applyNumberFormat="1" applyFont="1" applyAlignment="1">
      <alignment horizontal="center" vertical="center"/>
    </xf>
    <xf numFmtId="49" fontId="11" fillId="5" borderId="1" xfId="1" applyNumberFormat="1" applyFont="1" applyFill="1" applyBorder="1" applyAlignment="1">
      <alignment horizontal="left" vertical="center" wrapText="1" indent="1"/>
    </xf>
    <xf numFmtId="165" fontId="11" fillId="5" borderId="1" xfId="1" applyNumberFormat="1" applyFont="1" applyFill="1" applyBorder="1" applyAlignment="1">
      <alignment horizontal="right" vertical="center"/>
    </xf>
    <xf numFmtId="0" fontId="12" fillId="0" borderId="0" xfId="5" applyNumberFormat="1" applyFont="1" applyAlignment="1">
      <alignment horizontal="center" vertical="center"/>
    </xf>
    <xf numFmtId="49" fontId="13" fillId="7" borderId="1" xfId="2" applyNumberFormat="1" applyFont="1" applyFill="1" applyBorder="1" applyAlignment="1">
      <alignment horizontal="left" vertical="center" wrapText="1" indent="2"/>
    </xf>
    <xf numFmtId="165" fontId="13" fillId="7" borderId="1" xfId="2" applyNumberFormat="1" applyFont="1" applyFill="1" applyBorder="1" applyAlignment="1">
      <alignment horizontal="right" vertical="center"/>
    </xf>
    <xf numFmtId="0" fontId="5" fillId="0" borderId="0" xfId="6" applyNumberFormat="1" applyFont="1" applyAlignment="1">
      <alignment horizontal="center" vertical="center"/>
    </xf>
    <xf numFmtId="49" fontId="5" fillId="2" borderId="1" xfId="7" applyNumberFormat="1" applyFont="1" applyFill="1" applyBorder="1" applyAlignment="1">
      <alignment horizontal="left" vertical="center" indent="3"/>
    </xf>
    <xf numFmtId="4" fontId="5" fillId="2" borderId="1" xfId="7" applyNumberFormat="1" applyFont="1" applyFill="1" applyBorder="1" applyAlignment="1">
      <alignment horizontal="right" vertical="center"/>
    </xf>
    <xf numFmtId="0" fontId="5" fillId="0" borderId="0" xfId="7" applyNumberFormat="1" applyFont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indent="4"/>
    </xf>
    <xf numFmtId="4" fontId="14" fillId="2" borderId="1" xfId="0" applyNumberFormat="1" applyFont="1" applyFill="1" applyBorder="1" applyAlignment="1">
      <alignment horizontal="right" vertical="center"/>
    </xf>
    <xf numFmtId="0" fontId="15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left" indent="4"/>
    </xf>
    <xf numFmtId="4" fontId="14" fillId="2" borderId="1" xfId="0" applyNumberFormat="1" applyFont="1" applyFill="1" applyBorder="1" applyAlignment="1"/>
    <xf numFmtId="0" fontId="15" fillId="0" borderId="0" xfId="0" applyFont="1" applyAlignment="1"/>
    <xf numFmtId="0" fontId="15" fillId="0" borderId="0" xfId="0" applyFont="1"/>
    <xf numFmtId="0" fontId="5" fillId="2" borderId="1" xfId="0" applyFont="1" applyFill="1" applyBorder="1" applyAlignment="1">
      <alignment horizontal="left" indent="3"/>
    </xf>
    <xf numFmtId="4" fontId="5" fillId="2" borderId="1" xfId="0" applyNumberFormat="1" applyFont="1" applyFill="1" applyBorder="1" applyAlignment="1"/>
    <xf numFmtId="0" fontId="13" fillId="7" borderId="1" xfId="0" applyFont="1" applyFill="1" applyBorder="1" applyAlignment="1">
      <alignment horizontal="left" indent="2"/>
    </xf>
    <xf numFmtId="4" fontId="13" fillId="7" borderId="1" xfId="0" applyNumberFormat="1" applyFont="1" applyFill="1" applyBorder="1" applyAlignment="1"/>
    <xf numFmtId="0" fontId="11" fillId="5" borderId="1" xfId="0" applyFont="1" applyFill="1" applyBorder="1" applyAlignment="1">
      <alignment horizontal="left" indent="1"/>
    </xf>
    <xf numFmtId="4" fontId="11" fillId="5" borderId="1" xfId="0" applyNumberFormat="1" applyFont="1" applyFill="1" applyBorder="1" applyAlignment="1"/>
    <xf numFmtId="4" fontId="15" fillId="0" borderId="0" xfId="0" applyNumberFormat="1" applyFont="1" applyAlignment="1"/>
    <xf numFmtId="4" fontId="15" fillId="0" borderId="0" xfId="0" applyNumberFormat="1" applyFont="1"/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4" fontId="5" fillId="0" borderId="0" xfId="0" applyNumberFormat="1" applyFont="1" applyAlignment="1"/>
    <xf numFmtId="10" fontId="5" fillId="0" borderId="0" xfId="0" applyNumberFormat="1" applyFont="1" applyAlignment="1"/>
    <xf numFmtId="0" fontId="6" fillId="2" borderId="1" xfId="3" applyNumberFormat="1" applyFont="1" applyFill="1" applyBorder="1" applyAlignment="1">
      <alignment horizontal="center" vertical="center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right"/>
    </xf>
    <xf numFmtId="0" fontId="17" fillId="8" borderId="1" xfId="1" applyNumberFormat="1" applyFont="1" applyFill="1" applyBorder="1" applyAlignment="1">
      <alignment horizontal="left" vertical="center"/>
    </xf>
    <xf numFmtId="165" fontId="17" fillId="8" borderId="1" xfId="1" applyNumberFormat="1" applyFont="1" applyFill="1" applyBorder="1" applyAlignment="1">
      <alignment horizontal="right" vertical="center"/>
    </xf>
    <xf numFmtId="10" fontId="17" fillId="8" borderId="1" xfId="8" applyNumberFormat="1" applyFont="1" applyFill="1" applyBorder="1" applyAlignment="1">
      <alignment horizontal="right" vertical="center"/>
    </xf>
    <xf numFmtId="0" fontId="18" fillId="0" borderId="0" xfId="4" applyNumberFormat="1" applyFont="1" applyAlignment="1">
      <alignment horizontal="right"/>
    </xf>
    <xf numFmtId="49" fontId="14" fillId="2" borderId="1" xfId="0" applyNumberFormat="1" applyFont="1" applyFill="1" applyBorder="1" applyAlignment="1">
      <alignment horizontal="left" indent="1"/>
    </xf>
    <xf numFmtId="4" fontId="14" fillId="2" borderId="1" xfId="0" applyNumberFormat="1" applyFont="1" applyFill="1" applyBorder="1" applyAlignment="1">
      <alignment horizontal="right"/>
    </xf>
    <xf numFmtId="10" fontId="14" fillId="2" borderId="1" xfId="0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right"/>
    </xf>
    <xf numFmtId="0" fontId="14" fillId="2" borderId="1" xfId="0" applyFont="1" applyFill="1" applyBorder="1" applyAlignment="1">
      <alignment horizontal="left" indent="1"/>
    </xf>
    <xf numFmtId="10" fontId="14" fillId="2" borderId="1" xfId="0" applyNumberFormat="1" applyFont="1" applyFill="1" applyBorder="1" applyAlignment="1"/>
    <xf numFmtId="10" fontId="5" fillId="0" borderId="0" xfId="0" applyNumberFormat="1" applyFont="1"/>
    <xf numFmtId="0" fontId="7" fillId="0" borderId="0" xfId="0" applyFont="1" applyAlignment="1">
      <alignment horizontal="left"/>
    </xf>
    <xf numFmtId="49" fontId="6" fillId="2" borderId="1" xfId="3" applyNumberFormat="1" applyFont="1" applyFill="1" applyBorder="1" applyAlignment="1">
      <alignment horizontal="left" vertical="center" wrapText="1"/>
    </xf>
    <xf numFmtId="4" fontId="6" fillId="2" borderId="1" xfId="3" applyNumberFormat="1" applyFont="1" applyFill="1" applyBorder="1" applyAlignment="1">
      <alignment horizontal="center" vertical="center"/>
    </xf>
    <xf numFmtId="0" fontId="18" fillId="0" borderId="0" xfId="4" applyNumberFormat="1" applyFont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indent="1"/>
    </xf>
    <xf numFmtId="10" fontId="14" fillId="2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4" fontId="19" fillId="0" borderId="0" xfId="0" applyNumberFormat="1" applyFont="1" applyAlignment="1"/>
    <xf numFmtId="0" fontId="6" fillId="0" borderId="0" xfId="3" applyFont="1"/>
    <xf numFmtId="165" fontId="2" fillId="8" borderId="1" xfId="1" applyNumberFormat="1" applyFont="1" applyFill="1" applyBorder="1" applyAlignment="1">
      <alignment horizontal="right"/>
    </xf>
    <xf numFmtId="10" fontId="2" fillId="8" borderId="1" xfId="8" applyNumberFormat="1" applyFont="1" applyFill="1" applyBorder="1" applyAlignment="1">
      <alignment horizontal="right"/>
    </xf>
    <xf numFmtId="0" fontId="18" fillId="0" borderId="0" xfId="4" applyNumberFormat="1" applyFont="1" applyAlignment="1"/>
    <xf numFmtId="0" fontId="18" fillId="0" borderId="0" xfId="4" applyNumberFormat="1" applyFont="1"/>
    <xf numFmtId="49" fontId="20" fillId="7" borderId="1" xfId="2" applyNumberFormat="1" applyFont="1" applyFill="1" applyBorder="1" applyAlignment="1">
      <alignment horizontal="left" indent="1"/>
    </xf>
    <xf numFmtId="165" fontId="20" fillId="7" borderId="1" xfId="2" applyNumberFormat="1" applyFont="1" applyFill="1" applyBorder="1" applyAlignment="1">
      <alignment horizontal="right"/>
    </xf>
    <xf numFmtId="10" fontId="20" fillId="7" borderId="1" xfId="8" applyNumberFormat="1" applyFont="1" applyFill="1" applyBorder="1" applyAlignment="1">
      <alignment horizontal="right"/>
    </xf>
    <xf numFmtId="0" fontId="5" fillId="0" borderId="0" xfId="0" applyNumberFormat="1" applyFont="1" applyAlignment="1"/>
    <xf numFmtId="0" fontId="5" fillId="0" borderId="0" xfId="0" applyNumberFormat="1" applyFont="1"/>
    <xf numFmtId="49" fontId="14" fillId="2" borderId="1" xfId="0" applyNumberFormat="1" applyFont="1" applyFill="1" applyBorder="1" applyAlignment="1">
      <alignment horizontal="left" indent="2"/>
    </xf>
    <xf numFmtId="165" fontId="14" fillId="2" borderId="1" xfId="0" applyNumberFormat="1" applyFont="1" applyFill="1" applyBorder="1" applyAlignment="1">
      <alignment horizontal="right"/>
    </xf>
    <xf numFmtId="10" fontId="14" fillId="2" borderId="1" xfId="8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left" indent="2"/>
    </xf>
    <xf numFmtId="0" fontId="5" fillId="0" borderId="0" xfId="5" applyNumberFormat="1" applyFont="1" applyAlignment="1"/>
    <xf numFmtId="0" fontId="5" fillId="0" borderId="0" xfId="5" applyNumberFormat="1" applyFont="1"/>
    <xf numFmtId="0" fontId="20" fillId="7" borderId="1" xfId="0" applyFont="1" applyFill="1" applyBorder="1" applyAlignment="1">
      <alignment horizontal="left" indent="1"/>
    </xf>
    <xf numFmtId="4" fontId="20" fillId="7" borderId="1" xfId="0" applyNumberFormat="1" applyFont="1" applyFill="1" applyBorder="1" applyAlignment="1"/>
    <xf numFmtId="10" fontId="20" fillId="7" borderId="1" xfId="0" applyNumberFormat="1" applyFont="1" applyFill="1" applyBorder="1" applyAlignment="1"/>
    <xf numFmtId="0" fontId="17" fillId="9" borderId="1" xfId="9" applyNumberFormat="1" applyFont="1" applyBorder="1" applyAlignment="1">
      <alignment horizontal="left" vertical="center"/>
    </xf>
    <xf numFmtId="165" fontId="17" fillId="9" borderId="1" xfId="9" applyNumberFormat="1" applyFont="1" applyBorder="1" applyAlignment="1">
      <alignment horizontal="right" vertical="center"/>
    </xf>
    <xf numFmtId="10" fontId="17" fillId="9" borderId="1" xfId="8" applyNumberFormat="1" applyFont="1" applyFill="1" applyBorder="1" applyAlignment="1">
      <alignment horizontal="right" vertical="center"/>
    </xf>
    <xf numFmtId="49" fontId="17" fillId="9" borderId="1" xfId="9" applyNumberFormat="1" applyFont="1" applyBorder="1" applyAlignment="1">
      <alignment horizontal="left" vertical="center"/>
    </xf>
    <xf numFmtId="49" fontId="5" fillId="0" borderId="0" xfId="0" applyNumberFormat="1" applyFont="1"/>
    <xf numFmtId="49" fontId="2" fillId="9" borderId="1" xfId="9" applyNumberFormat="1" applyBorder="1" applyAlignment="1">
      <alignment horizontal="left" vertical="center"/>
    </xf>
    <xf numFmtId="165" fontId="2" fillId="9" borderId="1" xfId="9" applyNumberFormat="1" applyBorder="1" applyAlignment="1">
      <alignment horizontal="right" vertical="center"/>
    </xf>
    <xf numFmtId="10" fontId="2" fillId="9" borderId="1" xfId="8" applyNumberFormat="1" applyFont="1" applyFill="1" applyBorder="1" applyAlignment="1">
      <alignment horizontal="right" vertical="center"/>
    </xf>
    <xf numFmtId="0" fontId="7" fillId="0" borderId="0" xfId="4" applyNumberFormat="1" applyFont="1" applyAlignment="1"/>
    <xf numFmtId="0" fontId="7" fillId="0" borderId="0" xfId="4" applyNumberFormat="1" applyFont="1"/>
    <xf numFmtId="49" fontId="20" fillId="7" borderId="1" xfId="10" applyNumberFormat="1" applyFont="1" applyFill="1" applyBorder="1" applyAlignment="1">
      <alignment horizontal="left" indent="1"/>
    </xf>
    <xf numFmtId="165" fontId="20" fillId="7" borderId="1" xfId="10" applyNumberFormat="1" applyFont="1" applyFill="1" applyBorder="1" applyAlignment="1">
      <alignment horizontal="right"/>
    </xf>
    <xf numFmtId="49" fontId="6" fillId="11" borderId="1" xfId="3" applyNumberFormat="1" applyFont="1" applyFill="1" applyBorder="1" applyAlignment="1">
      <alignment horizontal="center" vertical="center" wrapText="1"/>
    </xf>
    <xf numFmtId="49" fontId="6" fillId="11" borderId="1" xfId="3" applyNumberFormat="1" applyFont="1" applyFill="1" applyBorder="1" applyAlignment="1">
      <alignment horizontal="center" vertical="center"/>
    </xf>
    <xf numFmtId="0" fontId="17" fillId="12" borderId="1" xfId="1" applyNumberFormat="1" applyFont="1" applyFill="1" applyBorder="1" applyAlignment="1">
      <alignment horizontal="left" vertical="center"/>
    </xf>
    <xf numFmtId="49" fontId="13" fillId="13" borderId="1" xfId="5" applyNumberFormat="1" applyFont="1" applyFill="1" applyBorder="1" applyAlignment="1">
      <alignment horizontal="left" vertical="center" indent="1"/>
    </xf>
    <xf numFmtId="165" fontId="13" fillId="13" borderId="1" xfId="5" applyNumberFormat="1" applyFont="1" applyFill="1" applyBorder="1" applyAlignment="1">
      <alignment horizontal="right" vertical="center"/>
    </xf>
    <xf numFmtId="10" fontId="13" fillId="13" borderId="1" xfId="8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49" fontId="13" fillId="2" borderId="1" xfId="6" applyNumberFormat="1" applyFont="1" applyFill="1" applyBorder="1" applyAlignment="1">
      <alignment horizontal="left" vertical="center" indent="2"/>
    </xf>
    <xf numFmtId="165" fontId="13" fillId="2" borderId="1" xfId="6" applyNumberFormat="1" applyFont="1" applyFill="1" applyBorder="1" applyAlignment="1">
      <alignment horizontal="right" vertical="center"/>
    </xf>
    <xf numFmtId="10" fontId="13" fillId="2" borderId="1" xfId="8" applyNumberFormat="1" applyFont="1" applyFill="1" applyBorder="1" applyAlignment="1">
      <alignment horizontal="right" vertical="center"/>
    </xf>
    <xf numFmtId="49" fontId="21" fillId="15" borderId="1" xfId="11" applyNumberFormat="1" applyFont="1" applyFill="1" applyBorder="1" applyAlignment="1">
      <alignment horizontal="left" vertical="center" indent="3"/>
    </xf>
    <xf numFmtId="165" fontId="21" fillId="15" borderId="1" xfId="11" applyNumberFormat="1" applyFont="1" applyFill="1" applyBorder="1" applyAlignment="1">
      <alignment horizontal="right" vertical="center"/>
    </xf>
    <xf numFmtId="10" fontId="21" fillId="15" borderId="1" xfId="8" applyNumberFormat="1" applyFont="1" applyFill="1" applyBorder="1" applyAlignment="1">
      <alignment horizontal="right" vertical="center"/>
    </xf>
    <xf numFmtId="165" fontId="14" fillId="2" borderId="1" xfId="0" applyNumberFormat="1" applyFont="1" applyFill="1" applyBorder="1" applyAlignment="1">
      <alignment horizontal="right" vertical="center"/>
    </xf>
    <xf numFmtId="10" fontId="14" fillId="2" borderId="1" xfId="8" applyNumberFormat="1" applyFont="1" applyFill="1" applyBorder="1" applyAlignment="1">
      <alignment horizontal="right" vertical="center"/>
    </xf>
    <xf numFmtId="0" fontId="21" fillId="15" borderId="1" xfId="0" applyFont="1" applyFill="1" applyBorder="1" applyAlignment="1">
      <alignment horizontal="left" indent="3"/>
    </xf>
    <xf numFmtId="4" fontId="21" fillId="15" borderId="1" xfId="0" applyNumberFormat="1" applyFont="1" applyFill="1" applyBorder="1" applyAlignment="1"/>
    <xf numFmtId="10" fontId="21" fillId="15" borderId="1" xfId="0" applyNumberFormat="1" applyFont="1" applyFill="1" applyBorder="1" applyAlignment="1"/>
    <xf numFmtId="0" fontId="13" fillId="2" borderId="1" xfId="0" applyFont="1" applyFill="1" applyBorder="1" applyAlignment="1">
      <alignment horizontal="left" indent="2"/>
    </xf>
    <xf numFmtId="4" fontId="13" fillId="2" borderId="1" xfId="0" applyNumberFormat="1" applyFont="1" applyFill="1" applyBorder="1" applyAlignment="1"/>
    <xf numFmtId="10" fontId="13" fillId="2" borderId="1" xfId="0" applyNumberFormat="1" applyFont="1" applyFill="1" applyBorder="1" applyAlignment="1"/>
    <xf numFmtId="0" fontId="13" fillId="13" borderId="1" xfId="0" applyFont="1" applyFill="1" applyBorder="1" applyAlignment="1">
      <alignment horizontal="left" indent="1"/>
    </xf>
    <xf numFmtId="4" fontId="13" fillId="13" borderId="1" xfId="0" applyNumberFormat="1" applyFont="1" applyFill="1" applyBorder="1" applyAlignment="1"/>
    <xf numFmtId="10" fontId="13" fillId="13" borderId="1" xfId="0" applyNumberFormat="1" applyFont="1" applyFill="1" applyBorder="1" applyAlignment="1"/>
    <xf numFmtId="165" fontId="17" fillId="12" borderId="1" xfId="1" applyNumberFormat="1" applyFont="1" applyFill="1" applyBorder="1" applyAlignment="1">
      <alignment horizontal="right" vertical="center"/>
    </xf>
    <xf numFmtId="10" fontId="17" fillId="12" borderId="1" xfId="8" applyNumberFormat="1" applyFont="1" applyFill="1" applyBorder="1" applyAlignment="1">
      <alignment horizontal="right" vertical="center"/>
    </xf>
    <xf numFmtId="49" fontId="21" fillId="7" borderId="1" xfId="12" applyNumberFormat="1" applyFont="1" applyFill="1" applyBorder="1" applyAlignment="1">
      <alignment horizontal="left" vertical="center" indent="3"/>
    </xf>
    <xf numFmtId="165" fontId="21" fillId="7" borderId="1" xfId="12" applyNumberFormat="1" applyFont="1" applyFill="1" applyBorder="1" applyAlignment="1">
      <alignment horizontal="right" vertical="center"/>
    </xf>
    <xf numFmtId="10" fontId="21" fillId="7" borderId="1" xfId="8" applyNumberFormat="1" applyFont="1" applyFill="1" applyBorder="1" applyAlignment="1">
      <alignment horizontal="right" vertical="center"/>
    </xf>
    <xf numFmtId="0" fontId="21" fillId="7" borderId="1" xfId="0" applyFont="1" applyFill="1" applyBorder="1" applyAlignment="1">
      <alignment horizontal="left" indent="3"/>
    </xf>
    <xf numFmtId="4" fontId="21" fillId="7" borderId="1" xfId="0" applyNumberFormat="1" applyFont="1" applyFill="1" applyBorder="1" applyAlignment="1"/>
    <xf numFmtId="10" fontId="21" fillId="7" borderId="1" xfId="0" applyNumberFormat="1" applyFont="1" applyFill="1" applyBorder="1" applyAlignment="1"/>
    <xf numFmtId="49" fontId="11" fillId="17" borderId="1" xfId="9" applyNumberFormat="1" applyFont="1" applyFill="1" applyBorder="1" applyAlignment="1">
      <alignment horizontal="left" vertical="center" wrapText="1" indent="1"/>
    </xf>
    <xf numFmtId="165" fontId="11" fillId="17" borderId="1" xfId="9" applyNumberFormat="1" applyFont="1" applyFill="1" applyBorder="1" applyAlignment="1">
      <alignment horizontal="right" vertical="center"/>
    </xf>
    <xf numFmtId="49" fontId="13" fillId="7" borderId="1" xfId="13" applyNumberFormat="1" applyFont="1" applyFill="1" applyBorder="1" applyAlignment="1">
      <alignment horizontal="left" vertical="center" wrapText="1" indent="2"/>
    </xf>
    <xf numFmtId="165" fontId="13" fillId="7" borderId="1" xfId="13" applyNumberFormat="1" applyFont="1" applyFill="1" applyBorder="1" applyAlignment="1">
      <alignment horizontal="right" vertical="center"/>
    </xf>
    <xf numFmtId="0" fontId="11" fillId="17" borderId="1" xfId="0" applyFont="1" applyFill="1" applyBorder="1" applyAlignment="1">
      <alignment horizontal="left" indent="1"/>
    </xf>
    <xf numFmtId="4" fontId="11" fillId="17" borderId="1" xfId="0" applyNumberFormat="1" applyFont="1" applyFill="1" applyBorder="1" applyAlignment="1"/>
    <xf numFmtId="0" fontId="2" fillId="8" borderId="1" xfId="1" applyNumberFormat="1" applyFont="1" applyFill="1" applyBorder="1" applyAlignment="1">
      <alignment horizontal="left"/>
    </xf>
    <xf numFmtId="0" fontId="5" fillId="0" borderId="0" xfId="0" applyNumberFormat="1" applyFont="1" applyAlignment="1">
      <alignment horizontal="left"/>
    </xf>
    <xf numFmtId="0" fontId="16" fillId="0" borderId="0" xfId="0" applyFont="1"/>
  </cellXfs>
  <cellStyles count="14">
    <cellStyle name="20% – колірна тема 1 2" xfId="11" xr:uid="{E404045D-8B05-499E-916F-4DA2DD023393}"/>
    <cellStyle name="20% – колірна тема 2 2" xfId="12" xr:uid="{1C1200A7-70AF-4061-B750-DC93CD93FC50}"/>
    <cellStyle name="40% – Акцентування1 2" xfId="13" xr:uid="{D79F0AA6-136B-4A6D-9C09-D63768E7B497}"/>
    <cellStyle name="40% – колірна тема 1 2" xfId="10" xr:uid="{5FD17780-30CB-454E-B041-D118AE505747}"/>
    <cellStyle name="40% – колірна тема 2" xfId="2" builtinId="35"/>
    <cellStyle name="Відсотковий 2" xfId="8" xr:uid="{DB5B2249-D3E6-4EC7-89BE-669167217C75}"/>
    <cellStyle name="Звичайний" xfId="0" builtinId="0"/>
    <cellStyle name="Колірна тема 1 2" xfId="9" xr:uid="{9A4FEAC9-396D-4248-84CA-54FEA6D16977}"/>
    <cellStyle name="Колірна тема 2" xfId="1" builtinId="33"/>
    <cellStyle name="РівеньРядків_1" xfId="3" builtinId="1" iLevel="0"/>
    <cellStyle name="РівеньРядків_2" xfId="4" builtinId="1" iLevel="1"/>
    <cellStyle name="РівеньРядків_3" xfId="5" builtinId="1" iLevel="2"/>
    <cellStyle name="РівеньРядків_4" xfId="6" builtinId="1" iLevel="3"/>
    <cellStyle name="РівеньРядків_5" xfId="7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86;&#1095;&#1085;%20State_and_State_Guaranteed_Debt_31.07.2025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000/12050/12040/12040/&#1047;&#1086;&#1074;&#1085;&#1110;&#1096;&#1085;&#1110;&#1081;%20&#1073;&#1086;&#1088;&#1075;/&#1055;&#1088;&#1077;&#1079;&#1077;&#1085;&#1090;&#1072;&#1094;&#1110;&#1103;%202025/30.06.2025/State_and_State_Guaranteed_Debt_30.06.2025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T2"/>
      <sheetName val="DTK2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B3">
            <v>45869</v>
          </cell>
          <cell r="C3" t="str">
            <v>31.07.2025</v>
          </cell>
        </row>
        <row r="5">
          <cell r="B5">
            <v>1000000000</v>
          </cell>
          <cell r="C5" t="str">
            <v>bn USD</v>
          </cell>
          <cell r="D5" t="str">
            <v>bn UAH</v>
          </cell>
          <cell r="E5" t="str">
            <v>bn units</v>
          </cell>
          <cell r="F5">
            <v>1</v>
          </cell>
        </row>
        <row r="10">
          <cell r="A10" t="str">
            <v>ENG</v>
          </cell>
        </row>
      </sheetData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T2"/>
      <sheetName val="DTK2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6">
          <cell r="B16" t="str">
            <v>State debt and state guaranteed debt of Ukraine
as of 30.06.2025</v>
          </cell>
          <cell r="E16" t="str">
            <v>(in terms of repayment currencies)</v>
          </cell>
        </row>
        <row r="18">
          <cell r="B18" t="str">
            <v>USD</v>
          </cell>
        </row>
        <row r="19">
          <cell r="B19" t="str">
            <v>UAH</v>
          </cell>
        </row>
        <row r="28">
          <cell r="B28" t="str">
            <v>The total amount of state and state-guaranteed debt</v>
          </cell>
        </row>
        <row r="29">
          <cell r="B29" t="str">
            <v>Including:</v>
          </cell>
        </row>
      </sheetData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E20A-572B-4A96-A553-B52BE93B42B9}">
  <sheetPr codeName="Лист18">
    <tabColor indexed="57"/>
    <outlinePr applyStyles="1" summaryBelow="0"/>
    <pageSetUpPr fitToPage="1"/>
  </sheetPr>
  <dimension ref="A1:N180"/>
  <sheetViews>
    <sheetView tabSelected="1" topLeftCell="A79" workbookViewId="0">
      <selection activeCell="L37" sqref="L37"/>
    </sheetView>
  </sheetViews>
  <sheetFormatPr defaultRowHeight="11.25" outlineLevelRow="3" x14ac:dyDescent="0.2"/>
  <cols>
    <col min="1" max="1" width="52" style="29" customWidth="1"/>
    <col min="2" max="9" width="16.28515625" style="37" customWidth="1"/>
    <col min="10" max="16384" width="9.140625" style="29"/>
  </cols>
  <sheetData>
    <row r="1" spans="1:14" s="2" customFormat="1" ht="18.75" x14ac:dyDescent="0.2">
      <c r="A1" s="1"/>
      <c r="B1" s="1"/>
      <c r="C1" s="1"/>
      <c r="D1" s="1"/>
      <c r="E1" s="1"/>
      <c r="F1" s="1"/>
      <c r="G1" s="1"/>
      <c r="H1" s="1"/>
      <c r="I1" s="1"/>
    </row>
    <row r="2" spans="1:14" s="2" customFormat="1" ht="18.75" x14ac:dyDescent="0.2">
      <c r="A2" s="1" t="str">
        <f>IF(REPORT_LANG="UKR","Державний та гарантований державою борг України за поточний рік","State debt and State guaranteed debt of  Ukraine for the current year")</f>
        <v>State debt and State guaranteed debt of  Ukraine for the current year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</row>
    <row r="3" spans="1:14" s="2" customFormat="1" ht="12.75" x14ac:dyDescent="0.2">
      <c r="A3" s="4"/>
      <c r="B3" s="5"/>
      <c r="C3" s="5"/>
      <c r="D3" s="5"/>
      <c r="E3" s="5"/>
      <c r="F3" s="5"/>
      <c r="G3" s="5"/>
      <c r="H3" s="5"/>
      <c r="I3" s="5"/>
    </row>
    <row r="4" spans="1:14" s="6" customFormat="1" ht="12.75" x14ac:dyDescent="0.2">
      <c r="B4" s="7"/>
      <c r="C4" s="7"/>
      <c r="D4" s="7"/>
      <c r="E4" s="7"/>
      <c r="F4" s="7"/>
      <c r="G4" s="7"/>
      <c r="H4" s="7"/>
      <c r="I4" s="7" t="str">
        <f>VALUAH</f>
        <v>bn UAH</v>
      </c>
    </row>
    <row r="5" spans="1:14" s="10" customFormat="1" ht="12.75" x14ac:dyDescent="0.2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</row>
    <row r="6" spans="1:14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I6" si="0">B$7+B$81</f>
        <v>6980.9858852455909</v>
      </c>
      <c r="C6" s="12">
        <f t="shared" si="0"/>
        <v>7068.0343297093796</v>
      </c>
      <c r="D6" s="12">
        <f t="shared" si="0"/>
        <v>7019.7733103949004</v>
      </c>
      <c r="E6" s="12">
        <f t="shared" si="0"/>
        <v>7123.2031566059895</v>
      </c>
      <c r="F6" s="12">
        <f t="shared" si="0"/>
        <v>7480.3258402478587</v>
      </c>
      <c r="G6" s="12">
        <f t="shared" si="0"/>
        <v>7515.2237339913199</v>
      </c>
      <c r="H6" s="12">
        <f t="shared" si="0"/>
        <v>7696.9501417930778</v>
      </c>
      <c r="I6" s="12">
        <f t="shared" si="0"/>
        <v>7773.8652288671892</v>
      </c>
    </row>
    <row r="7" spans="1:14" s="16" customFormat="1" ht="15" x14ac:dyDescent="0.2">
      <c r="A7" s="14" t="s">
        <v>0</v>
      </c>
      <c r="B7" s="15">
        <f t="shared" ref="B7:I7" si="1">B$8+B$44</f>
        <v>6692.4747759279808</v>
      </c>
      <c r="C7" s="15">
        <f t="shared" si="1"/>
        <v>6778.9185958592498</v>
      </c>
      <c r="D7" s="15">
        <f t="shared" si="1"/>
        <v>6740.1836002660602</v>
      </c>
      <c r="E7" s="15">
        <f t="shared" si="1"/>
        <v>6852.2203867464195</v>
      </c>
      <c r="F7" s="15">
        <f t="shared" si="1"/>
        <v>7207.2228348285689</v>
      </c>
      <c r="G7" s="15">
        <f t="shared" si="1"/>
        <v>7239.1658657411099</v>
      </c>
      <c r="H7" s="15">
        <f t="shared" si="1"/>
        <v>7402.5249869697982</v>
      </c>
      <c r="I7" s="15">
        <f t="shared" si="1"/>
        <v>7477.5152772085894</v>
      </c>
    </row>
    <row r="8" spans="1:14" s="19" customFormat="1" ht="15" outlineLevel="1" x14ac:dyDescent="0.2">
      <c r="A8" s="17" t="s">
        <v>1</v>
      </c>
      <c r="B8" s="18">
        <f t="shared" ref="B8:I8" si="2">B$9+B$42</f>
        <v>1863.1321174541793</v>
      </c>
      <c r="C8" s="18">
        <f t="shared" si="2"/>
        <v>1855.0953091999793</v>
      </c>
      <c r="D8" s="18">
        <f t="shared" si="2"/>
        <v>1839.6172841585794</v>
      </c>
      <c r="E8" s="18">
        <f t="shared" si="2"/>
        <v>1835.6481751585593</v>
      </c>
      <c r="F8" s="18">
        <f t="shared" si="2"/>
        <v>1829.7006559092595</v>
      </c>
      <c r="G8" s="18">
        <f t="shared" si="2"/>
        <v>1851.655523030259</v>
      </c>
      <c r="H8" s="18">
        <f t="shared" si="2"/>
        <v>1840.6065207420393</v>
      </c>
      <c r="I8" s="18">
        <f t="shared" si="2"/>
        <v>1864.5705046946396</v>
      </c>
    </row>
    <row r="9" spans="1:14" s="22" customFormat="1" ht="12.75" outlineLevel="2" x14ac:dyDescent="0.2">
      <c r="A9" s="20" t="s">
        <v>2</v>
      </c>
      <c r="B9" s="21">
        <f t="shared" ref="B9:I9" si="3">SUM(B$10:B$41)</f>
        <v>1861.6773397063992</v>
      </c>
      <c r="C9" s="21">
        <f t="shared" si="3"/>
        <v>1853.6405314521992</v>
      </c>
      <c r="D9" s="21">
        <f t="shared" si="3"/>
        <v>1838.1625064107993</v>
      </c>
      <c r="E9" s="21">
        <f t="shared" si="3"/>
        <v>1834.2264605413993</v>
      </c>
      <c r="F9" s="21">
        <f t="shared" si="3"/>
        <v>1828.2789412920995</v>
      </c>
      <c r="G9" s="21">
        <f t="shared" si="3"/>
        <v>1850.233808413099</v>
      </c>
      <c r="H9" s="21">
        <f t="shared" si="3"/>
        <v>1839.2178692554992</v>
      </c>
      <c r="I9" s="21">
        <f t="shared" si="3"/>
        <v>1863.1818532080995</v>
      </c>
    </row>
    <row r="10" spans="1:14" s="25" customFormat="1" ht="12.75" outlineLevel="3" x14ac:dyDescent="0.2">
      <c r="A10" s="23" t="s">
        <v>3</v>
      </c>
      <c r="B10" s="24">
        <v>3.8132242193999999</v>
      </c>
      <c r="C10" s="24">
        <v>3.7770335472999998</v>
      </c>
      <c r="D10" s="24">
        <v>3.7756880077999999</v>
      </c>
      <c r="E10" s="24">
        <v>3.8844596847999999</v>
      </c>
      <c r="F10" s="24">
        <v>12.417616755999999</v>
      </c>
      <c r="G10" s="24">
        <v>12.368586903400001</v>
      </c>
      <c r="H10" s="24">
        <v>12.5629226807</v>
      </c>
      <c r="I10" s="24">
        <v>12.5329284129</v>
      </c>
    </row>
    <row r="11" spans="1:14" ht="12.75" outlineLevel="3" x14ac:dyDescent="0.2">
      <c r="A11" s="26" t="s">
        <v>4</v>
      </c>
      <c r="B11" s="27">
        <v>251.39539051200001</v>
      </c>
      <c r="C11" s="27">
        <v>246.65154906539999</v>
      </c>
      <c r="D11" s="27">
        <v>258.44153310600001</v>
      </c>
      <c r="E11" s="27">
        <v>238.45298970459999</v>
      </c>
      <c r="F11" s="27">
        <v>217.7558285961</v>
      </c>
      <c r="G11" s="27">
        <v>232.4503484187</v>
      </c>
      <c r="H11" s="27">
        <v>225.29149319429999</v>
      </c>
      <c r="I11" s="27">
        <v>224.58652493380001</v>
      </c>
      <c r="J11" s="28"/>
      <c r="K11" s="28"/>
      <c r="L11" s="28"/>
    </row>
    <row r="12" spans="1:14" ht="12.75" outlineLevel="3" x14ac:dyDescent="0.2">
      <c r="A12" s="26" t="s">
        <v>5</v>
      </c>
      <c r="B12" s="27">
        <v>58.630439000000003</v>
      </c>
      <c r="C12" s="27">
        <v>58.630439000000003</v>
      </c>
      <c r="D12" s="27">
        <v>58.630439000000003</v>
      </c>
      <c r="E12" s="27">
        <v>55.426440999999997</v>
      </c>
      <c r="F12" s="27">
        <v>53.826441000000003</v>
      </c>
      <c r="G12" s="27">
        <v>53.826441000000003</v>
      </c>
      <c r="H12" s="27">
        <v>53.826441000000003</v>
      </c>
      <c r="I12" s="27">
        <v>52.326441000000003</v>
      </c>
      <c r="J12" s="28"/>
      <c r="K12" s="28"/>
      <c r="L12" s="28"/>
    </row>
    <row r="13" spans="1:14" ht="12.75" outlineLevel="3" x14ac:dyDescent="0.2">
      <c r="A13" s="26" t="s">
        <v>6</v>
      </c>
      <c r="B13" s="27">
        <v>17.533000000000001</v>
      </c>
      <c r="C13" s="27">
        <v>17.533000000000001</v>
      </c>
      <c r="D13" s="27">
        <v>17.533000000000001</v>
      </c>
      <c r="E13" s="27">
        <v>17.533000000000001</v>
      </c>
      <c r="F13" s="27">
        <v>17.533000000000001</v>
      </c>
      <c r="G13" s="27">
        <v>17.533000000000001</v>
      </c>
      <c r="H13" s="27">
        <v>17.533000000000001</v>
      </c>
      <c r="I13" s="27">
        <v>16.899999999999999</v>
      </c>
      <c r="J13" s="28"/>
      <c r="K13" s="28"/>
      <c r="L13" s="28"/>
    </row>
    <row r="14" spans="1:14" ht="12.75" outlineLevel="3" x14ac:dyDescent="0.2">
      <c r="A14" s="26" t="s">
        <v>7</v>
      </c>
      <c r="B14" s="27">
        <v>50</v>
      </c>
      <c r="C14" s="27">
        <v>50</v>
      </c>
      <c r="D14" s="27">
        <v>50</v>
      </c>
      <c r="E14" s="27">
        <v>50</v>
      </c>
      <c r="F14" s="27">
        <v>50</v>
      </c>
      <c r="G14" s="27">
        <v>50</v>
      </c>
      <c r="H14" s="27">
        <v>50</v>
      </c>
      <c r="I14" s="27">
        <v>50</v>
      </c>
      <c r="J14" s="28"/>
      <c r="K14" s="28"/>
      <c r="L14" s="28"/>
    </row>
    <row r="15" spans="1:14" ht="12.75" outlineLevel="3" x14ac:dyDescent="0.2">
      <c r="A15" s="26" t="s">
        <v>8</v>
      </c>
      <c r="B15" s="27">
        <v>33.700001</v>
      </c>
      <c r="C15" s="27">
        <v>33.700001</v>
      </c>
      <c r="D15" s="27">
        <v>33.700001</v>
      </c>
      <c r="E15" s="27">
        <v>33.700001</v>
      </c>
      <c r="F15" s="27">
        <v>33.700001</v>
      </c>
      <c r="G15" s="27">
        <v>33.700001</v>
      </c>
      <c r="H15" s="27">
        <v>33.700001</v>
      </c>
      <c r="I15" s="27">
        <v>33.700001</v>
      </c>
      <c r="J15" s="28"/>
      <c r="K15" s="28"/>
      <c r="L15" s="28"/>
    </row>
    <row r="16" spans="1:14" ht="12.75" outlineLevel="3" x14ac:dyDescent="0.2">
      <c r="A16" s="26" t="s">
        <v>9</v>
      </c>
      <c r="B16" s="27">
        <v>46.9</v>
      </c>
      <c r="C16" s="27">
        <v>46.9</v>
      </c>
      <c r="D16" s="27">
        <v>46.9</v>
      </c>
      <c r="E16" s="27">
        <v>46.9</v>
      </c>
      <c r="F16" s="27">
        <v>46.9</v>
      </c>
      <c r="G16" s="27">
        <v>46.9</v>
      </c>
      <c r="H16" s="27">
        <v>46.9</v>
      </c>
      <c r="I16" s="27">
        <v>46.9</v>
      </c>
      <c r="J16" s="28"/>
      <c r="K16" s="28"/>
      <c r="L16" s="28"/>
    </row>
    <row r="17" spans="1:12" ht="12.75" outlineLevel="3" x14ac:dyDescent="0.2">
      <c r="A17" s="26" t="s">
        <v>10</v>
      </c>
      <c r="B17" s="27">
        <v>225.503117</v>
      </c>
      <c r="C17" s="27">
        <v>225.503117</v>
      </c>
      <c r="D17" s="27">
        <v>225.503117</v>
      </c>
      <c r="E17" s="27">
        <v>225.503117</v>
      </c>
      <c r="F17" s="27">
        <v>225.503117</v>
      </c>
      <c r="G17" s="27">
        <v>225.503117</v>
      </c>
      <c r="H17" s="27">
        <v>225.503117</v>
      </c>
      <c r="I17" s="27">
        <v>225.503117</v>
      </c>
      <c r="J17" s="28"/>
      <c r="K17" s="28"/>
      <c r="L17" s="28"/>
    </row>
    <row r="18" spans="1:12" ht="12.75" outlineLevel="3" x14ac:dyDescent="0.2">
      <c r="A18" s="26" t="s">
        <v>11</v>
      </c>
      <c r="B18" s="27">
        <v>12.097744</v>
      </c>
      <c r="C18" s="27">
        <v>12.097744</v>
      </c>
      <c r="D18" s="27">
        <v>12.097744</v>
      </c>
      <c r="E18" s="27">
        <v>12.097744</v>
      </c>
      <c r="F18" s="27">
        <v>12.097744</v>
      </c>
      <c r="G18" s="27">
        <v>12.097744</v>
      </c>
      <c r="H18" s="27">
        <v>12.097744</v>
      </c>
      <c r="I18" s="27">
        <v>12.097744</v>
      </c>
      <c r="J18" s="28"/>
      <c r="K18" s="28"/>
      <c r="L18" s="28"/>
    </row>
    <row r="19" spans="1:12" ht="12.75" outlineLevel="3" x14ac:dyDescent="0.2">
      <c r="A19" s="26" t="s">
        <v>12</v>
      </c>
      <c r="B19" s="27">
        <v>27.097743999999999</v>
      </c>
      <c r="C19" s="27">
        <v>27.097743999999999</v>
      </c>
      <c r="D19" s="27">
        <v>27.097743999999999</v>
      </c>
      <c r="E19" s="27">
        <v>27.097743999999999</v>
      </c>
      <c r="F19" s="27">
        <v>27.097743999999999</v>
      </c>
      <c r="G19" s="27">
        <v>27.097743999999999</v>
      </c>
      <c r="H19" s="27">
        <v>27.097743999999999</v>
      </c>
      <c r="I19" s="27">
        <v>27.097743999999999</v>
      </c>
      <c r="J19" s="28"/>
      <c r="K19" s="28"/>
      <c r="L19" s="28"/>
    </row>
    <row r="20" spans="1:12" ht="12.75" outlineLevel="3" x14ac:dyDescent="0.2">
      <c r="A20" s="26" t="s">
        <v>13</v>
      </c>
      <c r="B20" s="27">
        <v>66.649921974999998</v>
      </c>
      <c r="C20" s="27">
        <v>58.024335839499997</v>
      </c>
      <c r="D20" s="27">
        <v>58.791890297000002</v>
      </c>
      <c r="E20" s="27">
        <v>59.030004151999997</v>
      </c>
      <c r="F20" s="27">
        <v>64.846807940000005</v>
      </c>
      <c r="G20" s="27">
        <v>66.682219090999993</v>
      </c>
      <c r="H20" s="27">
        <v>74.951502380500003</v>
      </c>
      <c r="I20" s="27">
        <v>80.053193861400004</v>
      </c>
      <c r="J20" s="28"/>
      <c r="K20" s="28"/>
      <c r="L20" s="28"/>
    </row>
    <row r="21" spans="1:12" ht="12.75" outlineLevel="3" x14ac:dyDescent="0.2">
      <c r="A21" s="26" t="s">
        <v>14</v>
      </c>
      <c r="B21" s="27">
        <v>12.097744</v>
      </c>
      <c r="C21" s="27">
        <v>12.097744</v>
      </c>
      <c r="D21" s="27">
        <v>12.097744</v>
      </c>
      <c r="E21" s="27">
        <v>12.097744</v>
      </c>
      <c r="F21" s="27">
        <v>12.097744</v>
      </c>
      <c r="G21" s="27">
        <v>12.097744</v>
      </c>
      <c r="H21" s="27">
        <v>12.097744</v>
      </c>
      <c r="I21" s="27">
        <v>12.097744</v>
      </c>
      <c r="J21" s="28"/>
      <c r="K21" s="28"/>
      <c r="L21" s="28"/>
    </row>
    <row r="22" spans="1:12" ht="12.75" outlineLevel="3" x14ac:dyDescent="0.2">
      <c r="A22" s="26" t="s">
        <v>15</v>
      </c>
      <c r="B22" s="27">
        <v>12.097744</v>
      </c>
      <c r="C22" s="27">
        <v>12.097744</v>
      </c>
      <c r="D22" s="27">
        <v>12.097744</v>
      </c>
      <c r="E22" s="27">
        <v>12.097744</v>
      </c>
      <c r="F22" s="27">
        <v>12.097744</v>
      </c>
      <c r="G22" s="27">
        <v>12.097744</v>
      </c>
      <c r="H22" s="27">
        <v>12.097744</v>
      </c>
      <c r="I22" s="27">
        <v>12.097744</v>
      </c>
      <c r="J22" s="28"/>
      <c r="K22" s="28"/>
      <c r="L22" s="28"/>
    </row>
    <row r="23" spans="1:12" ht="12.75" outlineLevel="3" x14ac:dyDescent="0.2">
      <c r="A23" s="26" t="s">
        <v>16</v>
      </c>
      <c r="B23" s="27">
        <v>292.54926399999999</v>
      </c>
      <c r="C23" s="27">
        <v>277.91807399999999</v>
      </c>
      <c r="D23" s="27">
        <v>280.96426300000002</v>
      </c>
      <c r="E23" s="27">
        <v>289.873873</v>
      </c>
      <c r="F23" s="27">
        <v>261.28424999999999</v>
      </c>
      <c r="G23" s="27">
        <v>250.808493</v>
      </c>
      <c r="H23" s="27">
        <v>222.73883599999999</v>
      </c>
      <c r="I23" s="27">
        <v>208.05751599999999</v>
      </c>
      <c r="J23" s="28"/>
      <c r="K23" s="28"/>
      <c r="L23" s="28"/>
    </row>
    <row r="24" spans="1:12" ht="12.75" outlineLevel="3" x14ac:dyDescent="0.2">
      <c r="A24" s="26" t="s">
        <v>17</v>
      </c>
      <c r="B24" s="27">
        <v>12.097744</v>
      </c>
      <c r="C24" s="27">
        <v>12.097744</v>
      </c>
      <c r="D24" s="27">
        <v>12.097744</v>
      </c>
      <c r="E24" s="27">
        <v>12.097744</v>
      </c>
      <c r="F24" s="27">
        <v>12.097744</v>
      </c>
      <c r="G24" s="27">
        <v>12.097744</v>
      </c>
      <c r="H24" s="27">
        <v>12.097744</v>
      </c>
      <c r="I24" s="27">
        <v>12.097744</v>
      </c>
      <c r="J24" s="28"/>
      <c r="K24" s="28"/>
      <c r="L24" s="28"/>
    </row>
    <row r="25" spans="1:12" ht="12.75" outlineLevel="3" x14ac:dyDescent="0.2">
      <c r="A25" s="26" t="s">
        <v>18</v>
      </c>
      <c r="B25" s="27">
        <v>12.097744</v>
      </c>
      <c r="C25" s="27">
        <v>12.097744</v>
      </c>
      <c r="D25" s="27">
        <v>12.097744</v>
      </c>
      <c r="E25" s="27">
        <v>12.097744</v>
      </c>
      <c r="F25" s="27">
        <v>12.097744</v>
      </c>
      <c r="G25" s="27">
        <v>12.097744</v>
      </c>
      <c r="H25" s="27">
        <v>12.097744</v>
      </c>
      <c r="I25" s="27">
        <v>12.097744</v>
      </c>
      <c r="J25" s="28"/>
      <c r="K25" s="28"/>
      <c r="L25" s="28"/>
    </row>
    <row r="26" spans="1:12" ht="12.75" outlineLevel="3" x14ac:dyDescent="0.2">
      <c r="A26" s="26" t="s">
        <v>19</v>
      </c>
      <c r="B26" s="27">
        <v>12.097744</v>
      </c>
      <c r="C26" s="27">
        <v>12.097744</v>
      </c>
      <c r="D26" s="27">
        <v>12.097744</v>
      </c>
      <c r="E26" s="27">
        <v>12.097744</v>
      </c>
      <c r="F26" s="27">
        <v>12.097744</v>
      </c>
      <c r="G26" s="27">
        <v>12.097744</v>
      </c>
      <c r="H26" s="27">
        <v>12.097744</v>
      </c>
      <c r="I26" s="27">
        <v>12.097744</v>
      </c>
      <c r="J26" s="28"/>
      <c r="K26" s="28"/>
      <c r="L26" s="28"/>
    </row>
    <row r="27" spans="1:12" ht="12.75" outlineLevel="3" x14ac:dyDescent="0.2">
      <c r="A27" s="26" t="s">
        <v>20</v>
      </c>
      <c r="B27" s="27">
        <v>12.097744</v>
      </c>
      <c r="C27" s="27">
        <v>12.097744</v>
      </c>
      <c r="D27" s="27">
        <v>12.097744</v>
      </c>
      <c r="E27" s="27">
        <v>12.097744</v>
      </c>
      <c r="F27" s="27">
        <v>12.097744</v>
      </c>
      <c r="G27" s="27">
        <v>12.097744</v>
      </c>
      <c r="H27" s="27">
        <v>12.097744</v>
      </c>
      <c r="I27" s="27">
        <v>12.097744</v>
      </c>
      <c r="J27" s="28"/>
      <c r="K27" s="28"/>
      <c r="L27" s="28"/>
    </row>
    <row r="28" spans="1:12" ht="12.75" outlineLevel="3" x14ac:dyDescent="0.2">
      <c r="A28" s="26" t="s">
        <v>21</v>
      </c>
      <c r="B28" s="27">
        <v>12.097744</v>
      </c>
      <c r="C28" s="27">
        <v>12.097744</v>
      </c>
      <c r="D28" s="27">
        <v>12.097744</v>
      </c>
      <c r="E28" s="27">
        <v>12.097744</v>
      </c>
      <c r="F28" s="27">
        <v>12.097744</v>
      </c>
      <c r="G28" s="27">
        <v>12.097744</v>
      </c>
      <c r="H28" s="27">
        <v>12.097744</v>
      </c>
      <c r="I28" s="27">
        <v>12.097744</v>
      </c>
      <c r="J28" s="28"/>
      <c r="K28" s="28"/>
      <c r="L28" s="28"/>
    </row>
    <row r="29" spans="1:12" ht="12.75" outlineLevel="3" x14ac:dyDescent="0.2">
      <c r="A29" s="26" t="s">
        <v>22</v>
      </c>
      <c r="B29" s="27">
        <v>12.097744</v>
      </c>
      <c r="C29" s="27">
        <v>12.097744</v>
      </c>
      <c r="D29" s="27">
        <v>12.097744</v>
      </c>
      <c r="E29" s="27">
        <v>12.097744</v>
      </c>
      <c r="F29" s="27">
        <v>12.097744</v>
      </c>
      <c r="G29" s="27">
        <v>12.097744</v>
      </c>
      <c r="H29" s="27">
        <v>12.097744</v>
      </c>
      <c r="I29" s="27">
        <v>12.097744</v>
      </c>
      <c r="J29" s="28"/>
      <c r="K29" s="28"/>
      <c r="L29" s="28"/>
    </row>
    <row r="30" spans="1:12" ht="12.75" outlineLevel="3" x14ac:dyDescent="0.2">
      <c r="A30" s="26" t="s">
        <v>23</v>
      </c>
      <c r="B30" s="27">
        <v>12.097744</v>
      </c>
      <c r="C30" s="27">
        <v>12.097744</v>
      </c>
      <c r="D30" s="27">
        <v>12.097744</v>
      </c>
      <c r="E30" s="27">
        <v>12.097744</v>
      </c>
      <c r="F30" s="27">
        <v>12.097744</v>
      </c>
      <c r="G30" s="27">
        <v>12.097744</v>
      </c>
      <c r="H30" s="27">
        <v>12.097744</v>
      </c>
      <c r="I30" s="27">
        <v>12.097744</v>
      </c>
      <c r="J30" s="28"/>
      <c r="K30" s="28"/>
      <c r="L30" s="28"/>
    </row>
    <row r="31" spans="1:12" ht="12.75" outlineLevel="3" x14ac:dyDescent="0.2">
      <c r="A31" s="26" t="s">
        <v>24</v>
      </c>
      <c r="B31" s="27">
        <v>12.097744</v>
      </c>
      <c r="C31" s="27">
        <v>12.097744</v>
      </c>
      <c r="D31" s="27">
        <v>12.097744</v>
      </c>
      <c r="E31" s="27">
        <v>12.097744</v>
      </c>
      <c r="F31" s="27">
        <v>12.097744</v>
      </c>
      <c r="G31" s="27">
        <v>12.097744</v>
      </c>
      <c r="H31" s="27">
        <v>12.097744</v>
      </c>
      <c r="I31" s="27">
        <v>12.097744</v>
      </c>
      <c r="J31" s="28"/>
      <c r="K31" s="28"/>
      <c r="L31" s="28"/>
    </row>
    <row r="32" spans="1:12" ht="12.75" outlineLevel="3" x14ac:dyDescent="0.2">
      <c r="A32" s="26" t="s">
        <v>25</v>
      </c>
      <c r="B32" s="27">
        <v>12.097744</v>
      </c>
      <c r="C32" s="27">
        <v>12.097744</v>
      </c>
      <c r="D32" s="27">
        <v>12.097744</v>
      </c>
      <c r="E32" s="27">
        <v>12.097744</v>
      </c>
      <c r="F32" s="27">
        <v>12.097744</v>
      </c>
      <c r="G32" s="27">
        <v>12.097744</v>
      </c>
      <c r="H32" s="27">
        <v>12.097744</v>
      </c>
      <c r="I32" s="27">
        <v>12.097744</v>
      </c>
      <c r="J32" s="28"/>
      <c r="K32" s="28"/>
      <c r="L32" s="28"/>
    </row>
    <row r="33" spans="1:12" ht="12.75" outlineLevel="3" x14ac:dyDescent="0.2">
      <c r="A33" s="26" t="s">
        <v>26</v>
      </c>
      <c r="B33" s="27">
        <v>12.097744</v>
      </c>
      <c r="C33" s="27">
        <v>12.097744</v>
      </c>
      <c r="D33" s="27">
        <v>12.097744</v>
      </c>
      <c r="E33" s="27">
        <v>12.097744</v>
      </c>
      <c r="F33" s="27">
        <v>12.097744</v>
      </c>
      <c r="G33" s="27">
        <v>12.097744</v>
      </c>
      <c r="H33" s="27">
        <v>12.097744</v>
      </c>
      <c r="I33" s="27">
        <v>12.097744</v>
      </c>
      <c r="J33" s="28"/>
      <c r="K33" s="28"/>
      <c r="L33" s="28"/>
    </row>
    <row r="34" spans="1:12" ht="12.75" outlineLevel="3" x14ac:dyDescent="0.2">
      <c r="A34" s="26" t="s">
        <v>27</v>
      </c>
      <c r="B34" s="27">
        <v>255.605481</v>
      </c>
      <c r="C34" s="27">
        <v>255.605481</v>
      </c>
      <c r="D34" s="27">
        <v>265.605481</v>
      </c>
      <c r="E34" s="27">
        <v>275.605481</v>
      </c>
      <c r="F34" s="27">
        <v>306.19478500000002</v>
      </c>
      <c r="G34" s="27">
        <v>314.64450799999997</v>
      </c>
      <c r="H34" s="27">
        <v>322.13975099999999</v>
      </c>
      <c r="I34" s="27">
        <v>338.55132600000002</v>
      </c>
      <c r="J34" s="28"/>
      <c r="K34" s="28"/>
      <c r="L34" s="28"/>
    </row>
    <row r="35" spans="1:12" ht="12.75" outlineLevel="3" x14ac:dyDescent="0.2">
      <c r="A35" s="26" t="s">
        <v>28</v>
      </c>
      <c r="B35" s="27">
        <v>257.09775100000002</v>
      </c>
      <c r="C35" s="27">
        <v>257.09775100000002</v>
      </c>
      <c r="D35" s="27">
        <v>257.09775100000002</v>
      </c>
      <c r="E35" s="27">
        <v>257.09775100000002</v>
      </c>
      <c r="F35" s="27">
        <v>257.09775100000002</v>
      </c>
      <c r="G35" s="27">
        <v>257.09775100000002</v>
      </c>
      <c r="H35" s="27">
        <v>257.09775100000002</v>
      </c>
      <c r="I35" s="27">
        <v>257.09775100000002</v>
      </c>
      <c r="J35" s="28"/>
      <c r="K35" s="28"/>
      <c r="L35" s="28"/>
    </row>
    <row r="36" spans="1:12" ht="12.75" outlineLevel="3" x14ac:dyDescent="0.2">
      <c r="A36" s="26" t="s">
        <v>29</v>
      </c>
      <c r="B36" s="27">
        <v>5</v>
      </c>
      <c r="C36" s="27">
        <v>25</v>
      </c>
      <c r="D36" s="27">
        <v>25</v>
      </c>
      <c r="E36" s="27">
        <v>25</v>
      </c>
      <c r="F36" s="27">
        <v>25</v>
      </c>
      <c r="G36" s="27">
        <v>35</v>
      </c>
      <c r="H36" s="27">
        <v>43.253711000000003</v>
      </c>
      <c r="I36" s="27">
        <v>63.253711000000003</v>
      </c>
      <c r="J36" s="28"/>
      <c r="K36" s="28"/>
      <c r="L36" s="28"/>
    </row>
    <row r="37" spans="1:12" ht="12.75" outlineLevel="3" x14ac:dyDescent="0.2">
      <c r="A37" s="26" t="s">
        <v>30</v>
      </c>
      <c r="B37" s="27">
        <v>46.069235999999997</v>
      </c>
      <c r="C37" s="27">
        <v>46.069235999999997</v>
      </c>
      <c r="D37" s="27">
        <v>46.069235999999997</v>
      </c>
      <c r="E37" s="27">
        <v>46.069235999999997</v>
      </c>
      <c r="F37" s="27">
        <v>46.069235999999997</v>
      </c>
      <c r="G37" s="27">
        <v>46.069235999999997</v>
      </c>
      <c r="H37" s="27">
        <v>46.069235999999997</v>
      </c>
      <c r="I37" s="27">
        <v>46.069235999999997</v>
      </c>
      <c r="J37" s="28"/>
      <c r="K37" s="28"/>
      <c r="L37" s="28"/>
    </row>
    <row r="38" spans="1:12" ht="12.75" outlineLevel="3" x14ac:dyDescent="0.2">
      <c r="A38" s="26" t="s">
        <v>31</v>
      </c>
      <c r="B38" s="27">
        <v>41.080407000000001</v>
      </c>
      <c r="C38" s="27">
        <v>41.080407000000001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8"/>
      <c r="K38" s="28"/>
      <c r="L38" s="28"/>
    </row>
    <row r="39" spans="1:12" ht="12.75" outlineLevel="3" x14ac:dyDescent="0.2">
      <c r="A39" s="26" t="s">
        <v>32</v>
      </c>
      <c r="B39" s="27">
        <v>17.781690999999999</v>
      </c>
      <c r="C39" s="27">
        <v>17.781690999999999</v>
      </c>
      <c r="D39" s="27">
        <v>17.781690999999999</v>
      </c>
      <c r="E39" s="27">
        <v>17.781690999999999</v>
      </c>
      <c r="F39" s="27">
        <v>17.781690999999999</v>
      </c>
      <c r="G39" s="27">
        <v>15.281691</v>
      </c>
      <c r="H39" s="27">
        <v>15.281691</v>
      </c>
      <c r="I39" s="27">
        <v>15.281691</v>
      </c>
      <c r="J39" s="28"/>
      <c r="K39" s="28"/>
      <c r="L39" s="28"/>
    </row>
    <row r="40" spans="1:12" ht="12.75" outlineLevel="3" x14ac:dyDescent="0.2">
      <c r="A40" s="26" t="s">
        <v>33</v>
      </c>
      <c r="B40" s="27">
        <v>2.5</v>
      </c>
      <c r="C40" s="27">
        <v>2.5</v>
      </c>
      <c r="D40" s="27">
        <v>2.5</v>
      </c>
      <c r="E40" s="27">
        <v>2.5</v>
      </c>
      <c r="F40" s="27">
        <v>2.5</v>
      </c>
      <c r="G40" s="27">
        <v>2.5</v>
      </c>
      <c r="H40" s="27">
        <v>2.5</v>
      </c>
      <c r="I40" s="27">
        <v>2.5</v>
      </c>
      <c r="J40" s="28"/>
      <c r="K40" s="28"/>
      <c r="L40" s="28"/>
    </row>
    <row r="41" spans="1:12" ht="12.75" outlineLevel="3" x14ac:dyDescent="0.2">
      <c r="A41" s="26" t="s">
        <v>34</v>
      </c>
      <c r="B41" s="27">
        <v>5.5</v>
      </c>
      <c r="C41" s="27">
        <v>5.5</v>
      </c>
      <c r="D41" s="27">
        <v>5.5</v>
      </c>
      <c r="E41" s="27">
        <v>5.5</v>
      </c>
      <c r="F41" s="27">
        <v>5.5</v>
      </c>
      <c r="G41" s="27">
        <v>5.5</v>
      </c>
      <c r="H41" s="27">
        <v>5.5</v>
      </c>
      <c r="I41" s="27">
        <v>5.5</v>
      </c>
      <c r="J41" s="28"/>
      <c r="K41" s="28"/>
      <c r="L41" s="28"/>
    </row>
    <row r="42" spans="1:12" ht="12.75" outlineLevel="2" x14ac:dyDescent="0.2">
      <c r="A42" s="30" t="s">
        <v>35</v>
      </c>
      <c r="B42" s="31">
        <f t="shared" ref="B42:I42" si="4">SUM(B$43:B$43)</f>
        <v>1.4547777477799999</v>
      </c>
      <c r="C42" s="31">
        <f t="shared" si="4"/>
        <v>1.4547777477799999</v>
      </c>
      <c r="D42" s="31">
        <f t="shared" si="4"/>
        <v>1.4547777477799999</v>
      </c>
      <c r="E42" s="31">
        <f t="shared" si="4"/>
        <v>1.4217146171599999</v>
      </c>
      <c r="F42" s="31">
        <f t="shared" si="4"/>
        <v>1.4217146171599999</v>
      </c>
      <c r="G42" s="31">
        <f t="shared" si="4"/>
        <v>1.4217146171599999</v>
      </c>
      <c r="H42" s="31">
        <f t="shared" si="4"/>
        <v>1.3886514865399999</v>
      </c>
      <c r="I42" s="31">
        <f t="shared" si="4"/>
        <v>1.3886514865399999</v>
      </c>
      <c r="J42" s="28"/>
      <c r="K42" s="28"/>
      <c r="L42" s="28"/>
    </row>
    <row r="43" spans="1:12" ht="12.75" outlineLevel="3" x14ac:dyDescent="0.2">
      <c r="A43" s="26" t="s">
        <v>36</v>
      </c>
      <c r="B43" s="27">
        <v>1.4547777477799999</v>
      </c>
      <c r="C43" s="27">
        <v>1.4547777477799999</v>
      </c>
      <c r="D43" s="27">
        <v>1.4547777477799999</v>
      </c>
      <c r="E43" s="27">
        <v>1.4217146171599999</v>
      </c>
      <c r="F43" s="27">
        <v>1.4217146171599999</v>
      </c>
      <c r="G43" s="27">
        <v>1.4217146171599999</v>
      </c>
      <c r="H43" s="27">
        <v>1.3886514865399999</v>
      </c>
      <c r="I43" s="27">
        <v>1.3886514865399999</v>
      </c>
      <c r="J43" s="28"/>
      <c r="K43" s="28"/>
      <c r="L43" s="28"/>
    </row>
    <row r="44" spans="1:12" ht="15" outlineLevel="1" x14ac:dyDescent="0.25">
      <c r="A44" s="32" t="s">
        <v>37</v>
      </c>
      <c r="B44" s="33">
        <f t="shared" ref="B44:I44" si="5">B$45+B$55+B$66+B$68+B$75+B$77+B$79</f>
        <v>4829.3426584738017</v>
      </c>
      <c r="C44" s="33">
        <f t="shared" si="5"/>
        <v>4923.8232866592707</v>
      </c>
      <c r="D44" s="33">
        <f t="shared" si="5"/>
        <v>4900.5663161074808</v>
      </c>
      <c r="E44" s="33">
        <f t="shared" si="5"/>
        <v>5016.5722115878598</v>
      </c>
      <c r="F44" s="33">
        <f t="shared" si="5"/>
        <v>5377.5221789193092</v>
      </c>
      <c r="G44" s="33">
        <f t="shared" si="5"/>
        <v>5387.5103427108506</v>
      </c>
      <c r="H44" s="33">
        <f t="shared" si="5"/>
        <v>5561.9184662277594</v>
      </c>
      <c r="I44" s="33">
        <f t="shared" si="5"/>
        <v>5612.9447725139498</v>
      </c>
      <c r="J44" s="28"/>
      <c r="K44" s="28"/>
      <c r="L44" s="28"/>
    </row>
    <row r="45" spans="1:12" ht="12.75" outlineLevel="2" x14ac:dyDescent="0.2">
      <c r="A45" s="30" t="s">
        <v>38</v>
      </c>
      <c r="B45" s="31">
        <f t="shared" ref="B45:I45" si="6">SUM(B$46:B$54)</f>
        <v>3482.0058410421307</v>
      </c>
      <c r="C45" s="31">
        <f t="shared" si="6"/>
        <v>3583.6202552767299</v>
      </c>
      <c r="D45" s="31">
        <f t="shared" si="6"/>
        <v>3568.02136322554</v>
      </c>
      <c r="E45" s="31">
        <f t="shared" si="6"/>
        <v>3679.3867796802906</v>
      </c>
      <c r="F45" s="31">
        <f t="shared" si="6"/>
        <v>4018.35480063247</v>
      </c>
      <c r="G45" s="31">
        <f t="shared" si="6"/>
        <v>4030.54057616418</v>
      </c>
      <c r="H45" s="31">
        <f t="shared" si="6"/>
        <v>4192.3975273937194</v>
      </c>
      <c r="I45" s="31">
        <f t="shared" si="6"/>
        <v>4221.1793495618303</v>
      </c>
      <c r="J45" s="28"/>
      <c r="K45" s="28"/>
      <c r="L45" s="28"/>
    </row>
    <row r="46" spans="1:12" ht="12.75" outlineLevel="3" x14ac:dyDescent="0.2">
      <c r="A46" s="26" t="s">
        <v>39</v>
      </c>
      <c r="B46" s="27">
        <v>4.8006512413799998</v>
      </c>
      <c r="C46" s="27">
        <v>4.6580097131500002</v>
      </c>
      <c r="D46" s="27">
        <v>4.6241860456500001</v>
      </c>
      <c r="E46" s="27">
        <v>4.6321286837000004</v>
      </c>
      <c r="F46" s="27">
        <v>4.6601632666799997</v>
      </c>
      <c r="G46" s="27">
        <v>4.71427940407</v>
      </c>
      <c r="H46" s="27">
        <v>4.5285195839599997</v>
      </c>
      <c r="I46" s="27">
        <v>4.4569693258400003</v>
      </c>
      <c r="J46" s="28"/>
      <c r="K46" s="28"/>
      <c r="L46" s="28"/>
    </row>
    <row r="47" spans="1:12" ht="12.75" outlineLevel="3" x14ac:dyDescent="0.2">
      <c r="A47" s="26" t="s">
        <v>40</v>
      </c>
      <c r="B47" s="27">
        <v>5.08672720701</v>
      </c>
      <c r="C47" s="27">
        <v>5.1293808534799998</v>
      </c>
      <c r="D47" s="27">
        <v>5.1275535505200001</v>
      </c>
      <c r="E47" s="27">
        <v>5.2752703633099998</v>
      </c>
      <c r="F47" s="27">
        <v>5.5743350166900001</v>
      </c>
      <c r="G47" s="27">
        <v>5.5175825237299998</v>
      </c>
      <c r="H47" s="27">
        <v>5.7509703723200003</v>
      </c>
      <c r="I47" s="27">
        <v>5.6762042089799998</v>
      </c>
      <c r="J47" s="28"/>
      <c r="K47" s="28"/>
      <c r="L47" s="28"/>
    </row>
    <row r="48" spans="1:12" ht="12.75" outlineLevel="3" x14ac:dyDescent="0.2">
      <c r="A48" s="26" t="s">
        <v>41</v>
      </c>
      <c r="B48" s="27">
        <v>4.2521896911699999</v>
      </c>
      <c r="C48" s="27">
        <v>4.2814483913399997</v>
      </c>
      <c r="D48" s="27">
        <v>4.2799231578799999</v>
      </c>
      <c r="E48" s="27">
        <v>4.3601299879999997</v>
      </c>
      <c r="F48" s="27">
        <v>4.7040530083299998</v>
      </c>
      <c r="G48" s="27">
        <v>3.44845934154</v>
      </c>
      <c r="H48" s="27">
        <v>3.4295061736100001</v>
      </c>
      <c r="I48" s="27">
        <v>3.4280752991100001</v>
      </c>
      <c r="J48" s="28"/>
      <c r="K48" s="28"/>
      <c r="L48" s="28"/>
    </row>
    <row r="49" spans="1:12" ht="12.75" outlineLevel="3" x14ac:dyDescent="0.2">
      <c r="A49" s="26" t="s">
        <v>42</v>
      </c>
      <c r="B49" s="27">
        <v>124.11142454661</v>
      </c>
      <c r="C49" s="27">
        <v>122.93350381306</v>
      </c>
      <c r="D49" s="27">
        <v>122.39023698254999</v>
      </c>
      <c r="E49" s="27">
        <v>125.85047941079</v>
      </c>
      <c r="F49" s="27">
        <v>132.87058665856</v>
      </c>
      <c r="G49" s="27">
        <v>129.62438201882</v>
      </c>
      <c r="H49" s="27">
        <v>135.08346660338</v>
      </c>
      <c r="I49" s="27">
        <v>133.32729818736999</v>
      </c>
      <c r="J49" s="28"/>
      <c r="K49" s="28"/>
      <c r="L49" s="28"/>
    </row>
    <row r="50" spans="1:12" ht="12.75" outlineLevel="3" x14ac:dyDescent="0.2">
      <c r="A50" s="26" t="s">
        <v>43</v>
      </c>
      <c r="B50" s="27">
        <v>1850.2552231591901</v>
      </c>
      <c r="C50" s="27">
        <v>1963.2238608758501</v>
      </c>
      <c r="D50" s="27">
        <v>1962.5244772937201</v>
      </c>
      <c r="E50" s="27">
        <v>2063.808943643</v>
      </c>
      <c r="F50" s="27">
        <v>2373.9888012015499</v>
      </c>
      <c r="G50" s="27">
        <v>2396.62174108611</v>
      </c>
      <c r="H50" s="27">
        <v>2546.7785814071199</v>
      </c>
      <c r="I50" s="27">
        <v>2561.8169884174899</v>
      </c>
      <c r="J50" s="28"/>
      <c r="K50" s="28"/>
      <c r="L50" s="28"/>
    </row>
    <row r="51" spans="1:12" ht="12.75" outlineLevel="3" x14ac:dyDescent="0.2">
      <c r="A51" s="26" t="s">
        <v>44</v>
      </c>
      <c r="B51" s="27">
        <v>679.98849281046</v>
      </c>
      <c r="C51" s="27">
        <v>674.35819468839998</v>
      </c>
      <c r="D51" s="27">
        <v>666.90862741633998</v>
      </c>
      <c r="E51" s="27">
        <v>666.90209106295003</v>
      </c>
      <c r="F51" s="27">
        <v>670.19155697368001</v>
      </c>
      <c r="G51" s="27">
        <v>668.65710100464003</v>
      </c>
      <c r="H51" s="27">
        <v>681.42727657208002</v>
      </c>
      <c r="I51" s="27">
        <v>682.12829527151996</v>
      </c>
      <c r="J51" s="28"/>
      <c r="K51" s="28"/>
      <c r="L51" s="28"/>
    </row>
    <row r="52" spans="1:12" ht="12.75" outlineLevel="3" x14ac:dyDescent="0.2">
      <c r="A52" s="26" t="s">
        <v>45</v>
      </c>
      <c r="B52" s="27">
        <v>243.43083023539</v>
      </c>
      <c r="C52" s="27">
        <v>242.00499495849999</v>
      </c>
      <c r="D52" s="27">
        <v>240.50063903592999</v>
      </c>
      <c r="E52" s="27">
        <v>241.51614581486001</v>
      </c>
      <c r="F52" s="27">
        <v>246.40657554193001</v>
      </c>
      <c r="G52" s="27">
        <v>245.77563326306</v>
      </c>
      <c r="H52" s="27">
        <v>248.20209534584001</v>
      </c>
      <c r="I52" s="27">
        <v>248.21032662707</v>
      </c>
      <c r="J52" s="28"/>
      <c r="K52" s="28"/>
      <c r="L52" s="28"/>
    </row>
    <row r="53" spans="1:12" ht="12.75" outlineLevel="3" x14ac:dyDescent="0.2">
      <c r="A53" s="26" t="s">
        <v>46</v>
      </c>
      <c r="B53" s="27">
        <v>569.59844089061005</v>
      </c>
      <c r="C53" s="27">
        <v>566.55357398711999</v>
      </c>
      <c r="D53" s="27">
        <v>561.18860177733995</v>
      </c>
      <c r="E53" s="27">
        <v>566.57799789052001</v>
      </c>
      <c r="F53" s="27">
        <v>579.46885422315995</v>
      </c>
      <c r="G53" s="27">
        <v>575.69651021159996</v>
      </c>
      <c r="H53" s="27">
        <v>566.69171380936996</v>
      </c>
      <c r="I53" s="27">
        <v>581.63636517809005</v>
      </c>
      <c r="J53" s="28"/>
      <c r="K53" s="28"/>
      <c r="L53" s="28"/>
    </row>
    <row r="54" spans="1:12" ht="12.75" outlineLevel="3" x14ac:dyDescent="0.2">
      <c r="A54" s="26" t="s">
        <v>47</v>
      </c>
      <c r="B54" s="27">
        <v>0.48186126030999998</v>
      </c>
      <c r="C54" s="27">
        <v>0.47728799582999998</v>
      </c>
      <c r="D54" s="27">
        <v>0.47711796561000003</v>
      </c>
      <c r="E54" s="27">
        <v>0.46359282316</v>
      </c>
      <c r="F54" s="27">
        <v>0.48987474189000002</v>
      </c>
      <c r="G54" s="27">
        <v>0.48488731061000001</v>
      </c>
      <c r="H54" s="27">
        <v>0.50539752603999999</v>
      </c>
      <c r="I54" s="27">
        <v>0.49882704636000003</v>
      </c>
      <c r="J54" s="28"/>
      <c r="K54" s="28"/>
      <c r="L54" s="28"/>
    </row>
    <row r="55" spans="1:12" ht="12.75" outlineLevel="2" x14ac:dyDescent="0.2">
      <c r="A55" s="30" t="s">
        <v>48</v>
      </c>
      <c r="B55" s="31">
        <f t="shared" ref="B55:I55" si="7">SUM(B$56:B$65)</f>
        <v>320.75385386105012</v>
      </c>
      <c r="C55" s="31">
        <f t="shared" si="7"/>
        <v>319.23548689799998</v>
      </c>
      <c r="D55" s="31">
        <f t="shared" si="7"/>
        <v>319.28324551754008</v>
      </c>
      <c r="E55" s="31">
        <f t="shared" si="7"/>
        <v>321.11986637617997</v>
      </c>
      <c r="F55" s="31">
        <f t="shared" si="7"/>
        <v>334.19746035537997</v>
      </c>
      <c r="G55" s="31">
        <f t="shared" si="7"/>
        <v>333.12138005176001</v>
      </c>
      <c r="H55" s="31">
        <f t="shared" si="7"/>
        <v>339.87748497335997</v>
      </c>
      <c r="I55" s="31">
        <f t="shared" si="7"/>
        <v>336.60894194007</v>
      </c>
      <c r="J55" s="28"/>
      <c r="K55" s="28"/>
      <c r="L55" s="28"/>
    </row>
    <row r="56" spans="1:12" ht="12.75" outlineLevel="3" x14ac:dyDescent="0.2">
      <c r="A56" s="26" t="s">
        <v>49</v>
      </c>
      <c r="B56" s="27">
        <v>213.75542670784</v>
      </c>
      <c r="C56" s="27">
        <v>212.30957784627</v>
      </c>
      <c r="D56" s="27">
        <v>211.49315567745001</v>
      </c>
      <c r="E56" s="27">
        <v>211.92006476816999</v>
      </c>
      <c r="F56" s="27">
        <v>218.89082073695999</v>
      </c>
      <c r="G56" s="27">
        <v>219.00012630590999</v>
      </c>
      <c r="H56" s="27">
        <v>222.29575224651001</v>
      </c>
      <c r="I56" s="27">
        <v>220.87482033243001</v>
      </c>
      <c r="J56" s="28"/>
      <c r="K56" s="28"/>
      <c r="L56" s="28"/>
    </row>
    <row r="57" spans="1:12" ht="12.75" outlineLevel="3" x14ac:dyDescent="0.2">
      <c r="A57" s="26" t="s">
        <v>50</v>
      </c>
      <c r="B57" s="27">
        <v>19.550736922790001</v>
      </c>
      <c r="C57" s="27">
        <v>19.3651841547</v>
      </c>
      <c r="D57" s="27">
        <v>19.35828545499</v>
      </c>
      <c r="E57" s="27">
        <v>19.709398721620001</v>
      </c>
      <c r="F57" s="27">
        <v>20.826760314680001</v>
      </c>
      <c r="G57" s="27">
        <v>20.587635069539999</v>
      </c>
      <c r="H57" s="27">
        <v>21.381209984880002</v>
      </c>
      <c r="I57" s="27">
        <v>21.1032410623</v>
      </c>
      <c r="J57" s="28"/>
      <c r="K57" s="28"/>
      <c r="L57" s="28"/>
    </row>
    <row r="58" spans="1:12" ht="12.75" outlineLevel="3" x14ac:dyDescent="0.2">
      <c r="A58" s="26" t="s">
        <v>51</v>
      </c>
      <c r="B58" s="27">
        <v>24.695561359159999</v>
      </c>
      <c r="C58" s="27">
        <v>24.461179924420001</v>
      </c>
      <c r="D58" s="27">
        <v>24.533266701790001</v>
      </c>
      <c r="E58" s="27">
        <v>25.251218614790002</v>
      </c>
      <c r="F58" s="27">
        <v>26.682756037960001</v>
      </c>
      <c r="G58" s="27">
        <v>26.411097998079999</v>
      </c>
      <c r="H58" s="27">
        <v>27.547142723210001</v>
      </c>
      <c r="I58" s="27">
        <v>27.189012870479999</v>
      </c>
      <c r="J58" s="28"/>
      <c r="K58" s="28"/>
      <c r="L58" s="28"/>
    </row>
    <row r="59" spans="1:12" ht="12.75" outlineLevel="3" x14ac:dyDescent="0.2">
      <c r="A59" s="26" t="s">
        <v>52</v>
      </c>
      <c r="B59" s="27">
        <v>8.7853200000000005</v>
      </c>
      <c r="C59" s="27">
        <v>8.7019400000000005</v>
      </c>
      <c r="D59" s="27">
        <v>8.6988400000000006</v>
      </c>
      <c r="E59" s="27">
        <v>8.9494399999999992</v>
      </c>
      <c r="F59" s="27">
        <v>9.4567999999999994</v>
      </c>
      <c r="G59" s="27">
        <v>9.3605199999999993</v>
      </c>
      <c r="H59" s="27">
        <v>9.7564600000000006</v>
      </c>
      <c r="I59" s="27">
        <v>9.6296199999999992</v>
      </c>
      <c r="J59" s="28"/>
      <c r="K59" s="28"/>
      <c r="L59" s="28"/>
    </row>
    <row r="60" spans="1:12" ht="12.75" outlineLevel="3" x14ac:dyDescent="0.2">
      <c r="A60" s="26" t="s">
        <v>53</v>
      </c>
      <c r="B60" s="27">
        <v>35.589561397920001</v>
      </c>
      <c r="C60" s="27">
        <v>36.1843878691</v>
      </c>
      <c r="D60" s="27">
        <v>37.011276685539997</v>
      </c>
      <c r="E60" s="27">
        <v>36.713863449949997</v>
      </c>
      <c r="F60" s="27">
        <v>38.842435306470001</v>
      </c>
      <c r="G60" s="27">
        <v>38.174255795119997</v>
      </c>
      <c r="H60" s="27">
        <v>38.42765720661</v>
      </c>
      <c r="I60" s="27">
        <v>37.554089182790001</v>
      </c>
      <c r="J60" s="28"/>
      <c r="K60" s="28"/>
      <c r="L60" s="28"/>
    </row>
    <row r="61" spans="1:12" ht="12.75" outlineLevel="3" x14ac:dyDescent="0.2">
      <c r="A61" s="26" t="s">
        <v>54</v>
      </c>
      <c r="B61" s="27">
        <v>8.7853200000000005</v>
      </c>
      <c r="C61" s="27">
        <v>8.7019400000000005</v>
      </c>
      <c r="D61" s="27">
        <v>8.6988400000000006</v>
      </c>
      <c r="E61" s="27">
        <v>8.9494399999999992</v>
      </c>
      <c r="F61" s="27">
        <v>9.4567999999999994</v>
      </c>
      <c r="G61" s="27">
        <v>9.3605199999999993</v>
      </c>
      <c r="H61" s="27">
        <v>9.7564600000000006</v>
      </c>
      <c r="I61" s="27">
        <v>9.6296199999999992</v>
      </c>
      <c r="J61" s="28"/>
      <c r="K61" s="28"/>
      <c r="L61" s="28"/>
    </row>
    <row r="62" spans="1:12" ht="12.75" outlineLevel="3" x14ac:dyDescent="0.2">
      <c r="A62" s="26" t="s">
        <v>55</v>
      </c>
      <c r="B62" s="27">
        <v>4.3628869331200004</v>
      </c>
      <c r="C62" s="27">
        <v>4.3214795043100001</v>
      </c>
      <c r="D62" s="27">
        <v>4.3199400100699998</v>
      </c>
      <c r="E62" s="27">
        <v>4.4394954578999997</v>
      </c>
      <c r="F62" s="27">
        <v>4.8087237961899998</v>
      </c>
      <c r="G62" s="27">
        <v>4.9935918065099996</v>
      </c>
      <c r="H62" s="27">
        <v>5.4407510012699998</v>
      </c>
      <c r="I62" s="27">
        <v>5.3700178811599999</v>
      </c>
      <c r="J62" s="28"/>
      <c r="K62" s="28"/>
      <c r="L62" s="28"/>
    </row>
    <row r="63" spans="1:12" ht="12.75" outlineLevel="3" x14ac:dyDescent="0.2">
      <c r="A63" s="26" t="s">
        <v>56</v>
      </c>
      <c r="B63" s="27">
        <v>4.2039</v>
      </c>
      <c r="C63" s="27">
        <v>4.1824199999999996</v>
      </c>
      <c r="D63" s="27">
        <v>4.1513999999999998</v>
      </c>
      <c r="E63" s="27">
        <v>4.1478700000000002</v>
      </c>
      <c r="F63" s="27">
        <v>4.1564699999999997</v>
      </c>
      <c r="G63" s="27">
        <v>4.1528499999999999</v>
      </c>
      <c r="H63" s="27">
        <v>4.1640899999999998</v>
      </c>
      <c r="I63" s="27">
        <v>4.1766199999999998</v>
      </c>
      <c r="J63" s="28"/>
      <c r="K63" s="28"/>
      <c r="L63" s="28"/>
    </row>
    <row r="64" spans="1:12" ht="12.75" outlineLevel="3" x14ac:dyDescent="0.2">
      <c r="A64" s="26" t="s">
        <v>57</v>
      </c>
      <c r="B64" s="27">
        <v>1.0035949112</v>
      </c>
      <c r="C64" s="27">
        <v>0.98594205847000005</v>
      </c>
      <c r="D64" s="27">
        <v>0.99696442919999995</v>
      </c>
      <c r="E64" s="27">
        <v>1.0178168970299999</v>
      </c>
      <c r="F64" s="27">
        <v>1.0545916200900001</v>
      </c>
      <c r="G64" s="27">
        <v>1.05949908662</v>
      </c>
      <c r="H64" s="27">
        <v>1.0866202141900001</v>
      </c>
      <c r="I64" s="27">
        <v>1.06049479606</v>
      </c>
      <c r="J64" s="28"/>
      <c r="K64" s="28"/>
      <c r="L64" s="28"/>
    </row>
    <row r="65" spans="1:12" ht="12.75" outlineLevel="3" x14ac:dyDescent="0.2">
      <c r="A65" s="26" t="s">
        <v>58</v>
      </c>
      <c r="B65" s="27">
        <v>2.1545629019999998E-2</v>
      </c>
      <c r="C65" s="27">
        <v>2.1435540730000001E-2</v>
      </c>
      <c r="D65" s="27">
        <v>2.1276558500000001E-2</v>
      </c>
      <c r="E65" s="27">
        <v>2.1258466720000001E-2</v>
      </c>
      <c r="F65" s="27">
        <v>2.1302543029999999E-2</v>
      </c>
      <c r="G65" s="27">
        <v>2.1283989980000001E-2</v>
      </c>
      <c r="H65" s="27">
        <v>2.1341596689999999E-2</v>
      </c>
      <c r="I65" s="27">
        <v>2.140581485E-2</v>
      </c>
      <c r="J65" s="28"/>
      <c r="K65" s="28"/>
      <c r="L65" s="28"/>
    </row>
    <row r="66" spans="1:12" ht="12.75" outlineLevel="2" x14ac:dyDescent="0.2">
      <c r="A66" s="30" t="s">
        <v>59</v>
      </c>
      <c r="B66" s="31">
        <f t="shared" ref="B66:I66" si="8">SUM(B$67:B$67)</f>
        <v>25.469574498539998</v>
      </c>
      <c r="C66" s="31">
        <f t="shared" si="8"/>
        <v>25.339436659810001</v>
      </c>
      <c r="D66" s="31">
        <f t="shared" si="8"/>
        <v>25.151500172039999</v>
      </c>
      <c r="E66" s="31">
        <f t="shared" si="8"/>
        <v>25.130113460179999</v>
      </c>
      <c r="F66" s="31">
        <f t="shared" si="8"/>
        <v>25.182217064140001</v>
      </c>
      <c r="G66" s="31">
        <f t="shared" si="8"/>
        <v>25.160285082009999</v>
      </c>
      <c r="H66" s="31">
        <f t="shared" si="8"/>
        <v>25.228383280669998</v>
      </c>
      <c r="I66" s="31">
        <f t="shared" si="8"/>
        <v>25.304297019930001</v>
      </c>
      <c r="J66" s="28"/>
      <c r="K66" s="28"/>
      <c r="L66" s="28"/>
    </row>
    <row r="67" spans="1:12" ht="12.75" outlineLevel="3" x14ac:dyDescent="0.2">
      <c r="A67" s="26" t="s">
        <v>60</v>
      </c>
      <c r="B67" s="27">
        <v>25.469574498539998</v>
      </c>
      <c r="C67" s="27">
        <v>25.339436659810001</v>
      </c>
      <c r="D67" s="27">
        <v>25.151500172039999</v>
      </c>
      <c r="E67" s="27">
        <v>25.130113460179999</v>
      </c>
      <c r="F67" s="27">
        <v>25.182217064140001</v>
      </c>
      <c r="G67" s="27">
        <v>25.160285082009999</v>
      </c>
      <c r="H67" s="27">
        <v>25.228383280669998</v>
      </c>
      <c r="I67" s="27">
        <v>25.304297019930001</v>
      </c>
      <c r="J67" s="28"/>
      <c r="K67" s="28"/>
      <c r="L67" s="28"/>
    </row>
    <row r="68" spans="1:12" ht="12.75" outlineLevel="2" x14ac:dyDescent="0.2">
      <c r="A68" s="30" t="s">
        <v>61</v>
      </c>
      <c r="B68" s="31">
        <f t="shared" ref="B68:I68" si="9">SUM(B$69:B$74)</f>
        <v>62.159684084680002</v>
      </c>
      <c r="C68" s="31">
        <f t="shared" si="9"/>
        <v>61.512879152469999</v>
      </c>
      <c r="D68" s="31">
        <f t="shared" si="9"/>
        <v>60.24460406064</v>
      </c>
      <c r="E68" s="31">
        <f t="shared" si="9"/>
        <v>61.280834035879998</v>
      </c>
      <c r="F68" s="31">
        <f t="shared" si="9"/>
        <v>64.608562228319997</v>
      </c>
      <c r="G68" s="31">
        <f t="shared" si="9"/>
        <v>64.24554618817001</v>
      </c>
      <c r="H68" s="31">
        <f t="shared" si="9"/>
        <v>65.170289193789998</v>
      </c>
      <c r="I68" s="31">
        <f t="shared" si="9"/>
        <v>90.298074974800002</v>
      </c>
      <c r="J68" s="28"/>
      <c r="K68" s="28"/>
      <c r="L68" s="28"/>
    </row>
    <row r="69" spans="1:12" ht="12.75" outlineLevel="3" x14ac:dyDescent="0.2">
      <c r="A69" s="26" t="s">
        <v>62</v>
      </c>
      <c r="B69" s="27">
        <v>8.1087173963799994</v>
      </c>
      <c r="C69" s="27">
        <v>8.0317589183199996</v>
      </c>
      <c r="D69" s="27">
        <v>7.7506209689899999</v>
      </c>
      <c r="E69" s="27">
        <v>7.3296245628800003</v>
      </c>
      <c r="F69" s="27">
        <v>7.7451542852099999</v>
      </c>
      <c r="G69" s="27">
        <v>7.3668567073600002</v>
      </c>
      <c r="H69" s="27">
        <v>7.2544781767900002</v>
      </c>
      <c r="I69" s="27">
        <v>7.1601654842800002</v>
      </c>
      <c r="J69" s="28"/>
      <c r="K69" s="28"/>
      <c r="L69" s="28"/>
    </row>
    <row r="70" spans="1:12" ht="12.75" outlineLevel="3" x14ac:dyDescent="0.2">
      <c r="A70" s="26" t="s">
        <v>63</v>
      </c>
      <c r="B70" s="27">
        <v>28.552289999999999</v>
      </c>
      <c r="C70" s="27">
        <v>28.281305</v>
      </c>
      <c r="D70" s="27">
        <v>28.271229999999999</v>
      </c>
      <c r="E70" s="27">
        <v>29.08568</v>
      </c>
      <c r="F70" s="27">
        <v>30.7346</v>
      </c>
      <c r="G70" s="27">
        <v>30.421690000000002</v>
      </c>
      <c r="H70" s="27">
        <v>31.708494999999999</v>
      </c>
      <c r="I70" s="27">
        <v>31.296264999999998</v>
      </c>
      <c r="J70" s="28"/>
      <c r="K70" s="28"/>
      <c r="L70" s="28"/>
    </row>
    <row r="71" spans="1:12" ht="12.75" outlineLevel="3" x14ac:dyDescent="0.2">
      <c r="A71" s="26" t="s">
        <v>64</v>
      </c>
      <c r="B71" s="27">
        <v>2.2459319199999998E-3</v>
      </c>
      <c r="C71" s="27">
        <v>2.2246161499999998E-3</v>
      </c>
      <c r="D71" s="27">
        <v>2.2238236500000002E-3</v>
      </c>
      <c r="E71" s="27">
        <v>2.2878885400000001E-3</v>
      </c>
      <c r="F71" s="27">
        <v>2.4175930900000001E-3</v>
      </c>
      <c r="G71" s="27">
        <v>2.3929795000000001E-3</v>
      </c>
      <c r="H71" s="27">
        <v>2.4941999699999999E-3</v>
      </c>
      <c r="I71" s="27">
        <v>2.4617738300000002E-3</v>
      </c>
      <c r="J71" s="28"/>
      <c r="K71" s="28"/>
      <c r="L71" s="28"/>
    </row>
    <row r="72" spans="1:12" ht="12.75" outlineLevel="3" x14ac:dyDescent="0.2">
      <c r="A72" s="26" t="s">
        <v>65</v>
      </c>
      <c r="B72" s="27">
        <v>0.28202475074</v>
      </c>
      <c r="C72" s="27">
        <v>0.27934810109000002</v>
      </c>
      <c r="D72" s="27">
        <v>0.27924858544999998</v>
      </c>
      <c r="E72" s="27">
        <v>0.28729330124000002</v>
      </c>
      <c r="F72" s="27">
        <v>0.30358048002999999</v>
      </c>
      <c r="G72" s="27">
        <v>0.30048971690999998</v>
      </c>
      <c r="H72" s="27">
        <v>0.29754010539999998</v>
      </c>
      <c r="I72" s="27">
        <v>26.35794357791</v>
      </c>
      <c r="J72" s="28"/>
      <c r="K72" s="28"/>
      <c r="L72" s="28"/>
    </row>
    <row r="73" spans="1:12" ht="12.75" outlineLevel="3" x14ac:dyDescent="0.2">
      <c r="A73" s="26" t="s">
        <v>66</v>
      </c>
      <c r="B73" s="27">
        <v>18.193875010589998</v>
      </c>
      <c r="C73" s="27">
        <v>18.021199991540001</v>
      </c>
      <c r="D73" s="27">
        <v>16.967132449979999</v>
      </c>
      <c r="E73" s="27">
        <v>17.45592904722</v>
      </c>
      <c r="F73" s="27">
        <v>18.445537353599999</v>
      </c>
      <c r="G73" s="27">
        <v>18.257742715199999</v>
      </c>
      <c r="H73" s="27">
        <v>17.826294953470001</v>
      </c>
      <c r="I73" s="27">
        <v>17.594542119780002</v>
      </c>
      <c r="J73" s="28"/>
      <c r="K73" s="28"/>
      <c r="L73" s="28"/>
    </row>
    <row r="74" spans="1:12" ht="12.75" outlineLevel="3" x14ac:dyDescent="0.2">
      <c r="A74" s="26" t="s">
        <v>67</v>
      </c>
      <c r="B74" s="27">
        <v>7.0205309950499997</v>
      </c>
      <c r="C74" s="27">
        <v>6.8970425253699998</v>
      </c>
      <c r="D74" s="27">
        <v>6.9741482325700002</v>
      </c>
      <c r="E74" s="27">
        <v>7.1200192360000001</v>
      </c>
      <c r="F74" s="27">
        <v>7.3772725163899997</v>
      </c>
      <c r="G74" s="27">
        <v>7.8963740692000002</v>
      </c>
      <c r="H74" s="27">
        <v>8.0809867581599999</v>
      </c>
      <c r="I74" s="27">
        <v>7.8866970189999996</v>
      </c>
      <c r="J74" s="28"/>
      <c r="K74" s="28"/>
      <c r="L74" s="28"/>
    </row>
    <row r="75" spans="1:12" ht="12.75" outlineLevel="2" x14ac:dyDescent="0.2">
      <c r="A75" s="30" t="s">
        <v>68</v>
      </c>
      <c r="B75" s="31">
        <f t="shared" ref="B75:I75" si="10">SUM(B$76:B$76)</f>
        <v>639.79848096628996</v>
      </c>
      <c r="C75" s="31">
        <f t="shared" si="10"/>
        <v>636.52940430624005</v>
      </c>
      <c r="D75" s="31">
        <f t="shared" si="10"/>
        <v>631.80841929718997</v>
      </c>
      <c r="E75" s="31">
        <f t="shared" si="10"/>
        <v>631.27118276970998</v>
      </c>
      <c r="F75" s="31">
        <f t="shared" si="10"/>
        <v>632.58003096693005</v>
      </c>
      <c r="G75" s="31">
        <f t="shared" si="10"/>
        <v>632.02909719089996</v>
      </c>
      <c r="H75" s="31">
        <f t="shared" si="10"/>
        <v>633.73973134634002</v>
      </c>
      <c r="I75" s="31">
        <f t="shared" si="10"/>
        <v>635.64669273136997</v>
      </c>
      <c r="J75" s="28"/>
      <c r="K75" s="28"/>
      <c r="L75" s="28"/>
    </row>
    <row r="76" spans="1:12" ht="12.75" outlineLevel="3" x14ac:dyDescent="0.2">
      <c r="A76" s="26" t="s">
        <v>69</v>
      </c>
      <c r="B76" s="27">
        <v>639.79848096628996</v>
      </c>
      <c r="C76" s="27">
        <v>636.52940430624005</v>
      </c>
      <c r="D76" s="27">
        <v>631.80841929718997</v>
      </c>
      <c r="E76" s="27">
        <v>631.27118276970998</v>
      </c>
      <c r="F76" s="27">
        <v>632.58003096693005</v>
      </c>
      <c r="G76" s="27">
        <v>632.02909719089996</v>
      </c>
      <c r="H76" s="27">
        <v>633.73973134634002</v>
      </c>
      <c r="I76" s="27">
        <v>635.64669273136997</v>
      </c>
      <c r="J76" s="28"/>
      <c r="K76" s="28"/>
      <c r="L76" s="28"/>
    </row>
    <row r="77" spans="1:12" ht="12.75" outlineLevel="2" x14ac:dyDescent="0.2">
      <c r="A77" s="30" t="s">
        <v>70</v>
      </c>
      <c r="B77" s="31">
        <f t="shared" ref="B77:I77" si="11">SUM(B$78:B$78)</f>
        <v>126.117</v>
      </c>
      <c r="C77" s="31">
        <f t="shared" si="11"/>
        <v>125.4726</v>
      </c>
      <c r="D77" s="31">
        <f t="shared" si="11"/>
        <v>124.542</v>
      </c>
      <c r="E77" s="31">
        <f t="shared" si="11"/>
        <v>124.4361</v>
      </c>
      <c r="F77" s="31">
        <f t="shared" si="11"/>
        <v>124.69410000000001</v>
      </c>
      <c r="G77" s="31">
        <f t="shared" si="11"/>
        <v>124.5855</v>
      </c>
      <c r="H77" s="31">
        <f t="shared" si="11"/>
        <v>124.92270000000001</v>
      </c>
      <c r="I77" s="31">
        <f t="shared" si="11"/>
        <v>125.29859999999999</v>
      </c>
      <c r="J77" s="28"/>
      <c r="K77" s="28"/>
      <c r="L77" s="28"/>
    </row>
    <row r="78" spans="1:12" ht="12.75" outlineLevel="3" x14ac:dyDescent="0.2">
      <c r="A78" s="26" t="s">
        <v>71</v>
      </c>
      <c r="B78" s="27">
        <v>126.117</v>
      </c>
      <c r="C78" s="27">
        <v>125.4726</v>
      </c>
      <c r="D78" s="27">
        <v>124.542</v>
      </c>
      <c r="E78" s="27">
        <v>124.4361</v>
      </c>
      <c r="F78" s="27">
        <v>124.69410000000001</v>
      </c>
      <c r="G78" s="27">
        <v>124.5855</v>
      </c>
      <c r="H78" s="27">
        <v>124.92270000000001</v>
      </c>
      <c r="I78" s="27">
        <v>125.29859999999999</v>
      </c>
      <c r="J78" s="28"/>
      <c r="K78" s="28"/>
      <c r="L78" s="28"/>
    </row>
    <row r="79" spans="1:12" ht="12.75" outlineLevel="2" x14ac:dyDescent="0.2">
      <c r="A79" s="30" t="s">
        <v>72</v>
      </c>
      <c r="B79" s="31">
        <f t="shared" ref="B79:I79" si="12">SUM(B$80:B$80)</f>
        <v>173.03822402111001</v>
      </c>
      <c r="C79" s="31">
        <f t="shared" si="12"/>
        <v>172.11322436602001</v>
      </c>
      <c r="D79" s="31">
        <f t="shared" si="12"/>
        <v>171.51518383453001</v>
      </c>
      <c r="E79" s="31">
        <f t="shared" si="12"/>
        <v>173.94733526562001</v>
      </c>
      <c r="F79" s="31">
        <f t="shared" si="12"/>
        <v>177.90500767207001</v>
      </c>
      <c r="G79" s="31">
        <f t="shared" si="12"/>
        <v>177.82795803382999</v>
      </c>
      <c r="H79" s="31">
        <f t="shared" si="12"/>
        <v>180.58235003988</v>
      </c>
      <c r="I79" s="31">
        <f t="shared" si="12"/>
        <v>178.60881628595001</v>
      </c>
      <c r="J79" s="28"/>
      <c r="K79" s="28"/>
      <c r="L79" s="28"/>
    </row>
    <row r="80" spans="1:12" ht="12.75" outlineLevel="3" x14ac:dyDescent="0.2">
      <c r="A80" s="26" t="s">
        <v>46</v>
      </c>
      <c r="B80" s="27">
        <v>173.03822402111001</v>
      </c>
      <c r="C80" s="27">
        <v>172.11322436602001</v>
      </c>
      <c r="D80" s="27">
        <v>171.51518383453001</v>
      </c>
      <c r="E80" s="27">
        <v>173.94733526562001</v>
      </c>
      <c r="F80" s="27">
        <v>177.90500767207001</v>
      </c>
      <c r="G80" s="27">
        <v>177.82795803382999</v>
      </c>
      <c r="H80" s="27">
        <v>180.58235003988</v>
      </c>
      <c r="I80" s="27">
        <v>178.60881628595001</v>
      </c>
      <c r="J80" s="28"/>
      <c r="K80" s="28"/>
      <c r="L80" s="28"/>
    </row>
    <row r="81" spans="1:12" ht="15" x14ac:dyDescent="0.25">
      <c r="A81" s="34" t="s">
        <v>73</v>
      </c>
      <c r="B81" s="35">
        <f t="shared" ref="B81:I81" si="13">B$82+B$97</f>
        <v>288.51110931761002</v>
      </c>
      <c r="C81" s="35">
        <f t="shared" si="13"/>
        <v>289.11573385013003</v>
      </c>
      <c r="D81" s="35">
        <f t="shared" si="13"/>
        <v>279.58971012884001</v>
      </c>
      <c r="E81" s="35">
        <f t="shared" si="13"/>
        <v>270.98276985957</v>
      </c>
      <c r="F81" s="35">
        <f t="shared" si="13"/>
        <v>273.10300541929001</v>
      </c>
      <c r="G81" s="35">
        <f t="shared" si="13"/>
        <v>276.05786825020999</v>
      </c>
      <c r="H81" s="35">
        <f t="shared" si="13"/>
        <v>294.42515482327997</v>
      </c>
      <c r="I81" s="35">
        <f t="shared" si="13"/>
        <v>296.34995165859999</v>
      </c>
      <c r="J81" s="28"/>
      <c r="K81" s="28"/>
      <c r="L81" s="28"/>
    </row>
    <row r="82" spans="1:12" ht="15" outlineLevel="1" x14ac:dyDescent="0.25">
      <c r="A82" s="32" t="s">
        <v>1</v>
      </c>
      <c r="B82" s="33">
        <f t="shared" ref="B82:I82" si="14">B$83+B$87+B$95</f>
        <v>69.357463909259991</v>
      </c>
      <c r="C82" s="33">
        <f t="shared" si="14"/>
        <v>71.566783229060007</v>
      </c>
      <c r="D82" s="33">
        <f t="shared" si="14"/>
        <v>73.402943555859991</v>
      </c>
      <c r="E82" s="33">
        <f t="shared" si="14"/>
        <v>75.845552072670003</v>
      </c>
      <c r="F82" s="33">
        <f t="shared" si="14"/>
        <v>77.599218884859994</v>
      </c>
      <c r="G82" s="33">
        <f t="shared" si="14"/>
        <v>78.754240099079993</v>
      </c>
      <c r="H82" s="33">
        <f t="shared" si="14"/>
        <v>80.856881036289991</v>
      </c>
      <c r="I82" s="33">
        <f t="shared" si="14"/>
        <v>81.344710152019999</v>
      </c>
      <c r="J82" s="28"/>
      <c r="K82" s="28"/>
      <c r="L82" s="28"/>
    </row>
    <row r="83" spans="1:12" ht="12.75" outlineLevel="2" x14ac:dyDescent="0.2">
      <c r="A83" s="30" t="s">
        <v>2</v>
      </c>
      <c r="B83" s="31">
        <f t="shared" ref="B83:I83" si="15">SUM(B$84:B$86)</f>
        <v>4.4750115999999993</v>
      </c>
      <c r="C83" s="31">
        <f t="shared" si="15"/>
        <v>4.4750115999999993</v>
      </c>
      <c r="D83" s="31">
        <f t="shared" si="15"/>
        <v>4.4750115999999993</v>
      </c>
      <c r="E83" s="31">
        <f t="shared" si="15"/>
        <v>4.4750115999999993</v>
      </c>
      <c r="F83" s="31">
        <f t="shared" si="15"/>
        <v>4.4750115999999993</v>
      </c>
      <c r="G83" s="31">
        <f t="shared" si="15"/>
        <v>4.4750115999999993</v>
      </c>
      <c r="H83" s="31">
        <f t="shared" si="15"/>
        <v>4.4750115999999993</v>
      </c>
      <c r="I83" s="31">
        <f t="shared" si="15"/>
        <v>4.4750115999999993</v>
      </c>
      <c r="J83" s="28"/>
      <c r="K83" s="28"/>
      <c r="L83" s="28"/>
    </row>
    <row r="84" spans="1:12" ht="12.75" outlineLevel="3" x14ac:dyDescent="0.2">
      <c r="A84" s="26" t="s">
        <v>74</v>
      </c>
      <c r="B84" s="27">
        <v>2.4750000000000001</v>
      </c>
      <c r="C84" s="27">
        <v>2.4750000000000001</v>
      </c>
      <c r="D84" s="27">
        <v>2.4750000000000001</v>
      </c>
      <c r="E84" s="27">
        <v>2.4750000000000001</v>
      </c>
      <c r="F84" s="27">
        <v>2.4750000000000001</v>
      </c>
      <c r="G84" s="27">
        <v>2.4750000000000001</v>
      </c>
      <c r="H84" s="27">
        <v>2.4750000000000001</v>
      </c>
      <c r="I84" s="27">
        <v>2.4750000000000001</v>
      </c>
      <c r="J84" s="28"/>
      <c r="K84" s="28"/>
      <c r="L84" s="28"/>
    </row>
    <row r="85" spans="1:12" ht="12.75" outlineLevel="3" x14ac:dyDescent="0.2">
      <c r="A85" s="26" t="s">
        <v>75</v>
      </c>
      <c r="B85" s="27">
        <v>2</v>
      </c>
      <c r="C85" s="27">
        <v>2</v>
      </c>
      <c r="D85" s="27">
        <v>2</v>
      </c>
      <c r="E85" s="27">
        <v>2</v>
      </c>
      <c r="F85" s="27">
        <v>2</v>
      </c>
      <c r="G85" s="27">
        <v>2</v>
      </c>
      <c r="H85" s="27">
        <v>2</v>
      </c>
      <c r="I85" s="27">
        <v>2</v>
      </c>
      <c r="J85" s="28"/>
      <c r="K85" s="28"/>
      <c r="L85" s="28"/>
    </row>
    <row r="86" spans="1:12" ht="12.75" outlineLevel="3" x14ac:dyDescent="0.2">
      <c r="A86" s="26" t="s">
        <v>76</v>
      </c>
      <c r="B86" s="27">
        <v>1.1600000000000001E-5</v>
      </c>
      <c r="C86" s="27">
        <v>1.1600000000000001E-5</v>
      </c>
      <c r="D86" s="27">
        <v>1.1600000000000001E-5</v>
      </c>
      <c r="E86" s="27">
        <v>1.1600000000000001E-5</v>
      </c>
      <c r="F86" s="27">
        <v>1.1600000000000001E-5</v>
      </c>
      <c r="G86" s="27">
        <v>1.1600000000000001E-5</v>
      </c>
      <c r="H86" s="27">
        <v>1.1600000000000001E-5</v>
      </c>
      <c r="I86" s="27">
        <v>1.1600000000000001E-5</v>
      </c>
      <c r="J86" s="28"/>
      <c r="K86" s="28"/>
      <c r="L86" s="28"/>
    </row>
    <row r="87" spans="1:12" ht="12.75" outlineLevel="2" x14ac:dyDescent="0.2">
      <c r="A87" s="30" t="s">
        <v>35</v>
      </c>
      <c r="B87" s="31">
        <f t="shared" ref="B87:I87" si="16">SUM(B$88:B$94)</f>
        <v>64.881497659259992</v>
      </c>
      <c r="C87" s="31">
        <f t="shared" si="16"/>
        <v>67.090816979060008</v>
      </c>
      <c r="D87" s="31">
        <f t="shared" si="16"/>
        <v>68.926977305859992</v>
      </c>
      <c r="E87" s="31">
        <f t="shared" si="16"/>
        <v>71.369585822670004</v>
      </c>
      <c r="F87" s="31">
        <f t="shared" si="16"/>
        <v>73.123252634859995</v>
      </c>
      <c r="G87" s="31">
        <f t="shared" si="16"/>
        <v>74.278273849079994</v>
      </c>
      <c r="H87" s="31">
        <f t="shared" si="16"/>
        <v>76.380914786289992</v>
      </c>
      <c r="I87" s="31">
        <f t="shared" si="16"/>
        <v>76.86874390202</v>
      </c>
      <c r="J87" s="28"/>
      <c r="K87" s="28"/>
      <c r="L87" s="28"/>
    </row>
    <row r="88" spans="1:12" ht="12.75" outlineLevel="3" x14ac:dyDescent="0.2">
      <c r="A88" s="26" t="s">
        <v>77</v>
      </c>
      <c r="B88" s="27">
        <v>2.6414929643299998</v>
      </c>
      <c r="C88" s="27">
        <v>3.1617778014</v>
      </c>
      <c r="D88" s="27">
        <v>3.2630255785100002</v>
      </c>
      <c r="E88" s="27">
        <v>3.34120867713</v>
      </c>
      <c r="F88" s="27">
        <v>3.2565037773799999</v>
      </c>
      <c r="G88" s="27">
        <v>3.1628152144100001</v>
      </c>
      <c r="H88" s="27">
        <v>3.07211665144</v>
      </c>
      <c r="I88" s="27">
        <v>2.9813387829</v>
      </c>
      <c r="J88" s="28"/>
      <c r="K88" s="28"/>
      <c r="L88" s="28"/>
    </row>
    <row r="89" spans="1:12" ht="12.75" outlineLevel="3" x14ac:dyDescent="0.2">
      <c r="A89" s="26" t="s">
        <v>78</v>
      </c>
      <c r="B89" s="27">
        <v>0.30361500074999997</v>
      </c>
      <c r="C89" s="27">
        <v>0.28696048412000003</v>
      </c>
      <c r="D89" s="27">
        <v>0.26984100083000001</v>
      </c>
      <c r="E89" s="27">
        <v>0.25463313142999999</v>
      </c>
      <c r="F89" s="27">
        <v>0.24015160092000001</v>
      </c>
      <c r="G89" s="27">
        <v>0.22494604264000001</v>
      </c>
      <c r="H89" s="27">
        <v>0.21051788434999999</v>
      </c>
      <c r="I89" s="27">
        <v>0.19606910661999999</v>
      </c>
      <c r="J89" s="28"/>
      <c r="K89" s="28"/>
      <c r="L89" s="28"/>
    </row>
    <row r="90" spans="1:12" ht="12.75" outlineLevel="3" x14ac:dyDescent="0.2">
      <c r="A90" s="26" t="s">
        <v>79</v>
      </c>
      <c r="B90" s="27">
        <v>0.23354999851</v>
      </c>
      <c r="C90" s="27">
        <v>0.53051199010000005</v>
      </c>
      <c r="D90" s="27">
        <v>0.61849195173000004</v>
      </c>
      <c r="E90" s="27">
        <v>0.69273386576999996</v>
      </c>
      <c r="F90" s="27">
        <v>0.68469369727999996</v>
      </c>
      <c r="G90" s="27">
        <v>0.67299711386000005</v>
      </c>
      <c r="H90" s="27">
        <v>0.66189853043000002</v>
      </c>
      <c r="I90" s="27">
        <v>0.65078408588000003</v>
      </c>
      <c r="J90" s="28"/>
      <c r="K90" s="28"/>
      <c r="L90" s="28"/>
    </row>
    <row r="91" spans="1:12" ht="12.75" outlineLevel="3" x14ac:dyDescent="0.2">
      <c r="A91" s="26" t="s">
        <v>80</v>
      </c>
      <c r="B91" s="27">
        <v>13.25976210098</v>
      </c>
      <c r="C91" s="27">
        <v>14.5485412967</v>
      </c>
      <c r="D91" s="27">
        <v>14.9612783373</v>
      </c>
      <c r="E91" s="27">
        <v>15.539415288760001</v>
      </c>
      <c r="F91" s="27">
        <v>15.56569464735</v>
      </c>
      <c r="G91" s="27">
        <v>15.63753526474</v>
      </c>
      <c r="H91" s="27">
        <v>15.89647597868</v>
      </c>
      <c r="I91" s="27">
        <v>16.27458668293</v>
      </c>
      <c r="J91" s="28"/>
      <c r="K91" s="28"/>
      <c r="L91" s="28"/>
    </row>
    <row r="92" spans="1:12" ht="12.75" outlineLevel="3" x14ac:dyDescent="0.2">
      <c r="A92" s="26" t="s">
        <v>81</v>
      </c>
      <c r="B92" s="27">
        <v>0.32696999924999998</v>
      </c>
      <c r="C92" s="27">
        <v>0.30903436587999999</v>
      </c>
      <c r="D92" s="27">
        <v>0.29059799917000001</v>
      </c>
      <c r="E92" s="27">
        <v>0.27422029357</v>
      </c>
      <c r="F92" s="27">
        <v>0.25862479908000002</v>
      </c>
      <c r="G92" s="27">
        <v>0.24224958235999999</v>
      </c>
      <c r="H92" s="27">
        <v>0.22671156565</v>
      </c>
      <c r="I92" s="27">
        <v>0.21115134338</v>
      </c>
      <c r="J92" s="28"/>
      <c r="K92" s="28"/>
      <c r="L92" s="28"/>
    </row>
    <row r="93" spans="1:12" ht="12.75" outlineLevel="3" x14ac:dyDescent="0.2">
      <c r="A93" s="26" t="s">
        <v>82</v>
      </c>
      <c r="B93" s="27">
        <v>14.99023391273</v>
      </c>
      <c r="C93" s="27">
        <v>15.19114574242</v>
      </c>
      <c r="D93" s="27">
        <v>16.907108891290001</v>
      </c>
      <c r="E93" s="27">
        <v>17.808759949590002</v>
      </c>
      <c r="F93" s="27">
        <v>18.82328320533</v>
      </c>
      <c r="G93" s="27">
        <v>19.56510543464</v>
      </c>
      <c r="H93" s="27">
        <v>19.805876308879999</v>
      </c>
      <c r="I93" s="27">
        <v>19.955712289899999</v>
      </c>
      <c r="J93" s="28"/>
      <c r="K93" s="28"/>
      <c r="L93" s="28"/>
    </row>
    <row r="94" spans="1:12" ht="12.75" outlineLevel="3" x14ac:dyDescent="0.2">
      <c r="A94" s="26" t="s">
        <v>83</v>
      </c>
      <c r="B94" s="27">
        <v>33.125873682710001</v>
      </c>
      <c r="C94" s="27">
        <v>33.062845298440003</v>
      </c>
      <c r="D94" s="27">
        <v>32.616633547029998</v>
      </c>
      <c r="E94" s="27">
        <v>33.45861461642</v>
      </c>
      <c r="F94" s="27">
        <v>34.294300907519997</v>
      </c>
      <c r="G94" s="27">
        <v>34.772625196429999</v>
      </c>
      <c r="H94" s="27">
        <v>36.507317866859999</v>
      </c>
      <c r="I94" s="27">
        <v>36.599101610410003</v>
      </c>
      <c r="J94" s="28"/>
      <c r="K94" s="28"/>
      <c r="L94" s="28"/>
    </row>
    <row r="95" spans="1:12" ht="12.75" outlineLevel="2" x14ac:dyDescent="0.2">
      <c r="A95" s="30" t="s">
        <v>84</v>
      </c>
      <c r="B95" s="31">
        <f t="shared" ref="B95:I95" si="17">SUM(B$96:B$96)</f>
        <v>9.5465000000000003E-4</v>
      </c>
      <c r="C95" s="31">
        <f t="shared" si="17"/>
        <v>9.5465000000000003E-4</v>
      </c>
      <c r="D95" s="31">
        <f t="shared" si="17"/>
        <v>9.5465000000000003E-4</v>
      </c>
      <c r="E95" s="31">
        <f t="shared" si="17"/>
        <v>9.5465000000000003E-4</v>
      </c>
      <c r="F95" s="31">
        <f t="shared" si="17"/>
        <v>9.5465000000000003E-4</v>
      </c>
      <c r="G95" s="31">
        <f t="shared" si="17"/>
        <v>9.5465000000000003E-4</v>
      </c>
      <c r="H95" s="31">
        <f t="shared" si="17"/>
        <v>9.5465000000000003E-4</v>
      </c>
      <c r="I95" s="31">
        <f t="shared" si="17"/>
        <v>9.5465000000000003E-4</v>
      </c>
      <c r="J95" s="28"/>
      <c r="K95" s="28"/>
      <c r="L95" s="28"/>
    </row>
    <row r="96" spans="1:12" ht="12.75" outlineLevel="3" x14ac:dyDescent="0.2">
      <c r="A96" s="26" t="s">
        <v>85</v>
      </c>
      <c r="B96" s="27">
        <v>9.5465000000000003E-4</v>
      </c>
      <c r="C96" s="27">
        <v>9.5465000000000003E-4</v>
      </c>
      <c r="D96" s="27">
        <v>9.5465000000000003E-4</v>
      </c>
      <c r="E96" s="27">
        <v>9.5465000000000003E-4</v>
      </c>
      <c r="F96" s="27">
        <v>9.5465000000000003E-4</v>
      </c>
      <c r="G96" s="27">
        <v>9.5465000000000003E-4</v>
      </c>
      <c r="H96" s="27">
        <v>9.5465000000000003E-4</v>
      </c>
      <c r="I96" s="27">
        <v>9.5465000000000003E-4</v>
      </c>
      <c r="J96" s="28"/>
      <c r="K96" s="28"/>
      <c r="L96" s="28"/>
    </row>
    <row r="97" spans="1:12" ht="15" outlineLevel="1" x14ac:dyDescent="0.25">
      <c r="A97" s="32" t="s">
        <v>37</v>
      </c>
      <c r="B97" s="33">
        <f t="shared" ref="B97:I97" si="18">B$98+B$105+B$108+B$110+B$112</f>
        <v>219.15364540835003</v>
      </c>
      <c r="C97" s="33">
        <f t="shared" si="18"/>
        <v>217.54895062106999</v>
      </c>
      <c r="D97" s="33">
        <f t="shared" si="18"/>
        <v>206.18676657297999</v>
      </c>
      <c r="E97" s="33">
        <f t="shared" si="18"/>
        <v>195.13721778689998</v>
      </c>
      <c r="F97" s="33">
        <f t="shared" si="18"/>
        <v>195.50378653443002</v>
      </c>
      <c r="G97" s="33">
        <f t="shared" si="18"/>
        <v>197.30362815113</v>
      </c>
      <c r="H97" s="33">
        <f t="shared" si="18"/>
        <v>213.56827378699001</v>
      </c>
      <c r="I97" s="33">
        <f t="shared" si="18"/>
        <v>215.00524150657998</v>
      </c>
      <c r="J97" s="28"/>
      <c r="K97" s="28"/>
      <c r="L97" s="28"/>
    </row>
    <row r="98" spans="1:12" ht="12.75" outlineLevel="2" x14ac:dyDescent="0.2">
      <c r="A98" s="30" t="s">
        <v>38</v>
      </c>
      <c r="B98" s="31">
        <f t="shared" ref="B98:I98" si="19">SUM(B$99:B$104)</f>
        <v>136.28570344676001</v>
      </c>
      <c r="C98" s="31">
        <f t="shared" si="19"/>
        <v>135.26543256123</v>
      </c>
      <c r="D98" s="31">
        <f t="shared" si="19"/>
        <v>124.48637754184</v>
      </c>
      <c r="E98" s="31">
        <f t="shared" si="19"/>
        <v>113.39929571486999</v>
      </c>
      <c r="F98" s="31">
        <f t="shared" si="19"/>
        <v>113.42645290298</v>
      </c>
      <c r="G98" s="31">
        <f t="shared" si="19"/>
        <v>115.46241175130001</v>
      </c>
      <c r="H98" s="31">
        <f t="shared" si="19"/>
        <v>131.38872602807999</v>
      </c>
      <c r="I98" s="31">
        <f t="shared" si="19"/>
        <v>132.66787273469998</v>
      </c>
      <c r="J98" s="28"/>
      <c r="K98" s="28"/>
      <c r="L98" s="28"/>
    </row>
    <row r="99" spans="1:12" ht="12.75" outlineLevel="3" x14ac:dyDescent="0.2">
      <c r="A99" s="26" t="s">
        <v>39</v>
      </c>
      <c r="B99" s="27">
        <v>1.227677529E-2</v>
      </c>
      <c r="C99" s="27">
        <v>1.22140466E-2</v>
      </c>
      <c r="D99" s="27">
        <v>1.212345796E-2</v>
      </c>
      <c r="E99" s="27">
        <v>1.2113149199999999E-2</v>
      </c>
      <c r="F99" s="27">
        <v>1.2138264039999999E-2</v>
      </c>
      <c r="G99" s="27">
        <v>1.2277195039999999E-2</v>
      </c>
      <c r="H99" s="27">
        <v>1.231042419E-2</v>
      </c>
      <c r="I99" s="27">
        <v>1.2347467000000001E-2</v>
      </c>
      <c r="J99" s="28"/>
      <c r="K99" s="28"/>
      <c r="L99" s="28"/>
    </row>
    <row r="100" spans="1:12" ht="12.75" outlineLevel="3" x14ac:dyDescent="0.2">
      <c r="A100" s="26" t="s">
        <v>41</v>
      </c>
      <c r="B100" s="27">
        <v>45.32443061531</v>
      </c>
      <c r="C100" s="27">
        <v>44.933349124220001</v>
      </c>
      <c r="D100" s="27">
        <v>39.840486723040001</v>
      </c>
      <c r="E100" s="27">
        <v>38.379836731029997</v>
      </c>
      <c r="F100" s="27">
        <v>40.315617836000001</v>
      </c>
      <c r="G100" s="27">
        <v>42.702273031460003</v>
      </c>
      <c r="H100" s="27">
        <v>57.150193750820002</v>
      </c>
      <c r="I100" s="27">
        <v>59.021761306069997</v>
      </c>
      <c r="J100" s="28"/>
      <c r="K100" s="28"/>
      <c r="L100" s="28"/>
    </row>
    <row r="101" spans="1:12" ht="12.75" outlineLevel="3" x14ac:dyDescent="0.2">
      <c r="A101" s="26" t="s">
        <v>42</v>
      </c>
      <c r="B101" s="27">
        <v>8.0852744912300007</v>
      </c>
      <c r="C101" s="27">
        <v>7.9486382437099996</v>
      </c>
      <c r="D101" s="27">
        <v>7.9458066017300002</v>
      </c>
      <c r="E101" s="27">
        <v>8.1747128851399999</v>
      </c>
      <c r="F101" s="27">
        <v>8.6381521986000003</v>
      </c>
      <c r="G101" s="27">
        <v>8.5502068794999992</v>
      </c>
      <c r="H101" s="27">
        <v>8.9118714998200002</v>
      </c>
      <c r="I101" s="27">
        <v>8.7297256751900001</v>
      </c>
      <c r="J101" s="28"/>
      <c r="K101" s="28"/>
      <c r="L101" s="28"/>
    </row>
    <row r="102" spans="1:12" ht="12.75" outlineLevel="3" x14ac:dyDescent="0.2">
      <c r="A102" s="26" t="s">
        <v>86</v>
      </c>
      <c r="B102" s="27">
        <v>13.17798</v>
      </c>
      <c r="C102" s="27">
        <v>13.052910000000001</v>
      </c>
      <c r="D102" s="27">
        <v>13.048260000000001</v>
      </c>
      <c r="E102" s="27">
        <v>13.424160000000001</v>
      </c>
      <c r="F102" s="27">
        <v>14.1852</v>
      </c>
      <c r="G102" s="27">
        <v>14.04078</v>
      </c>
      <c r="H102" s="27">
        <v>14.634690000000001</v>
      </c>
      <c r="I102" s="27">
        <v>14.444430000000001</v>
      </c>
      <c r="J102" s="28"/>
      <c r="K102" s="28"/>
      <c r="L102" s="28"/>
    </row>
    <row r="103" spans="1:12" ht="12.75" outlineLevel="3" x14ac:dyDescent="0.2">
      <c r="A103" s="26" t="s">
        <v>44</v>
      </c>
      <c r="B103" s="27">
        <v>21.577228281509999</v>
      </c>
      <c r="C103" s="27">
        <v>21.46697854592</v>
      </c>
      <c r="D103" s="27">
        <v>21.307763145620001</v>
      </c>
      <c r="E103" s="27">
        <v>21.25635957543</v>
      </c>
      <c r="F103" s="27">
        <v>20.839686820280001</v>
      </c>
      <c r="G103" s="27">
        <v>20.73396527577</v>
      </c>
      <c r="H103" s="27">
        <v>20.801017097670002</v>
      </c>
      <c r="I103" s="27">
        <v>20.90750032611</v>
      </c>
      <c r="J103" s="28"/>
      <c r="K103" s="28"/>
      <c r="L103" s="28"/>
    </row>
    <row r="104" spans="1:12" ht="12.75" outlineLevel="3" x14ac:dyDescent="0.2">
      <c r="A104" s="26" t="s">
        <v>46</v>
      </c>
      <c r="B104" s="27">
        <v>48.108513283420002</v>
      </c>
      <c r="C104" s="27">
        <v>47.851342600780001</v>
      </c>
      <c r="D104" s="27">
        <v>42.331937613489998</v>
      </c>
      <c r="E104" s="27">
        <v>32.152113374069998</v>
      </c>
      <c r="F104" s="27">
        <v>29.435657784060002</v>
      </c>
      <c r="G104" s="27">
        <v>29.42290936953</v>
      </c>
      <c r="H104" s="27">
        <v>29.878643255579998</v>
      </c>
      <c r="I104" s="27">
        <v>29.552107960330002</v>
      </c>
      <c r="J104" s="28"/>
      <c r="K104" s="28"/>
      <c r="L104" s="28"/>
    </row>
    <row r="105" spans="1:12" ht="12.75" outlineLevel="2" x14ac:dyDescent="0.2">
      <c r="A105" s="30" t="s">
        <v>87</v>
      </c>
      <c r="B105" s="31">
        <f t="shared" ref="B105:I105" si="20">SUM(B$106:B$107)</f>
        <v>36.060648373310002</v>
      </c>
      <c r="C105" s="31">
        <f t="shared" si="20"/>
        <v>35.870355513509999</v>
      </c>
      <c r="D105" s="31">
        <f t="shared" si="20"/>
        <v>35.613954103519994</v>
      </c>
      <c r="E105" s="31">
        <f t="shared" si="20"/>
        <v>35.624152359889997</v>
      </c>
      <c r="F105" s="31">
        <f t="shared" si="20"/>
        <v>35.775135972359998</v>
      </c>
      <c r="G105" s="31">
        <f t="shared" si="20"/>
        <v>35.73015968675</v>
      </c>
      <c r="H105" s="31">
        <f t="shared" si="20"/>
        <v>35.885033043870003</v>
      </c>
      <c r="I105" s="31">
        <f t="shared" si="20"/>
        <v>35.968497821950002</v>
      </c>
      <c r="J105" s="28"/>
      <c r="K105" s="28"/>
      <c r="L105" s="28"/>
    </row>
    <row r="106" spans="1:12" ht="12.75" outlineLevel="3" x14ac:dyDescent="0.2">
      <c r="A106" s="26" t="s">
        <v>88</v>
      </c>
      <c r="B106" s="27">
        <v>34.682175000000001</v>
      </c>
      <c r="C106" s="27">
        <v>34.504964999999999</v>
      </c>
      <c r="D106" s="27">
        <v>34.249049999999997</v>
      </c>
      <c r="E106" s="27">
        <v>34.219927499999997</v>
      </c>
      <c r="F106" s="27">
        <v>34.290877500000001</v>
      </c>
      <c r="G106" s="27">
        <v>34.2610125</v>
      </c>
      <c r="H106" s="27">
        <v>34.353742500000003</v>
      </c>
      <c r="I106" s="27">
        <v>34.457115000000002</v>
      </c>
      <c r="J106" s="28"/>
      <c r="K106" s="28"/>
      <c r="L106" s="28"/>
    </row>
    <row r="107" spans="1:12" ht="12.75" outlineLevel="3" x14ac:dyDescent="0.2">
      <c r="A107" s="26" t="s">
        <v>51</v>
      </c>
      <c r="B107" s="27">
        <v>1.3784733733100001</v>
      </c>
      <c r="C107" s="27">
        <v>1.36539051351</v>
      </c>
      <c r="D107" s="27">
        <v>1.36490410352</v>
      </c>
      <c r="E107" s="27">
        <v>1.40422485989</v>
      </c>
      <c r="F107" s="27">
        <v>1.4842584723600001</v>
      </c>
      <c r="G107" s="27">
        <v>1.4691471867499999</v>
      </c>
      <c r="H107" s="27">
        <v>1.53129054387</v>
      </c>
      <c r="I107" s="27">
        <v>1.5113828219500001</v>
      </c>
      <c r="J107" s="28"/>
      <c r="K107" s="28"/>
      <c r="L107" s="28"/>
    </row>
    <row r="108" spans="1:12" ht="12.75" outlineLevel="2" x14ac:dyDescent="0.2">
      <c r="A108" s="30" t="s">
        <v>61</v>
      </c>
      <c r="B108" s="31">
        <f t="shared" ref="B108:I108" si="21">SUM(B$109:B$109)</f>
        <v>7.6600232181100001</v>
      </c>
      <c r="C108" s="31">
        <f t="shared" si="21"/>
        <v>7.4669709583400001</v>
      </c>
      <c r="D108" s="31">
        <f t="shared" si="21"/>
        <v>7.4115902363900004</v>
      </c>
      <c r="E108" s="31">
        <f t="shared" si="21"/>
        <v>7.4052880459099999</v>
      </c>
      <c r="F108" s="31">
        <f t="shared" si="21"/>
        <v>7.4206418244099996</v>
      </c>
      <c r="G108" s="31">
        <f t="shared" si="21"/>
        <v>7.2613540748499998</v>
      </c>
      <c r="H108" s="31">
        <f t="shared" si="21"/>
        <v>7.2810074742799999</v>
      </c>
      <c r="I108" s="31">
        <f t="shared" si="21"/>
        <v>7.3029164684800003</v>
      </c>
      <c r="J108" s="28"/>
      <c r="K108" s="28"/>
      <c r="L108" s="28"/>
    </row>
    <row r="109" spans="1:12" ht="12.75" outlineLevel="3" x14ac:dyDescent="0.2">
      <c r="A109" s="26" t="s">
        <v>89</v>
      </c>
      <c r="B109" s="27">
        <v>7.6600232181100001</v>
      </c>
      <c r="C109" s="27">
        <v>7.4669709583400001</v>
      </c>
      <c r="D109" s="27">
        <v>7.4115902363900004</v>
      </c>
      <c r="E109" s="27">
        <v>7.4052880459099999</v>
      </c>
      <c r="F109" s="27">
        <v>7.4206418244099996</v>
      </c>
      <c r="G109" s="27">
        <v>7.2613540748499998</v>
      </c>
      <c r="H109" s="27">
        <v>7.2810074742799999</v>
      </c>
      <c r="I109" s="27">
        <v>7.3029164684800003</v>
      </c>
      <c r="J109" s="28"/>
      <c r="K109" s="28"/>
      <c r="L109" s="28"/>
    </row>
    <row r="110" spans="1:12" ht="12.75" outlineLevel="2" x14ac:dyDescent="0.2">
      <c r="A110" s="30" t="s">
        <v>90</v>
      </c>
      <c r="B110" s="31">
        <f t="shared" ref="B110:I110" si="22">SUM(B$111:B$111)</f>
        <v>34.682175000000001</v>
      </c>
      <c r="C110" s="31">
        <f t="shared" si="22"/>
        <v>34.504964999999999</v>
      </c>
      <c r="D110" s="31">
        <f t="shared" si="22"/>
        <v>34.249049999999997</v>
      </c>
      <c r="E110" s="31">
        <f t="shared" si="22"/>
        <v>34.219927499999997</v>
      </c>
      <c r="F110" s="31">
        <f t="shared" si="22"/>
        <v>34.290877500000001</v>
      </c>
      <c r="G110" s="31">
        <f t="shared" si="22"/>
        <v>34.2610125</v>
      </c>
      <c r="H110" s="31">
        <f t="shared" si="22"/>
        <v>34.353742500000003</v>
      </c>
      <c r="I110" s="31">
        <f t="shared" si="22"/>
        <v>34.457115000000002</v>
      </c>
      <c r="J110" s="28"/>
      <c r="K110" s="28"/>
      <c r="L110" s="28"/>
    </row>
    <row r="111" spans="1:12" ht="12.75" outlineLevel="3" x14ac:dyDescent="0.2">
      <c r="A111" s="26" t="s">
        <v>91</v>
      </c>
      <c r="B111" s="27">
        <v>34.682175000000001</v>
      </c>
      <c r="C111" s="27">
        <v>34.504964999999999</v>
      </c>
      <c r="D111" s="27">
        <v>34.249049999999997</v>
      </c>
      <c r="E111" s="27">
        <v>34.219927499999997</v>
      </c>
      <c r="F111" s="27">
        <v>34.290877500000001</v>
      </c>
      <c r="G111" s="27">
        <v>34.2610125</v>
      </c>
      <c r="H111" s="27">
        <v>34.353742500000003</v>
      </c>
      <c r="I111" s="27">
        <v>34.457115000000002</v>
      </c>
      <c r="J111" s="28"/>
      <c r="K111" s="28"/>
      <c r="L111" s="28"/>
    </row>
    <row r="112" spans="1:12" ht="12.75" outlineLevel="2" x14ac:dyDescent="0.2">
      <c r="A112" s="30" t="s">
        <v>72</v>
      </c>
      <c r="B112" s="31">
        <f t="shared" ref="B112:I112" si="23">SUM(B$113:B$113)</f>
        <v>4.4650953701700002</v>
      </c>
      <c r="C112" s="31">
        <f t="shared" si="23"/>
        <v>4.4412265879900001</v>
      </c>
      <c r="D112" s="31">
        <f t="shared" si="23"/>
        <v>4.4257946912300001</v>
      </c>
      <c r="E112" s="31">
        <f t="shared" si="23"/>
        <v>4.4885541662300001</v>
      </c>
      <c r="F112" s="31">
        <f t="shared" si="23"/>
        <v>4.5906783346799998</v>
      </c>
      <c r="G112" s="31">
        <f t="shared" si="23"/>
        <v>4.5886901382299996</v>
      </c>
      <c r="H112" s="31">
        <f t="shared" si="23"/>
        <v>4.65976474076</v>
      </c>
      <c r="I112" s="31">
        <f t="shared" si="23"/>
        <v>4.6088394814500004</v>
      </c>
      <c r="J112" s="28"/>
      <c r="K112" s="28"/>
      <c r="L112" s="28"/>
    </row>
    <row r="113" spans="1:12" ht="12.75" outlineLevel="3" x14ac:dyDescent="0.2">
      <c r="A113" s="26" t="s">
        <v>46</v>
      </c>
      <c r="B113" s="27">
        <v>4.4650953701700002</v>
      </c>
      <c r="C113" s="27">
        <v>4.4412265879900001</v>
      </c>
      <c r="D113" s="27">
        <v>4.4257946912300001</v>
      </c>
      <c r="E113" s="27">
        <v>4.4885541662300001</v>
      </c>
      <c r="F113" s="27">
        <v>4.5906783346799998</v>
      </c>
      <c r="G113" s="27">
        <v>4.5886901382299996</v>
      </c>
      <c r="H113" s="27">
        <v>4.65976474076</v>
      </c>
      <c r="I113" s="27">
        <v>4.6088394814500004</v>
      </c>
      <c r="J113" s="28"/>
      <c r="K113" s="28"/>
      <c r="L113" s="28"/>
    </row>
    <row r="114" spans="1:12" x14ac:dyDescent="0.2">
      <c r="B114" s="36"/>
      <c r="C114" s="36"/>
      <c r="D114" s="36"/>
      <c r="E114" s="36"/>
      <c r="F114" s="36"/>
      <c r="G114" s="36"/>
      <c r="H114" s="36"/>
      <c r="I114" s="36"/>
      <c r="J114" s="28"/>
      <c r="K114" s="28"/>
      <c r="L114" s="28"/>
    </row>
    <row r="115" spans="1:12" x14ac:dyDescent="0.2">
      <c r="B115" s="36"/>
      <c r="C115" s="36"/>
      <c r="D115" s="36"/>
      <c r="E115" s="36"/>
      <c r="F115" s="36"/>
      <c r="G115" s="36"/>
      <c r="H115" s="36"/>
      <c r="I115" s="36"/>
      <c r="J115" s="28"/>
      <c r="K115" s="28"/>
      <c r="L115" s="28"/>
    </row>
    <row r="116" spans="1:12" x14ac:dyDescent="0.2">
      <c r="B116" s="36"/>
      <c r="C116" s="36"/>
      <c r="D116" s="36"/>
      <c r="E116" s="36"/>
      <c r="F116" s="36"/>
      <c r="G116" s="36"/>
      <c r="H116" s="36"/>
      <c r="I116" s="36"/>
      <c r="J116" s="28"/>
      <c r="K116" s="28"/>
      <c r="L116" s="28"/>
    </row>
    <row r="117" spans="1:12" x14ac:dyDescent="0.2">
      <c r="B117" s="36"/>
      <c r="C117" s="36"/>
      <c r="D117" s="36"/>
      <c r="E117" s="36"/>
      <c r="F117" s="36"/>
      <c r="G117" s="36"/>
      <c r="H117" s="36"/>
      <c r="I117" s="36"/>
      <c r="J117" s="28"/>
      <c r="K117" s="28"/>
      <c r="L117" s="28"/>
    </row>
    <row r="118" spans="1:12" x14ac:dyDescent="0.2">
      <c r="B118" s="36"/>
      <c r="C118" s="36"/>
      <c r="D118" s="36"/>
      <c r="E118" s="36"/>
      <c r="F118" s="36"/>
      <c r="G118" s="36"/>
      <c r="H118" s="36"/>
      <c r="I118" s="36"/>
      <c r="J118" s="28"/>
      <c r="K118" s="28"/>
      <c r="L118" s="28"/>
    </row>
    <row r="119" spans="1:12" x14ac:dyDescent="0.2">
      <c r="B119" s="36"/>
      <c r="C119" s="36"/>
      <c r="D119" s="36"/>
      <c r="E119" s="36"/>
      <c r="F119" s="36"/>
      <c r="G119" s="36"/>
      <c r="H119" s="36"/>
      <c r="I119" s="36"/>
      <c r="J119" s="28"/>
      <c r="K119" s="28"/>
      <c r="L119" s="28"/>
    </row>
    <row r="120" spans="1:12" x14ac:dyDescent="0.2">
      <c r="B120" s="36"/>
      <c r="C120" s="36"/>
      <c r="D120" s="36"/>
      <c r="E120" s="36"/>
      <c r="F120" s="36"/>
      <c r="G120" s="36"/>
      <c r="H120" s="36"/>
      <c r="I120" s="36"/>
      <c r="J120" s="28"/>
      <c r="K120" s="28"/>
      <c r="L120" s="28"/>
    </row>
    <row r="121" spans="1:12" x14ac:dyDescent="0.2">
      <c r="B121" s="36"/>
      <c r="C121" s="36"/>
      <c r="D121" s="36"/>
      <c r="E121" s="36"/>
      <c r="F121" s="36"/>
      <c r="G121" s="36"/>
      <c r="H121" s="36"/>
      <c r="I121" s="36"/>
      <c r="J121" s="28"/>
      <c r="K121" s="28"/>
      <c r="L121" s="28"/>
    </row>
    <row r="122" spans="1:12" x14ac:dyDescent="0.2">
      <c r="B122" s="36"/>
      <c r="C122" s="36"/>
      <c r="D122" s="36"/>
      <c r="E122" s="36"/>
      <c r="F122" s="36"/>
      <c r="G122" s="36"/>
      <c r="H122" s="36"/>
      <c r="I122" s="36"/>
      <c r="J122" s="28"/>
      <c r="K122" s="28"/>
      <c r="L122" s="28"/>
    </row>
    <row r="123" spans="1:12" x14ac:dyDescent="0.2">
      <c r="B123" s="36"/>
      <c r="C123" s="36"/>
      <c r="D123" s="36"/>
      <c r="E123" s="36"/>
      <c r="F123" s="36"/>
      <c r="G123" s="36"/>
      <c r="H123" s="36"/>
      <c r="I123" s="36"/>
      <c r="J123" s="28"/>
      <c r="K123" s="28"/>
      <c r="L123" s="28"/>
    </row>
    <row r="124" spans="1:12" x14ac:dyDescent="0.2">
      <c r="B124" s="36"/>
      <c r="C124" s="36"/>
      <c r="D124" s="36"/>
      <c r="E124" s="36"/>
      <c r="F124" s="36"/>
      <c r="G124" s="36"/>
      <c r="H124" s="36"/>
      <c r="I124" s="36"/>
      <c r="J124" s="28"/>
      <c r="K124" s="28"/>
      <c r="L124" s="28"/>
    </row>
    <row r="125" spans="1:12" x14ac:dyDescent="0.2">
      <c r="B125" s="36"/>
      <c r="C125" s="36"/>
      <c r="D125" s="36"/>
      <c r="E125" s="36"/>
      <c r="F125" s="36"/>
      <c r="G125" s="36"/>
      <c r="H125" s="36"/>
      <c r="I125" s="36"/>
      <c r="J125" s="28"/>
      <c r="K125" s="28"/>
      <c r="L125" s="28"/>
    </row>
    <row r="126" spans="1:12" x14ac:dyDescent="0.2">
      <c r="B126" s="36"/>
      <c r="C126" s="36"/>
      <c r="D126" s="36"/>
      <c r="E126" s="36"/>
      <c r="F126" s="36"/>
      <c r="G126" s="36"/>
      <c r="H126" s="36"/>
      <c r="I126" s="36"/>
      <c r="J126" s="28"/>
      <c r="K126" s="28"/>
      <c r="L126" s="28"/>
    </row>
    <row r="127" spans="1:12" x14ac:dyDescent="0.2">
      <c r="B127" s="36"/>
      <c r="C127" s="36"/>
      <c r="D127" s="36"/>
      <c r="E127" s="36"/>
      <c r="F127" s="36"/>
      <c r="G127" s="36"/>
      <c r="H127" s="36"/>
      <c r="I127" s="36"/>
      <c r="J127" s="28"/>
      <c r="K127" s="28"/>
      <c r="L127" s="28"/>
    </row>
    <row r="128" spans="1:12" x14ac:dyDescent="0.2">
      <c r="B128" s="36"/>
      <c r="C128" s="36"/>
      <c r="D128" s="36"/>
      <c r="E128" s="36"/>
      <c r="F128" s="36"/>
      <c r="G128" s="36"/>
      <c r="H128" s="36"/>
      <c r="I128" s="36"/>
      <c r="J128" s="28"/>
      <c r="K128" s="28"/>
      <c r="L128" s="28"/>
    </row>
    <row r="129" spans="2:12" x14ac:dyDescent="0.2">
      <c r="B129" s="36"/>
      <c r="C129" s="36"/>
      <c r="D129" s="36"/>
      <c r="E129" s="36"/>
      <c r="F129" s="36"/>
      <c r="G129" s="36"/>
      <c r="H129" s="36"/>
      <c r="I129" s="36"/>
      <c r="J129" s="28"/>
      <c r="K129" s="28"/>
      <c r="L129" s="28"/>
    </row>
    <row r="130" spans="2:12" x14ac:dyDescent="0.2">
      <c r="B130" s="36"/>
      <c r="C130" s="36"/>
      <c r="D130" s="36"/>
      <c r="E130" s="36"/>
      <c r="F130" s="36"/>
      <c r="G130" s="36"/>
      <c r="H130" s="36"/>
      <c r="I130" s="36"/>
      <c r="J130" s="28"/>
      <c r="K130" s="28"/>
      <c r="L130" s="28"/>
    </row>
    <row r="131" spans="2:12" x14ac:dyDescent="0.2">
      <c r="B131" s="36"/>
      <c r="C131" s="36"/>
      <c r="D131" s="36"/>
      <c r="E131" s="36"/>
      <c r="F131" s="36"/>
      <c r="G131" s="36"/>
      <c r="H131" s="36"/>
      <c r="I131" s="36"/>
      <c r="J131" s="28"/>
      <c r="K131" s="28"/>
      <c r="L131" s="28"/>
    </row>
    <row r="132" spans="2:12" x14ac:dyDescent="0.2">
      <c r="B132" s="36"/>
      <c r="C132" s="36"/>
      <c r="D132" s="36"/>
      <c r="E132" s="36"/>
      <c r="F132" s="36"/>
      <c r="G132" s="36"/>
      <c r="H132" s="36"/>
      <c r="I132" s="36"/>
      <c r="J132" s="28"/>
      <c r="K132" s="28"/>
      <c r="L132" s="28"/>
    </row>
    <row r="133" spans="2:12" x14ac:dyDescent="0.2">
      <c r="B133" s="36"/>
      <c r="C133" s="36"/>
      <c r="D133" s="36"/>
      <c r="E133" s="36"/>
      <c r="F133" s="36"/>
      <c r="G133" s="36"/>
      <c r="H133" s="36"/>
      <c r="I133" s="36"/>
      <c r="J133" s="28"/>
      <c r="K133" s="28"/>
      <c r="L133" s="28"/>
    </row>
    <row r="134" spans="2:12" x14ac:dyDescent="0.2">
      <c r="B134" s="36"/>
      <c r="C134" s="36"/>
      <c r="D134" s="36"/>
      <c r="E134" s="36"/>
      <c r="F134" s="36"/>
      <c r="G134" s="36"/>
      <c r="H134" s="36"/>
      <c r="I134" s="36"/>
      <c r="J134" s="28"/>
      <c r="K134" s="28"/>
      <c r="L134" s="28"/>
    </row>
    <row r="135" spans="2:12" x14ac:dyDescent="0.2">
      <c r="B135" s="36"/>
      <c r="C135" s="36"/>
      <c r="D135" s="36"/>
      <c r="E135" s="36"/>
      <c r="F135" s="36"/>
      <c r="G135" s="36"/>
      <c r="H135" s="36"/>
      <c r="I135" s="36"/>
      <c r="J135" s="28"/>
      <c r="K135" s="28"/>
      <c r="L135" s="28"/>
    </row>
    <row r="136" spans="2:12" x14ac:dyDescent="0.2">
      <c r="B136" s="36"/>
      <c r="C136" s="36"/>
      <c r="D136" s="36"/>
      <c r="E136" s="36"/>
      <c r="F136" s="36"/>
      <c r="G136" s="36"/>
      <c r="H136" s="36"/>
      <c r="I136" s="36"/>
      <c r="J136" s="28"/>
      <c r="K136" s="28"/>
      <c r="L136" s="28"/>
    </row>
    <row r="137" spans="2:12" x14ac:dyDescent="0.2">
      <c r="B137" s="36"/>
      <c r="C137" s="36"/>
      <c r="D137" s="36"/>
      <c r="E137" s="36"/>
      <c r="F137" s="36"/>
      <c r="G137" s="36"/>
      <c r="H137" s="36"/>
      <c r="I137" s="36"/>
      <c r="J137" s="28"/>
      <c r="K137" s="28"/>
      <c r="L137" s="28"/>
    </row>
    <row r="138" spans="2:12" x14ac:dyDescent="0.2">
      <c r="B138" s="36"/>
      <c r="C138" s="36"/>
      <c r="D138" s="36"/>
      <c r="E138" s="36"/>
      <c r="F138" s="36"/>
      <c r="G138" s="36"/>
      <c r="H138" s="36"/>
      <c r="I138" s="36"/>
      <c r="J138" s="28"/>
      <c r="K138" s="28"/>
      <c r="L138" s="28"/>
    </row>
    <row r="139" spans="2:12" x14ac:dyDescent="0.2">
      <c r="B139" s="36"/>
      <c r="C139" s="36"/>
      <c r="D139" s="36"/>
      <c r="E139" s="36"/>
      <c r="F139" s="36"/>
      <c r="G139" s="36"/>
      <c r="H139" s="36"/>
      <c r="I139" s="36"/>
      <c r="J139" s="28"/>
      <c r="K139" s="28"/>
      <c r="L139" s="28"/>
    </row>
    <row r="140" spans="2:12" x14ac:dyDescent="0.2">
      <c r="B140" s="36"/>
      <c r="C140" s="36"/>
      <c r="D140" s="36"/>
      <c r="E140" s="36"/>
      <c r="F140" s="36"/>
      <c r="G140" s="36"/>
      <c r="H140" s="36"/>
      <c r="I140" s="36"/>
      <c r="J140" s="28"/>
      <c r="K140" s="28"/>
      <c r="L140" s="28"/>
    </row>
    <row r="141" spans="2:12" x14ac:dyDescent="0.2">
      <c r="B141" s="36"/>
      <c r="C141" s="36"/>
      <c r="D141" s="36"/>
      <c r="E141" s="36"/>
      <c r="F141" s="36"/>
      <c r="G141" s="36"/>
      <c r="H141" s="36"/>
      <c r="I141" s="36"/>
      <c r="J141" s="28"/>
      <c r="K141" s="28"/>
      <c r="L141" s="28"/>
    </row>
    <row r="142" spans="2:12" x14ac:dyDescent="0.2">
      <c r="B142" s="36"/>
      <c r="C142" s="36"/>
      <c r="D142" s="36"/>
      <c r="E142" s="36"/>
      <c r="F142" s="36"/>
      <c r="G142" s="36"/>
      <c r="H142" s="36"/>
      <c r="I142" s="36"/>
      <c r="J142" s="28"/>
      <c r="K142" s="28"/>
      <c r="L142" s="28"/>
    </row>
    <row r="143" spans="2:12" x14ac:dyDescent="0.2">
      <c r="B143" s="36"/>
      <c r="C143" s="36"/>
      <c r="D143" s="36"/>
      <c r="E143" s="36"/>
      <c r="F143" s="36"/>
      <c r="G143" s="36"/>
      <c r="H143" s="36"/>
      <c r="I143" s="36"/>
      <c r="J143" s="28"/>
      <c r="K143" s="28"/>
      <c r="L143" s="28"/>
    </row>
    <row r="144" spans="2:12" x14ac:dyDescent="0.2">
      <c r="B144" s="36"/>
      <c r="C144" s="36"/>
      <c r="D144" s="36"/>
      <c r="E144" s="36"/>
      <c r="F144" s="36"/>
      <c r="G144" s="36"/>
      <c r="H144" s="36"/>
      <c r="I144" s="36"/>
      <c r="J144" s="28"/>
      <c r="K144" s="28"/>
      <c r="L144" s="28"/>
    </row>
    <row r="145" spans="2:12" x14ac:dyDescent="0.2">
      <c r="B145" s="36"/>
      <c r="C145" s="36"/>
      <c r="D145" s="36"/>
      <c r="E145" s="36"/>
      <c r="F145" s="36"/>
      <c r="G145" s="36"/>
      <c r="H145" s="36"/>
      <c r="I145" s="36"/>
      <c r="J145" s="28"/>
      <c r="K145" s="28"/>
      <c r="L145" s="28"/>
    </row>
    <row r="146" spans="2:12" x14ac:dyDescent="0.2">
      <c r="B146" s="36"/>
      <c r="C146" s="36"/>
      <c r="D146" s="36"/>
      <c r="E146" s="36"/>
      <c r="F146" s="36"/>
      <c r="G146" s="36"/>
      <c r="H146" s="36"/>
      <c r="I146" s="36"/>
      <c r="J146" s="28"/>
      <c r="K146" s="28"/>
      <c r="L146" s="28"/>
    </row>
    <row r="147" spans="2:12" x14ac:dyDescent="0.2">
      <c r="B147" s="36"/>
      <c r="C147" s="36"/>
      <c r="D147" s="36"/>
      <c r="E147" s="36"/>
      <c r="F147" s="36"/>
      <c r="G147" s="36"/>
      <c r="H147" s="36"/>
      <c r="I147" s="36"/>
      <c r="J147" s="28"/>
      <c r="K147" s="28"/>
      <c r="L147" s="28"/>
    </row>
    <row r="148" spans="2:12" x14ac:dyDescent="0.2">
      <c r="B148" s="36"/>
      <c r="C148" s="36"/>
      <c r="D148" s="36"/>
      <c r="E148" s="36"/>
      <c r="F148" s="36"/>
      <c r="G148" s="36"/>
      <c r="H148" s="36"/>
      <c r="I148" s="36"/>
      <c r="J148" s="28"/>
      <c r="K148" s="28"/>
      <c r="L148" s="28"/>
    </row>
    <row r="149" spans="2:12" x14ac:dyDescent="0.2">
      <c r="B149" s="36"/>
      <c r="C149" s="36"/>
      <c r="D149" s="36"/>
      <c r="E149" s="36"/>
      <c r="F149" s="36"/>
      <c r="G149" s="36"/>
      <c r="H149" s="36"/>
      <c r="I149" s="36"/>
      <c r="J149" s="28"/>
      <c r="K149" s="28"/>
      <c r="L149" s="28"/>
    </row>
    <row r="150" spans="2:12" x14ac:dyDescent="0.2">
      <c r="B150" s="36"/>
      <c r="C150" s="36"/>
      <c r="D150" s="36"/>
      <c r="E150" s="36"/>
      <c r="F150" s="36"/>
      <c r="G150" s="36"/>
      <c r="H150" s="36"/>
      <c r="I150" s="36"/>
      <c r="J150" s="28"/>
      <c r="K150" s="28"/>
      <c r="L150" s="28"/>
    </row>
    <row r="151" spans="2:12" x14ac:dyDescent="0.2">
      <c r="B151" s="36"/>
      <c r="C151" s="36"/>
      <c r="D151" s="36"/>
      <c r="E151" s="36"/>
      <c r="F151" s="36"/>
      <c r="G151" s="36"/>
      <c r="H151" s="36"/>
      <c r="I151" s="36"/>
      <c r="J151" s="28"/>
      <c r="K151" s="28"/>
      <c r="L151" s="28"/>
    </row>
    <row r="152" spans="2:12" x14ac:dyDescent="0.2">
      <c r="B152" s="36"/>
      <c r="C152" s="36"/>
      <c r="D152" s="36"/>
      <c r="E152" s="36"/>
      <c r="F152" s="36"/>
      <c r="G152" s="36"/>
      <c r="H152" s="36"/>
      <c r="I152" s="36"/>
      <c r="J152" s="28"/>
      <c r="K152" s="28"/>
      <c r="L152" s="28"/>
    </row>
    <row r="153" spans="2:12" x14ac:dyDescent="0.2">
      <c r="B153" s="36"/>
      <c r="C153" s="36"/>
      <c r="D153" s="36"/>
      <c r="E153" s="36"/>
      <c r="F153" s="36"/>
      <c r="G153" s="36"/>
      <c r="H153" s="36"/>
      <c r="I153" s="36"/>
      <c r="J153" s="28"/>
      <c r="K153" s="28"/>
      <c r="L153" s="28"/>
    </row>
    <row r="154" spans="2:12" x14ac:dyDescent="0.2">
      <c r="B154" s="36"/>
      <c r="C154" s="36"/>
      <c r="D154" s="36"/>
      <c r="E154" s="36"/>
      <c r="F154" s="36"/>
      <c r="G154" s="36"/>
      <c r="H154" s="36"/>
      <c r="I154" s="36"/>
      <c r="J154" s="28"/>
      <c r="K154" s="28"/>
      <c r="L154" s="28"/>
    </row>
    <row r="155" spans="2:12" x14ac:dyDescent="0.2">
      <c r="B155" s="36"/>
      <c r="C155" s="36"/>
      <c r="D155" s="36"/>
      <c r="E155" s="36"/>
      <c r="F155" s="36"/>
      <c r="G155" s="36"/>
      <c r="H155" s="36"/>
      <c r="I155" s="36"/>
      <c r="J155" s="28"/>
      <c r="K155" s="28"/>
      <c r="L155" s="28"/>
    </row>
    <row r="156" spans="2:12" x14ac:dyDescent="0.2">
      <c r="B156" s="36"/>
      <c r="C156" s="36"/>
      <c r="D156" s="36"/>
      <c r="E156" s="36"/>
      <c r="F156" s="36"/>
      <c r="G156" s="36"/>
      <c r="H156" s="36"/>
      <c r="I156" s="36"/>
      <c r="J156" s="28"/>
      <c r="K156" s="28"/>
      <c r="L156" s="28"/>
    </row>
    <row r="157" spans="2:12" x14ac:dyDescent="0.2">
      <c r="B157" s="36"/>
      <c r="C157" s="36"/>
      <c r="D157" s="36"/>
      <c r="E157" s="36"/>
      <c r="F157" s="36"/>
      <c r="G157" s="36"/>
      <c r="H157" s="36"/>
      <c r="I157" s="36"/>
      <c r="J157" s="28"/>
      <c r="K157" s="28"/>
      <c r="L157" s="28"/>
    </row>
    <row r="158" spans="2:12" x14ac:dyDescent="0.2">
      <c r="B158" s="36"/>
      <c r="C158" s="36"/>
      <c r="D158" s="36"/>
      <c r="E158" s="36"/>
      <c r="F158" s="36"/>
      <c r="G158" s="36"/>
      <c r="H158" s="36"/>
      <c r="I158" s="36"/>
      <c r="J158" s="28"/>
      <c r="K158" s="28"/>
      <c r="L158" s="28"/>
    </row>
    <row r="159" spans="2:12" x14ac:dyDescent="0.2">
      <c r="B159" s="36"/>
      <c r="C159" s="36"/>
      <c r="D159" s="36"/>
      <c r="E159" s="36"/>
      <c r="F159" s="36"/>
      <c r="G159" s="36"/>
      <c r="H159" s="36"/>
      <c r="I159" s="36"/>
      <c r="J159" s="28"/>
      <c r="K159" s="28"/>
      <c r="L159" s="28"/>
    </row>
    <row r="160" spans="2:12" x14ac:dyDescent="0.2">
      <c r="B160" s="36"/>
      <c r="C160" s="36"/>
      <c r="D160" s="36"/>
      <c r="E160" s="36"/>
      <c r="F160" s="36"/>
      <c r="G160" s="36"/>
      <c r="H160" s="36"/>
      <c r="I160" s="36"/>
      <c r="J160" s="28"/>
      <c r="K160" s="28"/>
      <c r="L160" s="28"/>
    </row>
    <row r="161" spans="2:12" x14ac:dyDescent="0.2">
      <c r="B161" s="36"/>
      <c r="C161" s="36"/>
      <c r="D161" s="36"/>
      <c r="E161" s="36"/>
      <c r="F161" s="36"/>
      <c r="G161" s="36"/>
      <c r="H161" s="36"/>
      <c r="I161" s="36"/>
      <c r="J161" s="28"/>
      <c r="K161" s="28"/>
      <c r="L161" s="28"/>
    </row>
    <row r="162" spans="2:12" x14ac:dyDescent="0.2">
      <c r="B162" s="36"/>
      <c r="C162" s="36"/>
      <c r="D162" s="36"/>
      <c r="E162" s="36"/>
      <c r="F162" s="36"/>
      <c r="G162" s="36"/>
      <c r="H162" s="36"/>
      <c r="I162" s="36"/>
      <c r="J162" s="28"/>
      <c r="K162" s="28"/>
      <c r="L162" s="28"/>
    </row>
    <row r="163" spans="2:12" x14ac:dyDescent="0.2">
      <c r="B163" s="36"/>
      <c r="C163" s="36"/>
      <c r="D163" s="36"/>
      <c r="E163" s="36"/>
      <c r="F163" s="36"/>
      <c r="G163" s="36"/>
      <c r="H163" s="36"/>
      <c r="I163" s="36"/>
      <c r="J163" s="28"/>
      <c r="K163" s="28"/>
      <c r="L163" s="28"/>
    </row>
    <row r="164" spans="2:12" x14ac:dyDescent="0.2">
      <c r="B164" s="36"/>
      <c r="C164" s="36"/>
      <c r="D164" s="36"/>
      <c r="E164" s="36"/>
      <c r="F164" s="36"/>
      <c r="G164" s="36"/>
      <c r="H164" s="36"/>
      <c r="I164" s="36"/>
      <c r="J164" s="28"/>
      <c r="K164" s="28"/>
      <c r="L164" s="28"/>
    </row>
    <row r="165" spans="2:12" x14ac:dyDescent="0.2">
      <c r="B165" s="36"/>
      <c r="C165" s="36"/>
      <c r="D165" s="36"/>
      <c r="E165" s="36"/>
      <c r="F165" s="36"/>
      <c r="G165" s="36"/>
      <c r="H165" s="36"/>
      <c r="I165" s="36"/>
      <c r="J165" s="28"/>
      <c r="K165" s="28"/>
      <c r="L165" s="28"/>
    </row>
    <row r="166" spans="2:12" x14ac:dyDescent="0.2">
      <c r="B166" s="36"/>
      <c r="C166" s="36"/>
      <c r="D166" s="36"/>
      <c r="E166" s="36"/>
      <c r="F166" s="36"/>
      <c r="G166" s="36"/>
      <c r="H166" s="36"/>
      <c r="I166" s="36"/>
      <c r="J166" s="28"/>
      <c r="K166" s="28"/>
      <c r="L166" s="28"/>
    </row>
    <row r="167" spans="2:12" x14ac:dyDescent="0.2">
      <c r="B167" s="36"/>
      <c r="C167" s="36"/>
      <c r="D167" s="36"/>
      <c r="E167" s="36"/>
      <c r="F167" s="36"/>
      <c r="G167" s="36"/>
      <c r="H167" s="36"/>
      <c r="I167" s="36"/>
      <c r="J167" s="28"/>
      <c r="K167" s="28"/>
      <c r="L167" s="28"/>
    </row>
    <row r="168" spans="2:12" x14ac:dyDescent="0.2">
      <c r="B168" s="36"/>
      <c r="C168" s="36"/>
      <c r="D168" s="36"/>
      <c r="E168" s="36"/>
      <c r="F168" s="36"/>
      <c r="G168" s="36"/>
      <c r="H168" s="36"/>
      <c r="I168" s="36"/>
      <c r="J168" s="28"/>
      <c r="K168" s="28"/>
      <c r="L168" s="28"/>
    </row>
    <row r="169" spans="2:12" x14ac:dyDescent="0.2">
      <c r="B169" s="36"/>
      <c r="C169" s="36"/>
      <c r="D169" s="36"/>
      <c r="E169" s="36"/>
      <c r="F169" s="36"/>
      <c r="G169" s="36"/>
      <c r="H169" s="36"/>
      <c r="I169" s="36"/>
      <c r="J169" s="28"/>
      <c r="K169" s="28"/>
      <c r="L169" s="28"/>
    </row>
    <row r="170" spans="2:12" x14ac:dyDescent="0.2">
      <c r="B170" s="36"/>
      <c r="C170" s="36"/>
      <c r="D170" s="36"/>
      <c r="E170" s="36"/>
      <c r="F170" s="36"/>
      <c r="G170" s="36"/>
      <c r="H170" s="36"/>
      <c r="I170" s="36"/>
      <c r="J170" s="28"/>
      <c r="K170" s="28"/>
      <c r="L170" s="28"/>
    </row>
    <row r="171" spans="2:12" x14ac:dyDescent="0.2">
      <c r="B171" s="36"/>
      <c r="C171" s="36"/>
      <c r="D171" s="36"/>
      <c r="E171" s="36"/>
      <c r="F171" s="36"/>
      <c r="G171" s="36"/>
      <c r="H171" s="36"/>
      <c r="I171" s="36"/>
      <c r="J171" s="28"/>
      <c r="K171" s="28"/>
      <c r="L171" s="28"/>
    </row>
    <row r="172" spans="2:12" x14ac:dyDescent="0.2">
      <c r="B172" s="36"/>
      <c r="C172" s="36"/>
      <c r="D172" s="36"/>
      <c r="E172" s="36"/>
      <c r="F172" s="36"/>
      <c r="G172" s="36"/>
      <c r="H172" s="36"/>
      <c r="I172" s="36"/>
      <c r="J172" s="28"/>
      <c r="K172" s="28"/>
      <c r="L172" s="28"/>
    </row>
    <row r="173" spans="2:12" x14ac:dyDescent="0.2">
      <c r="B173" s="36"/>
      <c r="C173" s="36"/>
      <c r="D173" s="36"/>
      <c r="E173" s="36"/>
      <c r="F173" s="36"/>
      <c r="G173" s="36"/>
      <c r="H173" s="36"/>
      <c r="I173" s="36"/>
      <c r="J173" s="28"/>
      <c r="K173" s="28"/>
      <c r="L173" s="28"/>
    </row>
    <row r="174" spans="2:12" x14ac:dyDescent="0.2">
      <c r="B174" s="36"/>
      <c r="C174" s="36"/>
      <c r="D174" s="36"/>
      <c r="E174" s="36"/>
      <c r="F174" s="36"/>
      <c r="G174" s="36"/>
      <c r="H174" s="36"/>
      <c r="I174" s="36"/>
      <c r="J174" s="28"/>
      <c r="K174" s="28"/>
      <c r="L174" s="28"/>
    </row>
    <row r="175" spans="2:12" x14ac:dyDescent="0.2">
      <c r="B175" s="36"/>
      <c r="C175" s="36"/>
      <c r="D175" s="36"/>
      <c r="E175" s="36"/>
      <c r="F175" s="36"/>
      <c r="G175" s="36"/>
      <c r="H175" s="36"/>
      <c r="I175" s="36"/>
      <c r="J175" s="28"/>
      <c r="K175" s="28"/>
      <c r="L175" s="28"/>
    </row>
    <row r="176" spans="2:12" x14ac:dyDescent="0.2">
      <c r="B176" s="36"/>
      <c r="C176" s="36"/>
      <c r="D176" s="36"/>
      <c r="E176" s="36"/>
      <c r="F176" s="36"/>
      <c r="G176" s="36"/>
      <c r="H176" s="36"/>
      <c r="I176" s="36"/>
      <c r="J176" s="28"/>
      <c r="K176" s="28"/>
      <c r="L176" s="28"/>
    </row>
    <row r="177" spans="2:12" x14ac:dyDescent="0.2">
      <c r="B177" s="36"/>
      <c r="C177" s="36"/>
      <c r="D177" s="36"/>
      <c r="E177" s="36"/>
      <c r="F177" s="36"/>
      <c r="G177" s="36"/>
      <c r="H177" s="36"/>
      <c r="I177" s="36"/>
      <c r="J177" s="28"/>
      <c r="K177" s="28"/>
      <c r="L177" s="28"/>
    </row>
    <row r="178" spans="2:12" x14ac:dyDescent="0.2">
      <c r="B178" s="36"/>
      <c r="C178" s="36"/>
      <c r="D178" s="36"/>
      <c r="E178" s="36"/>
      <c r="F178" s="36"/>
      <c r="G178" s="36"/>
      <c r="H178" s="36"/>
      <c r="I178" s="36"/>
      <c r="J178" s="28"/>
      <c r="K178" s="28"/>
      <c r="L178" s="28"/>
    </row>
    <row r="179" spans="2:12" x14ac:dyDescent="0.2">
      <c r="B179" s="36"/>
      <c r="C179" s="36"/>
      <c r="D179" s="36"/>
      <c r="E179" s="36"/>
      <c r="F179" s="36"/>
      <c r="G179" s="36"/>
      <c r="H179" s="36"/>
      <c r="I179" s="36"/>
      <c r="J179" s="28"/>
      <c r="K179" s="28"/>
      <c r="L179" s="28"/>
    </row>
    <row r="180" spans="2:12" x14ac:dyDescent="0.2">
      <c r="B180" s="36"/>
      <c r="C180" s="36"/>
      <c r="D180" s="36"/>
      <c r="E180" s="36"/>
      <c r="F180" s="36"/>
      <c r="G180" s="36"/>
      <c r="H180" s="36"/>
      <c r="I180" s="36"/>
      <c r="J180" s="28"/>
      <c r="K180" s="28"/>
      <c r="L180" s="28"/>
    </row>
  </sheetData>
  <mergeCells count="2">
    <mergeCell ref="A1:I1"/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47B62-CF52-46F5-B787-C391ECFE727B}">
  <sheetPr codeName="Лист29">
    <tabColor indexed="50"/>
    <outlinePr applyStyles="1" summaryBelow="0"/>
    <pageSetUpPr fitToPage="1"/>
  </sheetPr>
  <dimension ref="A2:S168"/>
  <sheetViews>
    <sheetView workbookViewId="0">
      <selection activeCell="A2" sqref="A2:G130"/>
    </sheetView>
  </sheetViews>
  <sheetFormatPr defaultRowHeight="12.75" outlineLevelRow="3" x14ac:dyDescent="0.2"/>
  <cols>
    <col min="1" max="1" width="52" style="2" customWidth="1"/>
    <col min="2" max="7" width="15.140625" style="5" customWidth="1"/>
    <col min="8" max="16384" width="9.140625" style="2"/>
  </cols>
  <sheetData>
    <row r="2" spans="1:19" ht="18.75" x14ac:dyDescent="0.3">
      <c r="A2" s="1" t="str">
        <f>IF(REPORT_LANG="UKR","Державний та гарантований державою борг України за останні 5 років","State debt and State guaranteed debt of Ukraine for the last 5 years")</f>
        <v>State debt and State guaranteed debt of Ukraine for the last 5 years</v>
      </c>
      <c r="B2" s="39"/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">
      <c r="A3" s="4"/>
    </row>
    <row r="4" spans="1:19" s="6" customFormat="1" x14ac:dyDescent="0.2">
      <c r="B4" s="7"/>
      <c r="C4" s="7"/>
      <c r="D4" s="7"/>
      <c r="E4" s="7"/>
      <c r="F4" s="7"/>
      <c r="G4" s="6" t="str">
        <f>VALUSD</f>
        <v>bn USD</v>
      </c>
    </row>
    <row r="5" spans="1:19" s="10" customFormat="1" x14ac:dyDescent="0.2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45869</v>
      </c>
    </row>
    <row r="6" spans="1:19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G6" si="0">B$7+B$91</f>
        <v>90.253504035260008</v>
      </c>
      <c r="C6" s="12">
        <f t="shared" si="0"/>
        <v>97.955877598960015</v>
      </c>
      <c r="D6" s="12">
        <f t="shared" si="0"/>
        <v>111.44992803011999</v>
      </c>
      <c r="E6" s="12">
        <f t="shared" si="0"/>
        <v>145.32087120896</v>
      </c>
      <c r="F6" s="12">
        <f t="shared" si="0"/>
        <v>166.05975130834</v>
      </c>
      <c r="G6" s="12">
        <f t="shared" si="0"/>
        <v>186.12814258609995</v>
      </c>
    </row>
    <row r="7" spans="1:19" s="104" customFormat="1" ht="15" x14ac:dyDescent="0.2">
      <c r="A7" s="130" t="s">
        <v>0</v>
      </c>
      <c r="B7" s="131">
        <f t="shared" ref="B7:G7" si="1">B$8+B$47</f>
        <v>79.903217077660003</v>
      </c>
      <c r="C7" s="131">
        <f t="shared" si="1"/>
        <v>86.615691312520013</v>
      </c>
      <c r="D7" s="131">
        <f t="shared" si="1"/>
        <v>101.59354286954999</v>
      </c>
      <c r="E7" s="131">
        <f t="shared" si="1"/>
        <v>136.59196737241001</v>
      </c>
      <c r="F7" s="131">
        <f t="shared" si="1"/>
        <v>159.19681191121001</v>
      </c>
      <c r="G7" s="131">
        <f t="shared" si="1"/>
        <v>179.03269335544996</v>
      </c>
    </row>
    <row r="8" spans="1:19" s="19" customFormat="1" ht="15" outlineLevel="1" x14ac:dyDescent="0.2">
      <c r="A8" s="132" t="s">
        <v>1</v>
      </c>
      <c r="B8" s="133">
        <f t="shared" ref="B8:G8" si="2">B$9+B$45</f>
        <v>35.392538767910011</v>
      </c>
      <c r="C8" s="133">
        <f t="shared" si="2"/>
        <v>38.952681436220011</v>
      </c>
      <c r="D8" s="133">
        <f t="shared" si="2"/>
        <v>38.002282077159983</v>
      </c>
      <c r="E8" s="133">
        <f t="shared" si="2"/>
        <v>41.800875791419998</v>
      </c>
      <c r="F8" s="133">
        <f t="shared" si="2"/>
        <v>44.319135028530013</v>
      </c>
      <c r="G8" s="133">
        <f t="shared" si="2"/>
        <v>44.643048797979979</v>
      </c>
    </row>
    <row r="9" spans="1:19" s="22" customFormat="1" outlineLevel="2" x14ac:dyDescent="0.2">
      <c r="A9" s="20" t="s">
        <v>2</v>
      </c>
      <c r="B9" s="21">
        <f t="shared" ref="B9:G9" si="3">SUM(B$10:B$44)</f>
        <v>35.322377285950012</v>
      </c>
      <c r="C9" s="21">
        <f t="shared" si="3"/>
        <v>38.884805428450008</v>
      </c>
      <c r="D9" s="21">
        <f t="shared" si="3"/>
        <v>37.955266801959979</v>
      </c>
      <c r="E9" s="21">
        <f t="shared" si="3"/>
        <v>41.759092484669999</v>
      </c>
      <c r="F9" s="21">
        <f t="shared" si="3"/>
        <v>44.284529596720013</v>
      </c>
      <c r="G9" s="21">
        <f t="shared" si="3"/>
        <v>44.609800585629976</v>
      </c>
    </row>
    <row r="10" spans="1:19" s="64" customFormat="1" outlineLevel="3" x14ac:dyDescent="0.2">
      <c r="A10" s="23" t="s">
        <v>3</v>
      </c>
      <c r="B10" s="24">
        <v>1.96742521474</v>
      </c>
      <c r="C10" s="24">
        <v>3.5161637729300002</v>
      </c>
      <c r="D10" s="24">
        <v>1.47136659314</v>
      </c>
      <c r="E10" s="24">
        <v>3.2715826405300001</v>
      </c>
      <c r="F10" s="24">
        <v>9.0706825079999998E-2</v>
      </c>
      <c r="G10" s="24">
        <v>0.30007346641999999</v>
      </c>
    </row>
    <row r="11" spans="1:19" outlineLevel="3" x14ac:dyDescent="0.2">
      <c r="A11" s="26" t="s">
        <v>109</v>
      </c>
      <c r="B11" s="27">
        <v>1.1826506051800001</v>
      </c>
      <c r="C11" s="27">
        <v>4.1147456020000001E-2</v>
      </c>
      <c r="D11" s="27">
        <v>0</v>
      </c>
      <c r="E11" s="27">
        <v>0</v>
      </c>
      <c r="F11" s="27">
        <v>0</v>
      </c>
      <c r="G11" s="27">
        <v>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110</v>
      </c>
      <c r="B12" s="27">
        <v>0.39557383659000001</v>
      </c>
      <c r="C12" s="27">
        <v>0.97407988796</v>
      </c>
      <c r="D12" s="27">
        <v>1.28518943552</v>
      </c>
      <c r="E12" s="27">
        <v>0</v>
      </c>
      <c r="F12" s="27">
        <v>0</v>
      </c>
      <c r="G12" s="27">
        <v>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111</v>
      </c>
      <c r="B13" s="27">
        <v>1.1238485978199999</v>
      </c>
      <c r="C13" s="27">
        <v>0</v>
      </c>
      <c r="D13" s="27">
        <v>0</v>
      </c>
      <c r="E13" s="27">
        <v>1.2012284124199999</v>
      </c>
      <c r="F13" s="27">
        <v>0</v>
      </c>
      <c r="G13" s="27">
        <v>0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4</v>
      </c>
      <c r="B14" s="27">
        <v>0</v>
      </c>
      <c r="C14" s="27">
        <v>0</v>
      </c>
      <c r="D14" s="27">
        <v>0</v>
      </c>
      <c r="E14" s="27">
        <v>0</v>
      </c>
      <c r="F14" s="27">
        <v>5.9800516309500003</v>
      </c>
      <c r="G14" s="27">
        <v>5.3772314678699997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5</v>
      </c>
      <c r="B15" s="27">
        <v>2.5383883414600001</v>
      </c>
      <c r="C15" s="27">
        <v>2.9816281866000001</v>
      </c>
      <c r="D15" s="27">
        <v>2.22413354628</v>
      </c>
      <c r="E15" s="27">
        <v>1.9851676302800001</v>
      </c>
      <c r="F15" s="27">
        <v>1.39466778468</v>
      </c>
      <c r="G15" s="27">
        <v>1.25284179554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6</v>
      </c>
      <c r="B16" s="27">
        <v>0.67314833805999996</v>
      </c>
      <c r="C16" s="27">
        <v>0.64274768862999998</v>
      </c>
      <c r="D16" s="27">
        <v>0.47945505163000002</v>
      </c>
      <c r="E16" s="27">
        <v>0.46160853447</v>
      </c>
      <c r="F16" s="27">
        <v>0.41706510620999998</v>
      </c>
      <c r="G16" s="27">
        <v>0.40463341171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7</v>
      </c>
      <c r="B17" s="27">
        <v>1.29091127722</v>
      </c>
      <c r="C17" s="27">
        <v>1.3380648283200001</v>
      </c>
      <c r="D17" s="27">
        <v>1.36729325161</v>
      </c>
      <c r="E17" s="27">
        <v>1.3163991743700001</v>
      </c>
      <c r="F17" s="27">
        <v>1.18937177385</v>
      </c>
      <c r="G17" s="27">
        <v>1.1971402713599999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8</v>
      </c>
      <c r="B18" s="27">
        <v>1.01504534102</v>
      </c>
      <c r="C18" s="27">
        <v>1.05212224414</v>
      </c>
      <c r="D18" s="27">
        <v>0.92155567894000001</v>
      </c>
      <c r="E18" s="27">
        <v>0.88725306985999997</v>
      </c>
      <c r="F18" s="27">
        <v>0.80163659936999998</v>
      </c>
      <c r="G18" s="27">
        <v>0.80687256683999997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9</v>
      </c>
      <c r="B19" s="27">
        <v>1.65873257264</v>
      </c>
      <c r="C19" s="27">
        <v>1.71932165613</v>
      </c>
      <c r="D19" s="27">
        <v>1.28252107002</v>
      </c>
      <c r="E19" s="27">
        <v>1.23478242557</v>
      </c>
      <c r="F19" s="27">
        <v>1.1156307239000001</v>
      </c>
      <c r="G19" s="27">
        <v>1.12291757455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10</v>
      </c>
      <c r="B20" s="27">
        <v>3.5465986079</v>
      </c>
      <c r="C20" s="27">
        <v>4.2928769860499996</v>
      </c>
      <c r="D20" s="27">
        <v>6.4837581148799996</v>
      </c>
      <c r="E20" s="27">
        <v>6.2424164086299996</v>
      </c>
      <c r="F20" s="27">
        <v>5.3641408454299997</v>
      </c>
      <c r="G20" s="27">
        <v>5.3991772534200004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11</v>
      </c>
      <c r="B21" s="27">
        <v>0.42786614134000001</v>
      </c>
      <c r="C21" s="27">
        <v>0.44349495202</v>
      </c>
      <c r="D21" s="27">
        <v>0.33082327462</v>
      </c>
      <c r="E21" s="27">
        <v>0.31850920426000001</v>
      </c>
      <c r="F21" s="27">
        <v>0.28777430481999999</v>
      </c>
      <c r="G21" s="27">
        <v>0.28965393070000001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12</v>
      </c>
      <c r="B22" s="27">
        <v>0.42786614134000001</v>
      </c>
      <c r="C22" s="27">
        <v>0.44349495202</v>
      </c>
      <c r="D22" s="27">
        <v>0.74101125010000002</v>
      </c>
      <c r="E22" s="27">
        <v>0.71342895657000005</v>
      </c>
      <c r="F22" s="27">
        <v>0.64458583697000005</v>
      </c>
      <c r="G22" s="27">
        <v>0.64879601210000004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13</v>
      </c>
      <c r="B23" s="27">
        <v>1.4937057667</v>
      </c>
      <c r="C23" s="27">
        <v>2.9617775985099999</v>
      </c>
      <c r="D23" s="27">
        <v>1.90368219733</v>
      </c>
      <c r="E23" s="27">
        <v>1.5088939048200001</v>
      </c>
      <c r="F23" s="27">
        <v>1.5854307184700001</v>
      </c>
      <c r="G23" s="27">
        <v>1.9166980443699999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14</v>
      </c>
      <c r="B24" s="27">
        <v>0.42786614134000001</v>
      </c>
      <c r="C24" s="27">
        <v>0.44349495202</v>
      </c>
      <c r="D24" s="27">
        <v>0.33082327462</v>
      </c>
      <c r="E24" s="27">
        <v>0.31850920426000001</v>
      </c>
      <c r="F24" s="27">
        <v>0.28777430481999999</v>
      </c>
      <c r="G24" s="27">
        <v>0.28965393070000001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15</v>
      </c>
      <c r="B25" s="27">
        <v>0.42786614134000001</v>
      </c>
      <c r="C25" s="27">
        <v>0.44349495202</v>
      </c>
      <c r="D25" s="27">
        <v>0.33082327462</v>
      </c>
      <c r="E25" s="27">
        <v>0.31850920426000001</v>
      </c>
      <c r="F25" s="27">
        <v>0.28777430481999999</v>
      </c>
      <c r="G25" s="27">
        <v>0.28965393070000001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16</v>
      </c>
      <c r="B26" s="27">
        <v>3.6177396860700002</v>
      </c>
      <c r="C26" s="27">
        <v>2.2411606184299999</v>
      </c>
      <c r="D26" s="27">
        <v>1.6427051342200001</v>
      </c>
      <c r="E26" s="27">
        <v>5.0738630260099997</v>
      </c>
      <c r="F26" s="27">
        <v>6.95899674116</v>
      </c>
      <c r="G26" s="27">
        <v>4.9814806231200004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17</v>
      </c>
      <c r="B27" s="27">
        <v>0.42786614134000001</v>
      </c>
      <c r="C27" s="27">
        <v>0.44349495202</v>
      </c>
      <c r="D27" s="27">
        <v>0.33082327462</v>
      </c>
      <c r="E27" s="27">
        <v>0.31850920426000001</v>
      </c>
      <c r="F27" s="27">
        <v>0.28777430481999999</v>
      </c>
      <c r="G27" s="27">
        <v>0.28965393070000001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18</v>
      </c>
      <c r="B28" s="27">
        <v>0.42786614134000001</v>
      </c>
      <c r="C28" s="27">
        <v>0.44349495202</v>
      </c>
      <c r="D28" s="27">
        <v>0.33082327462</v>
      </c>
      <c r="E28" s="27">
        <v>0.31850920426000001</v>
      </c>
      <c r="F28" s="27">
        <v>0.28777430481999999</v>
      </c>
      <c r="G28" s="27">
        <v>0.28965393070000001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19</v>
      </c>
      <c r="B29" s="27">
        <v>0.42786614134000001</v>
      </c>
      <c r="C29" s="27">
        <v>0.44349495202</v>
      </c>
      <c r="D29" s="27">
        <v>0.33082327462</v>
      </c>
      <c r="E29" s="27">
        <v>0.31850920426000001</v>
      </c>
      <c r="F29" s="27">
        <v>0.28777430481999999</v>
      </c>
      <c r="G29" s="27">
        <v>0.28965393070000001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20</v>
      </c>
      <c r="B30" s="27">
        <v>0.42786614134000001</v>
      </c>
      <c r="C30" s="27">
        <v>0.44349495202</v>
      </c>
      <c r="D30" s="27">
        <v>0.33082327462</v>
      </c>
      <c r="E30" s="27">
        <v>0.31850920426000001</v>
      </c>
      <c r="F30" s="27">
        <v>0.28777430481999999</v>
      </c>
      <c r="G30" s="27">
        <v>0.28965393070000001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21</v>
      </c>
      <c r="B31" s="27">
        <v>0.42786614134000001</v>
      </c>
      <c r="C31" s="27">
        <v>0.44349495202</v>
      </c>
      <c r="D31" s="27">
        <v>0.33082327462</v>
      </c>
      <c r="E31" s="27">
        <v>0.31850920426000001</v>
      </c>
      <c r="F31" s="27">
        <v>0.28777430481999999</v>
      </c>
      <c r="G31" s="27">
        <v>0.28965393070000001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22</v>
      </c>
      <c r="B32" s="27">
        <v>0.42786614134000001</v>
      </c>
      <c r="C32" s="27">
        <v>0.44349495202</v>
      </c>
      <c r="D32" s="27">
        <v>0.33082327462</v>
      </c>
      <c r="E32" s="27">
        <v>0.31850920426000001</v>
      </c>
      <c r="F32" s="27">
        <v>0.28777430481999999</v>
      </c>
      <c r="G32" s="27">
        <v>0.28965393070000001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23</v>
      </c>
      <c r="B33" s="27">
        <v>0.42786614134000001</v>
      </c>
      <c r="C33" s="27">
        <v>0.44349495202</v>
      </c>
      <c r="D33" s="27">
        <v>0.33082327462</v>
      </c>
      <c r="E33" s="27">
        <v>0.31850920426000001</v>
      </c>
      <c r="F33" s="27">
        <v>0.28777430481999999</v>
      </c>
      <c r="G33" s="27">
        <v>0.28965393070000001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24</v>
      </c>
      <c r="B34" s="27">
        <v>0.42786614134000001</v>
      </c>
      <c r="C34" s="27">
        <v>0.44349495202</v>
      </c>
      <c r="D34" s="27">
        <v>0.33082327462</v>
      </c>
      <c r="E34" s="27">
        <v>0.31850920426000001</v>
      </c>
      <c r="F34" s="27">
        <v>0.28777430481999999</v>
      </c>
      <c r="G34" s="27">
        <v>0.28965393070000001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25</v>
      </c>
      <c r="B35" s="27">
        <v>0.42786614134000001</v>
      </c>
      <c r="C35" s="27">
        <v>0.44349495202</v>
      </c>
      <c r="D35" s="27">
        <v>0.33082327462</v>
      </c>
      <c r="E35" s="27">
        <v>0.31850920426000001</v>
      </c>
      <c r="F35" s="27">
        <v>0.28777430481999999</v>
      </c>
      <c r="G35" s="27">
        <v>0.28965393070000001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26</v>
      </c>
      <c r="B36" s="27">
        <v>0.42786614134000001</v>
      </c>
      <c r="C36" s="27">
        <v>0.44349495202</v>
      </c>
      <c r="D36" s="27">
        <v>0.33082327462</v>
      </c>
      <c r="E36" s="27">
        <v>0.31850920426000001</v>
      </c>
      <c r="F36" s="27">
        <v>0.28777430481999999</v>
      </c>
      <c r="G36" s="27">
        <v>0.28965393070000001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27</v>
      </c>
      <c r="B37" s="27">
        <v>2.1574173242899999</v>
      </c>
      <c r="C37" s="27">
        <v>3.3531759060400002</v>
      </c>
      <c r="D37" s="27">
        <v>1.1345416286000001</v>
      </c>
      <c r="E37" s="27">
        <v>3.3204868307900002</v>
      </c>
      <c r="F37" s="27">
        <v>6.0801988866799999</v>
      </c>
      <c r="G37" s="27">
        <v>8.1058685252099991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28</v>
      </c>
      <c r="B38" s="27">
        <v>0.42786638891000001</v>
      </c>
      <c r="C38" s="27">
        <v>0.44349520863000003</v>
      </c>
      <c r="D38" s="27">
        <v>7.0305603988399996</v>
      </c>
      <c r="E38" s="27">
        <v>6.7688653429299999</v>
      </c>
      <c r="F38" s="27">
        <v>6.1156961631</v>
      </c>
      <c r="G38" s="27">
        <v>6.15564142778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29</v>
      </c>
      <c r="B39" s="27">
        <v>0.66909282536000003</v>
      </c>
      <c r="C39" s="27">
        <v>1.54523967858</v>
      </c>
      <c r="D39" s="27">
        <v>1.3651590982999999</v>
      </c>
      <c r="E39" s="27">
        <v>0.59342221659000005</v>
      </c>
      <c r="F39" s="27">
        <v>0.11893717737999999</v>
      </c>
      <c r="G39" s="27">
        <v>1.5144712949500001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30</v>
      </c>
      <c r="B40" s="27">
        <v>2.0505828906499999</v>
      </c>
      <c r="C40" s="27">
        <v>1.88681203308</v>
      </c>
      <c r="D40" s="27">
        <v>1.8451328735700001</v>
      </c>
      <c r="E40" s="27">
        <v>1.08127016724</v>
      </c>
      <c r="F40" s="27">
        <v>1.09586897881</v>
      </c>
      <c r="G40" s="27">
        <v>1.10302675368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31</v>
      </c>
      <c r="B41" s="27">
        <v>1.6580396185999999</v>
      </c>
      <c r="C41" s="27">
        <v>1.50597939013</v>
      </c>
      <c r="D41" s="27">
        <v>1.1233792652800001</v>
      </c>
      <c r="E41" s="27">
        <v>1.08156427714</v>
      </c>
      <c r="F41" s="27">
        <v>0.97719753088000005</v>
      </c>
      <c r="G41" s="27">
        <v>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outlineLevel="3" x14ac:dyDescent="0.2">
      <c r="A42" s="26" t="s">
        <v>32</v>
      </c>
      <c r="B42" s="27">
        <v>0.60994022902</v>
      </c>
      <c r="C42" s="27">
        <v>0.87867744205999998</v>
      </c>
      <c r="D42" s="27">
        <v>0.58743542275000005</v>
      </c>
      <c r="E42" s="27">
        <v>0.46815606701000001</v>
      </c>
      <c r="F42" s="27">
        <v>0.42298082732999998</v>
      </c>
      <c r="G42" s="27">
        <v>0.36588655418999999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33</v>
      </c>
      <c r="B43" s="27">
        <v>0.61893006440999998</v>
      </c>
      <c r="C43" s="27">
        <v>0.64153793137000004</v>
      </c>
      <c r="D43" s="27">
        <v>0.27345865032</v>
      </c>
      <c r="E43" s="27">
        <v>6.5819958720000002E-2</v>
      </c>
      <c r="F43" s="27">
        <v>5.9468588689999997E-2</v>
      </c>
      <c r="G43" s="27">
        <v>5.9857013569999999E-2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outlineLevel="3" x14ac:dyDescent="0.2">
      <c r="A44" s="26" t="s">
        <v>34</v>
      </c>
      <c r="B44" s="27">
        <v>0.63661378054999995</v>
      </c>
      <c r="C44" s="27">
        <v>0.65986758656</v>
      </c>
      <c r="D44" s="27">
        <v>0.49222557056999999</v>
      </c>
      <c r="E44" s="27">
        <v>0.34226378534000002</v>
      </c>
      <c r="F44" s="27">
        <v>0.13083089512000001</v>
      </c>
      <c r="G44" s="27">
        <v>0.13168542985000001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outlineLevel="2" x14ac:dyDescent="0.2">
      <c r="A45" s="30" t="s">
        <v>35</v>
      </c>
      <c r="B45" s="31">
        <f t="shared" ref="B45:G45" si="4">SUM(B$46:B$46)</f>
        <v>7.0161481959999994E-2</v>
      </c>
      <c r="C45" s="31">
        <f t="shared" si="4"/>
        <v>6.7876007769999996E-2</v>
      </c>
      <c r="D45" s="31">
        <f t="shared" si="4"/>
        <v>4.7015275199999998E-2</v>
      </c>
      <c r="E45" s="31">
        <f t="shared" si="4"/>
        <v>4.1783306749999999E-2</v>
      </c>
      <c r="F45" s="31">
        <f t="shared" si="4"/>
        <v>3.4605431809999997E-2</v>
      </c>
      <c r="G45" s="31">
        <f t="shared" si="4"/>
        <v>3.324821235E-2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36</v>
      </c>
      <c r="B46" s="27">
        <v>7.0161481959999994E-2</v>
      </c>
      <c r="C46" s="27">
        <v>6.7876007769999996E-2</v>
      </c>
      <c r="D46" s="27">
        <v>4.7015275199999998E-2</v>
      </c>
      <c r="E46" s="27">
        <v>4.1783306749999999E-2</v>
      </c>
      <c r="F46" s="27">
        <v>3.4605431809999997E-2</v>
      </c>
      <c r="G46" s="27">
        <v>3.324821235E-2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5" outlineLevel="1" x14ac:dyDescent="0.25">
      <c r="A47" s="32" t="s">
        <v>37</v>
      </c>
      <c r="B47" s="33">
        <f t="shared" ref="B47:G47" si="5">B$48+B$58+B$69+B$71+B$78+B$87+B$89</f>
        <v>44.510678309749999</v>
      </c>
      <c r="C47" s="33">
        <f t="shared" si="5"/>
        <v>47.663009876300002</v>
      </c>
      <c r="D47" s="33">
        <f t="shared" si="5"/>
        <v>63.591260792390003</v>
      </c>
      <c r="E47" s="33">
        <f t="shared" si="5"/>
        <v>94.791091580989999</v>
      </c>
      <c r="F47" s="33">
        <f t="shared" si="5"/>
        <v>114.87767688267999</v>
      </c>
      <c r="G47" s="33">
        <f t="shared" si="5"/>
        <v>134.38964455746998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2" x14ac:dyDescent="0.2">
      <c r="A48" s="30" t="s">
        <v>38</v>
      </c>
      <c r="B48" s="31">
        <f t="shared" ref="B48:G48" si="6">SUM(B$49:B$57)</f>
        <v>15.678814377209999</v>
      </c>
      <c r="C48" s="31">
        <f t="shared" si="6"/>
        <v>16.97941619561</v>
      </c>
      <c r="D48" s="31">
        <f t="shared" si="6"/>
        <v>30.08746323786</v>
      </c>
      <c r="E48" s="31">
        <f t="shared" si="6"/>
        <v>59.305881467680003</v>
      </c>
      <c r="F48" s="31">
        <f t="shared" si="6"/>
        <v>82.827989272819991</v>
      </c>
      <c r="G48" s="31">
        <f t="shared" si="6"/>
        <v>101.06687583657998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outlineLevel="3" x14ac:dyDescent="0.2">
      <c r="A49" s="26" t="s">
        <v>39</v>
      </c>
      <c r="B49" s="27">
        <v>3.697351603E-2</v>
      </c>
      <c r="C49" s="27">
        <v>5.8199870360000003E-2</v>
      </c>
      <c r="D49" s="27">
        <v>7.7583875149999995E-2</v>
      </c>
      <c r="E49" s="27">
        <v>0.11417866259999999</v>
      </c>
      <c r="F49" s="27">
        <v>0.11419518165</v>
      </c>
      <c r="G49" s="27">
        <v>0.10671234936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40</v>
      </c>
      <c r="B50" s="27">
        <v>0</v>
      </c>
      <c r="C50" s="27">
        <v>0</v>
      </c>
      <c r="D50" s="27">
        <v>0</v>
      </c>
      <c r="E50" s="27">
        <v>0</v>
      </c>
      <c r="F50" s="27">
        <v>0.12100019522</v>
      </c>
      <c r="G50" s="27">
        <v>0.13590425294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41</v>
      </c>
      <c r="B51" s="27">
        <v>0.48430295177999999</v>
      </c>
      <c r="C51" s="27">
        <v>0.3863149676</v>
      </c>
      <c r="D51" s="27">
        <v>0.25855498448999997</v>
      </c>
      <c r="E51" s="27">
        <v>0.19374588745999999</v>
      </c>
      <c r="F51" s="27">
        <v>0.10114868791000001</v>
      </c>
      <c r="G51" s="27">
        <v>8.2077739859999999E-2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42</v>
      </c>
      <c r="B52" s="27">
        <v>0.95439248045000002</v>
      </c>
      <c r="C52" s="27">
        <v>1.0156447287699999</v>
      </c>
      <c r="D52" s="27">
        <v>2.6833592883700002</v>
      </c>
      <c r="E52" s="27">
        <v>3.0297750091800002</v>
      </c>
      <c r="F52" s="27">
        <v>2.9522925032999998</v>
      </c>
      <c r="G52" s="27">
        <v>3.1922295585399998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43</v>
      </c>
      <c r="B53" s="27">
        <v>4.6811582126699998</v>
      </c>
      <c r="C53" s="27">
        <v>4.9991812509700004</v>
      </c>
      <c r="D53" s="27">
        <v>12.366377438580001</v>
      </c>
      <c r="E53" s="27">
        <v>32.90407975798</v>
      </c>
      <c r="F53" s="27">
        <v>44.012826736089998</v>
      </c>
      <c r="G53" s="27">
        <v>61.337085691799999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44</v>
      </c>
      <c r="B54" s="27">
        <v>5.2931177325599998</v>
      </c>
      <c r="C54" s="27">
        <v>6.1552473171899997</v>
      </c>
      <c r="D54" s="27">
        <v>7.72193497584</v>
      </c>
      <c r="E54" s="27">
        <v>12.00422151197</v>
      </c>
      <c r="F54" s="27">
        <v>16.17518239755</v>
      </c>
      <c r="G54" s="27">
        <v>16.332065049539999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outlineLevel="3" x14ac:dyDescent="0.2">
      <c r="A55" s="26" t="s">
        <v>45</v>
      </c>
      <c r="B55" s="27">
        <v>0</v>
      </c>
      <c r="C55" s="27">
        <v>0</v>
      </c>
      <c r="D55" s="27">
        <v>0.57660198080000002</v>
      </c>
      <c r="E55" s="27">
        <v>1.05085771959</v>
      </c>
      <c r="F55" s="27">
        <v>5.7905951672300002</v>
      </c>
      <c r="G55" s="27">
        <v>5.9428515552499999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46</v>
      </c>
      <c r="B56" s="27">
        <v>4.2288694837199996</v>
      </c>
      <c r="C56" s="27">
        <v>4.3625608583400002</v>
      </c>
      <c r="D56" s="27">
        <v>6.4009203970500002</v>
      </c>
      <c r="E56" s="27">
        <v>10.00235119221</v>
      </c>
      <c r="F56" s="27">
        <v>13.54928616023</v>
      </c>
      <c r="G56" s="27">
        <v>13.926006320380001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outlineLevel="3" x14ac:dyDescent="0.2">
      <c r="A57" s="26" t="s">
        <v>47</v>
      </c>
      <c r="B57" s="27">
        <v>0</v>
      </c>
      <c r="C57" s="27">
        <v>2.2672023800000001E-3</v>
      </c>
      <c r="D57" s="27">
        <v>2.13029758E-3</v>
      </c>
      <c r="E57" s="27">
        <v>6.6717266900000001E-3</v>
      </c>
      <c r="F57" s="27">
        <v>1.146224364E-2</v>
      </c>
      <c r="G57" s="27">
        <v>1.194331891E-2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2" x14ac:dyDescent="0.2">
      <c r="A58" s="30" t="s">
        <v>48</v>
      </c>
      <c r="B58" s="31">
        <f t="shared" ref="B58:G58" si="7">SUM(B$59:B$68)</f>
        <v>0.94665391014000011</v>
      </c>
      <c r="C58" s="31">
        <f t="shared" si="7"/>
        <v>0.88801693534000015</v>
      </c>
      <c r="D58" s="31">
        <f t="shared" si="7"/>
        <v>4.3891608617900006</v>
      </c>
      <c r="E58" s="31">
        <f t="shared" si="7"/>
        <v>6.3176009659000005</v>
      </c>
      <c r="F58" s="31">
        <f t="shared" si="7"/>
        <v>7.6299116025599991</v>
      </c>
      <c r="G58" s="31">
        <f t="shared" si="7"/>
        <v>8.0593624016399996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outlineLevel="3" x14ac:dyDescent="0.2">
      <c r="A59" s="26" t="s">
        <v>49</v>
      </c>
      <c r="B59" s="27">
        <v>0</v>
      </c>
      <c r="C59" s="27">
        <v>0</v>
      </c>
      <c r="D59" s="27">
        <v>1.8276825705999999</v>
      </c>
      <c r="E59" s="27">
        <v>3.6820325010000001</v>
      </c>
      <c r="F59" s="27">
        <v>5.0846934205799998</v>
      </c>
      <c r="G59" s="27">
        <v>5.2883628468100001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outlineLevel="3" x14ac:dyDescent="0.2">
      <c r="A60" s="26" t="s">
        <v>50</v>
      </c>
      <c r="B60" s="27">
        <v>2.7804970700000001E-2</v>
      </c>
      <c r="C60" s="27">
        <v>3.9693692959999999E-2</v>
      </c>
      <c r="D60" s="27">
        <v>0.47501825474999998</v>
      </c>
      <c r="E60" s="27">
        <v>0.4994446609</v>
      </c>
      <c r="F60" s="27">
        <v>0.46506189307000001</v>
      </c>
      <c r="G60" s="27">
        <v>0.50527079463000002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outlineLevel="3" x14ac:dyDescent="0.2">
      <c r="A61" s="26" t="s">
        <v>51</v>
      </c>
      <c r="B61" s="27">
        <v>0.31797605808000001</v>
      </c>
      <c r="C61" s="27">
        <v>0.28670076286000001</v>
      </c>
      <c r="D61" s="27">
        <v>0.58684537884999999</v>
      </c>
      <c r="E61" s="27">
        <v>0.62447708832000004</v>
      </c>
      <c r="F61" s="27">
        <v>0.58744407237999996</v>
      </c>
      <c r="G61" s="27">
        <v>0.65098124487999998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52</v>
      </c>
      <c r="B62" s="27">
        <v>0</v>
      </c>
      <c r="C62" s="27">
        <v>0</v>
      </c>
      <c r="D62" s="27">
        <v>0.21302975776999999</v>
      </c>
      <c r="E62" s="27">
        <v>0.22224977884</v>
      </c>
      <c r="F62" s="27">
        <v>0.20898023264000001</v>
      </c>
      <c r="G62" s="27">
        <v>0.23056011799000001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53</v>
      </c>
      <c r="B63" s="27">
        <v>0.58457338385000002</v>
      </c>
      <c r="C63" s="27">
        <v>0.49881203877000002</v>
      </c>
      <c r="D63" s="27">
        <v>0.99791775268000005</v>
      </c>
      <c r="E63" s="27">
        <v>0.94627132542000003</v>
      </c>
      <c r="F63" s="27">
        <v>0.84658439538999997</v>
      </c>
      <c r="G63" s="27">
        <v>0.89915025025999995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54</v>
      </c>
      <c r="B64" s="27">
        <v>0</v>
      </c>
      <c r="C64" s="27">
        <v>0</v>
      </c>
      <c r="D64" s="27">
        <v>0.21302975776999999</v>
      </c>
      <c r="E64" s="27">
        <v>0.22224977884</v>
      </c>
      <c r="F64" s="27">
        <v>0.20898023264000001</v>
      </c>
      <c r="G64" s="27">
        <v>0.23056011799000001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55</v>
      </c>
      <c r="B65" s="27">
        <v>1.440203588E-2</v>
      </c>
      <c r="C65" s="27">
        <v>4.1845500289999997E-2</v>
      </c>
      <c r="D65" s="27">
        <v>5.3056445690000002E-2</v>
      </c>
      <c r="E65" s="27">
        <v>9.6949115109999998E-2</v>
      </c>
      <c r="F65" s="27">
        <v>0.10378189140999999</v>
      </c>
      <c r="G65" s="27">
        <v>0.12857329326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outlineLevel="3" x14ac:dyDescent="0.2">
      <c r="A66" s="26" t="s">
        <v>56</v>
      </c>
      <c r="B66" s="27">
        <v>0</v>
      </c>
      <c r="C66" s="27">
        <v>0</v>
      </c>
      <c r="D66" s="27">
        <v>0</v>
      </c>
      <c r="E66" s="27">
        <v>0</v>
      </c>
      <c r="F66" s="27">
        <v>0.1</v>
      </c>
      <c r="G66" s="27">
        <v>0.1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57</v>
      </c>
      <c r="B67" s="27">
        <v>0</v>
      </c>
      <c r="C67" s="27">
        <v>2.0492385960000001E-2</v>
      </c>
      <c r="D67" s="27">
        <v>2.210838918E-2</v>
      </c>
      <c r="E67" s="27">
        <v>2.3454162970000001E-2</v>
      </c>
      <c r="F67" s="27">
        <v>2.3872949189999999E-2</v>
      </c>
      <c r="G67" s="27">
        <v>2.539122056E-2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outlineLevel="3" x14ac:dyDescent="0.2">
      <c r="A68" s="26" t="s">
        <v>58</v>
      </c>
      <c r="B68" s="27">
        <v>1.8974616299999999E-3</v>
      </c>
      <c r="C68" s="27">
        <v>4.7255449999999998E-4</v>
      </c>
      <c r="D68" s="27">
        <v>4.7255449999999998E-4</v>
      </c>
      <c r="E68" s="27">
        <v>4.7255449999999998E-4</v>
      </c>
      <c r="F68" s="27">
        <v>5.1251526E-4</v>
      </c>
      <c r="G68" s="27">
        <v>5.1251526E-4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2" x14ac:dyDescent="0.2">
      <c r="A69" s="30" t="s">
        <v>59</v>
      </c>
      <c r="B69" s="31">
        <f t="shared" ref="B69:G69" si="8">SUM(B$70:B$70)</f>
        <v>0.60585586000000002</v>
      </c>
      <c r="C69" s="31">
        <f t="shared" si="8"/>
        <v>0.60585586000000002</v>
      </c>
      <c r="D69" s="31">
        <f t="shared" si="8"/>
        <v>0.60585586000000002</v>
      </c>
      <c r="E69" s="31">
        <f t="shared" si="8"/>
        <v>0.60585586000000002</v>
      </c>
      <c r="F69" s="31">
        <f t="shared" si="8"/>
        <v>0.60585586000000002</v>
      </c>
      <c r="G69" s="31">
        <f t="shared" si="8"/>
        <v>0.60585586000000002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60</v>
      </c>
      <c r="B70" s="27">
        <v>0.60585586000000002</v>
      </c>
      <c r="C70" s="27">
        <v>0.60585586000000002</v>
      </c>
      <c r="D70" s="27">
        <v>0.60585586000000002</v>
      </c>
      <c r="E70" s="27">
        <v>0.60585586000000002</v>
      </c>
      <c r="F70" s="27">
        <v>0.60585586000000002</v>
      </c>
      <c r="G70" s="27">
        <v>0.60585586000000002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outlineLevel="2" x14ac:dyDescent="0.2">
      <c r="A71" s="30" t="s">
        <v>61</v>
      </c>
      <c r="B71" s="31">
        <f t="shared" ref="B71:G71" si="9">SUM(B$72:B$77)</f>
        <v>2.16046496469</v>
      </c>
      <c r="C71" s="31">
        <f t="shared" si="9"/>
        <v>1.8600623522399999</v>
      </c>
      <c r="D71" s="31">
        <f t="shared" si="9"/>
        <v>1.6511306157100001</v>
      </c>
      <c r="E71" s="31">
        <f t="shared" si="9"/>
        <v>1.56620920958</v>
      </c>
      <c r="F71" s="31">
        <f t="shared" si="9"/>
        <v>1.4786194744199999</v>
      </c>
      <c r="G71" s="31">
        <f t="shared" si="9"/>
        <v>2.16198923948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62</v>
      </c>
      <c r="B72" s="27">
        <v>0.23292541166</v>
      </c>
      <c r="C72" s="27">
        <v>0.29744124965000002</v>
      </c>
      <c r="D72" s="27">
        <v>0.30348476916</v>
      </c>
      <c r="E72" s="27">
        <v>0.2708811217</v>
      </c>
      <c r="F72" s="27">
        <v>0.19288559186000001</v>
      </c>
      <c r="G72" s="27">
        <v>0.17143444900999999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63</v>
      </c>
      <c r="B73" s="27">
        <v>0.61432522476999996</v>
      </c>
      <c r="C73" s="27">
        <v>0.73684077395000003</v>
      </c>
      <c r="D73" s="27">
        <v>0.69234671275000004</v>
      </c>
      <c r="E73" s="27">
        <v>0.72231178122999995</v>
      </c>
      <c r="F73" s="27">
        <v>0.67918575608999998</v>
      </c>
      <c r="G73" s="27">
        <v>0.74932038345999996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64</v>
      </c>
      <c r="B74" s="27">
        <v>6.2819910000000005E-5</v>
      </c>
      <c r="C74" s="27">
        <v>5.7960120000000002E-5</v>
      </c>
      <c r="D74" s="27">
        <v>5.4460209999999998E-5</v>
      </c>
      <c r="E74" s="27">
        <v>5.681727E-5</v>
      </c>
      <c r="F74" s="27">
        <v>5.3424960000000002E-5</v>
      </c>
      <c r="G74" s="27">
        <v>5.8941770000000003E-5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outlineLevel="3" x14ac:dyDescent="0.2">
      <c r="A75" s="26" t="s">
        <v>65</v>
      </c>
      <c r="B75" s="27">
        <v>0</v>
      </c>
      <c r="C75" s="27">
        <v>0</v>
      </c>
      <c r="D75" s="27">
        <v>0</v>
      </c>
      <c r="E75" s="27">
        <v>4.3185847999999997E-3</v>
      </c>
      <c r="F75" s="27">
        <v>6.7086455600000004E-3</v>
      </c>
      <c r="G75" s="27">
        <v>0.63108311451999999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66</v>
      </c>
      <c r="B76" s="27">
        <v>1.3131515083500001</v>
      </c>
      <c r="C76" s="27">
        <v>0.82572236852000003</v>
      </c>
      <c r="D76" s="27">
        <v>0.65524467359000005</v>
      </c>
      <c r="E76" s="27">
        <v>0.56864090458000005</v>
      </c>
      <c r="F76" s="27">
        <v>0.43278562789000002</v>
      </c>
      <c r="G76" s="27">
        <v>0.42126269853999998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outlineLevel="3" x14ac:dyDescent="0.2">
      <c r="A77" s="26" t="s">
        <v>67</v>
      </c>
      <c r="B77" s="27">
        <v>0</v>
      </c>
      <c r="C77" s="27">
        <v>0</v>
      </c>
      <c r="D77" s="27">
        <v>0</v>
      </c>
      <c r="E77" s="27">
        <v>0</v>
      </c>
      <c r="F77" s="27">
        <v>0.16700042806000001</v>
      </c>
      <c r="G77" s="27">
        <v>0.18882965218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2" x14ac:dyDescent="0.2">
      <c r="A78" s="30" t="s">
        <v>68</v>
      </c>
      <c r="B78" s="31">
        <f t="shared" ref="B78:G78" si="10">SUM(B$79:B$86)</f>
        <v>20.35023951142</v>
      </c>
      <c r="C78" s="31">
        <f t="shared" si="10"/>
        <v>19.912232679059997</v>
      </c>
      <c r="D78" s="31">
        <f t="shared" si="10"/>
        <v>19.657214774909999</v>
      </c>
      <c r="E78" s="31">
        <f t="shared" si="10"/>
        <v>19.760940011999999</v>
      </c>
      <c r="F78" s="31">
        <f t="shared" si="10"/>
        <v>15.219165084</v>
      </c>
      <c r="G78" s="31">
        <f t="shared" si="10"/>
        <v>15.219165084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outlineLevel="3" x14ac:dyDescent="0.2">
      <c r="A79" s="26" t="s">
        <v>112</v>
      </c>
      <c r="B79" s="27">
        <v>8.6357759999999999</v>
      </c>
      <c r="C79" s="27">
        <v>7.6616299999999997</v>
      </c>
      <c r="D79" s="27">
        <v>7.5606299999999997</v>
      </c>
      <c r="E79" s="27">
        <v>7.5606299999999997</v>
      </c>
      <c r="F79" s="27">
        <v>0</v>
      </c>
      <c r="G79" s="27">
        <v>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113</v>
      </c>
      <c r="B80" s="27">
        <v>1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outlineLevel="3" x14ac:dyDescent="0.2">
      <c r="A81" s="26" t="s">
        <v>114</v>
      </c>
      <c r="B81" s="27">
        <v>3</v>
      </c>
      <c r="C81" s="27">
        <v>3</v>
      </c>
      <c r="D81" s="27">
        <v>3</v>
      </c>
      <c r="E81" s="27">
        <v>3</v>
      </c>
      <c r="F81" s="27">
        <v>0</v>
      </c>
      <c r="G81" s="27">
        <v>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outlineLevel="3" x14ac:dyDescent="0.2">
      <c r="A82" s="26" t="s">
        <v>115</v>
      </c>
      <c r="B82" s="27">
        <v>2.35</v>
      </c>
      <c r="C82" s="27">
        <v>2.35</v>
      </c>
      <c r="D82" s="27">
        <v>2.35</v>
      </c>
      <c r="E82" s="27">
        <v>2.35</v>
      </c>
      <c r="F82" s="27">
        <v>0</v>
      </c>
      <c r="G82" s="27">
        <v>0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outlineLevel="3" x14ac:dyDescent="0.2">
      <c r="A83" s="26" t="s">
        <v>116</v>
      </c>
      <c r="B83" s="27">
        <v>1.2286504495199999</v>
      </c>
      <c r="C83" s="27">
        <v>1.1336011906900001</v>
      </c>
      <c r="D83" s="27">
        <v>1.06514878885</v>
      </c>
      <c r="E83" s="27">
        <v>1.1112488942200001</v>
      </c>
      <c r="F83" s="27">
        <v>0</v>
      </c>
      <c r="G83" s="27">
        <v>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outlineLevel="3" x14ac:dyDescent="0.2">
      <c r="A84" s="26" t="s">
        <v>117</v>
      </c>
      <c r="B84" s="27">
        <v>4.1358130619000004</v>
      </c>
      <c r="C84" s="27">
        <v>4.01700148837</v>
      </c>
      <c r="D84" s="27">
        <v>3.9314359860599999</v>
      </c>
      <c r="E84" s="27">
        <v>3.9890611177799999</v>
      </c>
      <c r="F84" s="27">
        <v>0</v>
      </c>
      <c r="G84" s="27">
        <v>0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118</v>
      </c>
      <c r="B85" s="27">
        <v>0</v>
      </c>
      <c r="C85" s="27">
        <v>1.75</v>
      </c>
      <c r="D85" s="27">
        <v>1.75</v>
      </c>
      <c r="E85" s="27">
        <v>1.75</v>
      </c>
      <c r="F85" s="27">
        <v>0</v>
      </c>
      <c r="G85" s="27">
        <v>0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69</v>
      </c>
      <c r="B86" s="27">
        <v>0</v>
      </c>
      <c r="C86" s="27">
        <v>0</v>
      </c>
      <c r="D86" s="27">
        <v>0</v>
      </c>
      <c r="E86" s="27">
        <v>0</v>
      </c>
      <c r="F86" s="27">
        <v>15.219165084</v>
      </c>
      <c r="G86" s="27">
        <v>15.219165084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outlineLevel="2" x14ac:dyDescent="0.2">
      <c r="A87" s="30" t="s">
        <v>70</v>
      </c>
      <c r="B87" s="31">
        <f t="shared" ref="B87:G87" si="11">SUM(B$88:B$88)</f>
        <v>3</v>
      </c>
      <c r="C87" s="31">
        <f t="shared" si="11"/>
        <v>3</v>
      </c>
      <c r="D87" s="31">
        <f t="shared" si="11"/>
        <v>3</v>
      </c>
      <c r="E87" s="31">
        <f t="shared" si="11"/>
        <v>3</v>
      </c>
      <c r="F87" s="31">
        <f t="shared" si="11"/>
        <v>3</v>
      </c>
      <c r="G87" s="31">
        <f t="shared" si="11"/>
        <v>3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71</v>
      </c>
      <c r="B88" s="27">
        <v>3</v>
      </c>
      <c r="C88" s="27">
        <v>3</v>
      </c>
      <c r="D88" s="27">
        <v>3</v>
      </c>
      <c r="E88" s="27">
        <v>3</v>
      </c>
      <c r="F88" s="27">
        <v>3</v>
      </c>
      <c r="G88" s="27">
        <v>3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2" x14ac:dyDescent="0.2">
      <c r="A89" s="30" t="s">
        <v>72</v>
      </c>
      <c r="B89" s="31">
        <f t="shared" ref="B89:G89" si="12">SUM(B$90:B$90)</f>
        <v>1.7686496862900001</v>
      </c>
      <c r="C89" s="31">
        <f t="shared" si="12"/>
        <v>4.4174258540500002</v>
      </c>
      <c r="D89" s="31">
        <f t="shared" si="12"/>
        <v>4.2004354421199999</v>
      </c>
      <c r="E89" s="31">
        <f t="shared" si="12"/>
        <v>4.2346040658300002</v>
      </c>
      <c r="F89" s="31">
        <f t="shared" si="12"/>
        <v>4.1161355888799998</v>
      </c>
      <c r="G89" s="31">
        <f t="shared" si="12"/>
        <v>4.2763961357699998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46</v>
      </c>
      <c r="B90" s="27">
        <v>1.7686496862900001</v>
      </c>
      <c r="C90" s="27">
        <v>4.4174258540500002</v>
      </c>
      <c r="D90" s="27">
        <v>4.2004354421199999</v>
      </c>
      <c r="E90" s="27">
        <v>4.2346040658300002</v>
      </c>
      <c r="F90" s="27">
        <v>4.1161355888799998</v>
      </c>
      <c r="G90" s="27">
        <v>4.2763961357699998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5" x14ac:dyDescent="0.25">
      <c r="A91" s="134" t="s">
        <v>73</v>
      </c>
      <c r="B91" s="135">
        <f t="shared" ref="B91:G91" si="13">B$92+B$111</f>
        <v>10.350286957600002</v>
      </c>
      <c r="C91" s="135">
        <f t="shared" si="13"/>
        <v>11.340186286440002</v>
      </c>
      <c r="D91" s="135">
        <f t="shared" si="13"/>
        <v>9.8563851605699995</v>
      </c>
      <c r="E91" s="135">
        <f t="shared" si="13"/>
        <v>8.7289038365499998</v>
      </c>
      <c r="F91" s="135">
        <f t="shared" si="13"/>
        <v>6.8629393971300008</v>
      </c>
      <c r="G91" s="135">
        <f t="shared" si="13"/>
        <v>7.0954492306500008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ht="15" outlineLevel="1" x14ac:dyDescent="0.25">
      <c r="A92" s="32" t="s">
        <v>1</v>
      </c>
      <c r="B92" s="33">
        <f t="shared" ref="B92:G92" si="14">B$93+B$101+B$109</f>
        <v>1.14015267014</v>
      </c>
      <c r="C92" s="33">
        <f t="shared" si="14"/>
        <v>1.7977295609399999</v>
      </c>
      <c r="D92" s="33">
        <f t="shared" si="14"/>
        <v>1.9743148852600001</v>
      </c>
      <c r="E92" s="33">
        <f t="shared" si="14"/>
        <v>1.8113315413799997</v>
      </c>
      <c r="F92" s="33">
        <f t="shared" si="14"/>
        <v>1.6498361975499998</v>
      </c>
      <c r="G92" s="33">
        <f t="shared" si="14"/>
        <v>1.94762056761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outlineLevel="2" x14ac:dyDescent="0.2">
      <c r="A93" s="30" t="s">
        <v>2</v>
      </c>
      <c r="B93" s="31">
        <f t="shared" ref="B93:G93" si="15">SUM(B$94:B$100)</f>
        <v>0.86249908397999997</v>
      </c>
      <c r="C93" s="31">
        <f t="shared" si="15"/>
        <v>0.62058407812999994</v>
      </c>
      <c r="D93" s="31">
        <f t="shared" si="15"/>
        <v>0.32397785532000001</v>
      </c>
      <c r="E93" s="31">
        <f t="shared" si="15"/>
        <v>0.2099659737</v>
      </c>
      <c r="F93" s="31">
        <f t="shared" si="15"/>
        <v>0.10644904969000001</v>
      </c>
      <c r="G93" s="31">
        <f t="shared" si="15"/>
        <v>0.10714433202000001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74</v>
      </c>
      <c r="B94" s="27">
        <v>0.12290182708</v>
      </c>
      <c r="C94" s="27">
        <v>0.12739110351999999</v>
      </c>
      <c r="D94" s="27">
        <v>9.5026880990000007E-2</v>
      </c>
      <c r="E94" s="27">
        <v>6.5161759129999997E-2</v>
      </c>
      <c r="F94" s="27">
        <v>5.8873902810000003E-2</v>
      </c>
      <c r="G94" s="27">
        <v>5.9258443430000002E-2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outlineLevel="3" x14ac:dyDescent="0.2">
      <c r="A95" s="26" t="s">
        <v>119</v>
      </c>
      <c r="B95" s="27">
        <v>5.9289963430000002E-2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120</v>
      </c>
      <c r="B96" s="27">
        <v>0.38419641656999998</v>
      </c>
      <c r="C96" s="27">
        <v>0.18626595596000001</v>
      </c>
      <c r="D96" s="27">
        <v>0</v>
      </c>
      <c r="E96" s="27">
        <v>0</v>
      </c>
      <c r="F96" s="27">
        <v>0</v>
      </c>
      <c r="G96" s="27">
        <v>0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outlineLevel="3" x14ac:dyDescent="0.2">
      <c r="A97" s="26" t="s">
        <v>121</v>
      </c>
      <c r="B97" s="27">
        <v>0.10158958924</v>
      </c>
      <c r="C97" s="27">
        <v>0.10530038639</v>
      </c>
      <c r="D97" s="27">
        <v>7.854839945E-2</v>
      </c>
      <c r="E97" s="27">
        <v>0</v>
      </c>
      <c r="F97" s="27">
        <v>0</v>
      </c>
      <c r="G97" s="27">
        <v>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outlineLevel="3" x14ac:dyDescent="0.2">
      <c r="A98" s="26" t="s">
        <v>122</v>
      </c>
      <c r="B98" s="27">
        <v>0.12378601289000001</v>
      </c>
      <c r="C98" s="27">
        <v>0.12830758628</v>
      </c>
      <c r="D98" s="27">
        <v>9.5710527609999999E-2</v>
      </c>
      <c r="E98" s="27">
        <v>9.2147942199999999E-2</v>
      </c>
      <c r="F98" s="27">
        <v>0</v>
      </c>
      <c r="G98" s="27">
        <v>0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75</v>
      </c>
      <c r="B99" s="27">
        <v>7.0734864509999995E-2</v>
      </c>
      <c r="C99" s="27">
        <v>7.3318620730000006E-2</v>
      </c>
      <c r="D99" s="27">
        <v>5.4691730059999999E-2</v>
      </c>
      <c r="E99" s="27">
        <v>5.2655966970000002E-2</v>
      </c>
      <c r="F99" s="27">
        <v>4.7574870950000001E-2</v>
      </c>
      <c r="G99" s="27">
        <v>4.7885610850000003E-2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76</v>
      </c>
      <c r="B100" s="27">
        <v>4.1026000000000002E-7</v>
      </c>
      <c r="C100" s="27">
        <v>4.2525000000000003E-7</v>
      </c>
      <c r="D100" s="27">
        <v>3.1721000000000002E-7</v>
      </c>
      <c r="E100" s="27">
        <v>3.0540000000000002E-7</v>
      </c>
      <c r="F100" s="27">
        <v>2.7593000000000001E-7</v>
      </c>
      <c r="G100" s="27">
        <v>2.7774E-7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2" x14ac:dyDescent="0.2">
      <c r="A101" s="30" t="s">
        <v>35</v>
      </c>
      <c r="B101" s="31">
        <f t="shared" ref="B101:G101" si="16">SUM(B$102:B$108)</f>
        <v>0.27761982263999996</v>
      </c>
      <c r="C101" s="31">
        <f t="shared" si="16"/>
        <v>1.1771104859999999</v>
      </c>
      <c r="D101" s="31">
        <f t="shared" si="16"/>
        <v>1.65031092421</v>
      </c>
      <c r="E101" s="31">
        <f t="shared" si="16"/>
        <v>1.6013404336699999</v>
      </c>
      <c r="F101" s="31">
        <f t="shared" si="16"/>
        <v>1.5433644391799999</v>
      </c>
      <c r="G101" s="31">
        <f t="shared" si="16"/>
        <v>1.8404533785899999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77</v>
      </c>
      <c r="B102" s="27">
        <v>3.690390834E-2</v>
      </c>
      <c r="C102" s="27">
        <v>0.1594837704</v>
      </c>
      <c r="D102" s="27">
        <v>0.11713829667</v>
      </c>
      <c r="E102" s="27">
        <v>9.436784896E-2</v>
      </c>
      <c r="F102" s="27">
        <v>6.2834343449999996E-2</v>
      </c>
      <c r="G102" s="27">
        <v>7.1381614390000001E-2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78</v>
      </c>
      <c r="B103" s="27">
        <v>0</v>
      </c>
      <c r="C103" s="27">
        <v>1.2999999999999999E-2</v>
      </c>
      <c r="D103" s="27">
        <v>1.2999999999999999E-2</v>
      </c>
      <c r="E103" s="27">
        <v>1.155555556E-2</v>
      </c>
      <c r="F103" s="27">
        <v>7.2222222400000003E-3</v>
      </c>
      <c r="G103" s="27">
        <v>4.6944444699999997E-3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79</v>
      </c>
      <c r="B104" s="27">
        <v>0</v>
      </c>
      <c r="C104" s="27">
        <v>0.01</v>
      </c>
      <c r="D104" s="27">
        <v>0.01</v>
      </c>
      <c r="E104" s="27">
        <v>8.8888888799999993E-3</v>
      </c>
      <c r="F104" s="27">
        <v>5.5555555199999999E-3</v>
      </c>
      <c r="G104" s="27">
        <v>1.558159674E-2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outlineLevel="3" x14ac:dyDescent="0.2">
      <c r="A105" s="26" t="s">
        <v>80</v>
      </c>
      <c r="B105" s="27">
        <v>0.17069912056</v>
      </c>
      <c r="C105" s="27">
        <v>0.45876715325</v>
      </c>
      <c r="D105" s="27">
        <v>0.381145081</v>
      </c>
      <c r="E105" s="27">
        <v>0.34677464744999997</v>
      </c>
      <c r="F105" s="27">
        <v>0.31541573540000001</v>
      </c>
      <c r="G105" s="27">
        <v>0.38965926233999998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81</v>
      </c>
      <c r="B106" s="27">
        <v>0</v>
      </c>
      <c r="C106" s="27">
        <v>1.4E-2</v>
      </c>
      <c r="D106" s="27">
        <v>1.4E-2</v>
      </c>
      <c r="E106" s="27">
        <v>1.2444444440000001E-2</v>
      </c>
      <c r="F106" s="27">
        <v>7.77777776E-3</v>
      </c>
      <c r="G106" s="27">
        <v>5.0555555300000003E-3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82</v>
      </c>
      <c r="B107" s="27">
        <v>7.001679374E-2</v>
      </c>
      <c r="C107" s="27">
        <v>0.38894169869</v>
      </c>
      <c r="D107" s="27">
        <v>0.33856009715000002</v>
      </c>
      <c r="E107" s="27">
        <v>0.29996368222999997</v>
      </c>
      <c r="F107" s="27">
        <v>0.35657922199999997</v>
      </c>
      <c r="G107" s="27">
        <v>0.47779573650000001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outlineLevel="3" x14ac:dyDescent="0.2">
      <c r="A108" s="26" t="s">
        <v>83</v>
      </c>
      <c r="B108" s="27">
        <v>0</v>
      </c>
      <c r="C108" s="27">
        <v>0.13291786366</v>
      </c>
      <c r="D108" s="27">
        <v>0.77646744939000001</v>
      </c>
      <c r="E108" s="27">
        <v>0.82734536614999998</v>
      </c>
      <c r="F108" s="27">
        <v>0.78797958281000002</v>
      </c>
      <c r="G108" s="27">
        <v>0.87628516862000005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2" x14ac:dyDescent="0.2">
      <c r="A109" s="30" t="s">
        <v>84</v>
      </c>
      <c r="B109" s="31">
        <f t="shared" ref="B109:G109" si="17">SUM(B$110:B$110)</f>
        <v>3.3763519999999998E-5</v>
      </c>
      <c r="C109" s="31">
        <f t="shared" si="17"/>
        <v>3.4996809999999997E-5</v>
      </c>
      <c r="D109" s="31">
        <f t="shared" si="17"/>
        <v>2.6105729999999998E-5</v>
      </c>
      <c r="E109" s="31">
        <f t="shared" si="17"/>
        <v>2.5134010000000001E-5</v>
      </c>
      <c r="F109" s="31">
        <f t="shared" si="17"/>
        <v>2.270868E-5</v>
      </c>
      <c r="G109" s="31">
        <f t="shared" si="17"/>
        <v>2.2857000000000002E-5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outlineLevel="3" x14ac:dyDescent="0.2">
      <c r="A110" s="26" t="s">
        <v>85</v>
      </c>
      <c r="B110" s="27">
        <v>3.3763519999999998E-5</v>
      </c>
      <c r="C110" s="27">
        <v>3.4996809999999997E-5</v>
      </c>
      <c r="D110" s="27">
        <v>2.6105729999999998E-5</v>
      </c>
      <c r="E110" s="27">
        <v>2.5134010000000001E-5</v>
      </c>
      <c r="F110" s="27">
        <v>2.270868E-5</v>
      </c>
      <c r="G110" s="27">
        <v>2.2857000000000002E-5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ht="15" outlineLevel="1" x14ac:dyDescent="0.25">
      <c r="A111" s="32" t="s">
        <v>37</v>
      </c>
      <c r="B111" s="33">
        <f t="shared" ref="B111:G111" si="18">B$112+B$119+B$122+B$125+B$128</f>
        <v>9.2101342874600007</v>
      </c>
      <c r="C111" s="33">
        <f t="shared" si="18"/>
        <v>9.542456725500001</v>
      </c>
      <c r="D111" s="33">
        <f t="shared" si="18"/>
        <v>7.8820702753100003</v>
      </c>
      <c r="E111" s="33">
        <f t="shared" si="18"/>
        <v>6.9175722951700003</v>
      </c>
      <c r="F111" s="33">
        <f t="shared" si="18"/>
        <v>5.2131031995800008</v>
      </c>
      <c r="G111" s="33">
        <f t="shared" si="18"/>
        <v>5.1478286630400003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outlineLevel="2" x14ac:dyDescent="0.2">
      <c r="A112" s="30" t="s">
        <v>38</v>
      </c>
      <c r="B112" s="31">
        <f t="shared" ref="B112:G112" si="19">SUM(B$113:B$118)</f>
        <v>7.8396779266699994</v>
      </c>
      <c r="C112" s="31">
        <f t="shared" si="19"/>
        <v>6.8215236588600003</v>
      </c>
      <c r="D112" s="31">
        <f t="shared" si="19"/>
        <v>5.22954123319</v>
      </c>
      <c r="E112" s="31">
        <f t="shared" si="19"/>
        <v>4.23165891857</v>
      </c>
      <c r="F112" s="31">
        <f t="shared" si="19"/>
        <v>3.2418873771000003</v>
      </c>
      <c r="G112" s="31">
        <f t="shared" si="19"/>
        <v>3.17644106321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39</v>
      </c>
      <c r="B113" s="27">
        <v>0</v>
      </c>
      <c r="C113" s="27">
        <v>0</v>
      </c>
      <c r="D113" s="27">
        <v>1.5544800000000001E-4</v>
      </c>
      <c r="E113" s="27">
        <v>1.57928E-4</v>
      </c>
      <c r="F113" s="27">
        <v>2.9203299999999997E-4</v>
      </c>
      <c r="G113" s="27">
        <v>2.9563300000000001E-4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outlineLevel="3" x14ac:dyDescent="0.2">
      <c r="A114" s="26" t="s">
        <v>41</v>
      </c>
      <c r="B114" s="27">
        <v>0.36897050998000003</v>
      </c>
      <c r="C114" s="27">
        <v>0.34018379404999999</v>
      </c>
      <c r="D114" s="27">
        <v>0.60634335549999996</v>
      </c>
      <c r="E114" s="27">
        <v>1.11848112001</v>
      </c>
      <c r="F114" s="27">
        <v>1.0781519687600001</v>
      </c>
      <c r="G114" s="27">
        <v>1.41314654687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outlineLevel="3" x14ac:dyDescent="0.2">
      <c r="A115" s="26" t="s">
        <v>42</v>
      </c>
      <c r="B115" s="27">
        <v>6.7287041869999994E-2</v>
      </c>
      <c r="C115" s="27">
        <v>6.1798268910000002E-2</v>
      </c>
      <c r="D115" s="27">
        <v>0.10946001528</v>
      </c>
      <c r="E115" s="27">
        <v>0.11186386994</v>
      </c>
      <c r="F115" s="27">
        <v>0.19232794526999999</v>
      </c>
      <c r="G115" s="27">
        <v>0.20901412325999999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outlineLevel="3" x14ac:dyDescent="0.2">
      <c r="A116" s="26" t="s">
        <v>86</v>
      </c>
      <c r="B116" s="27">
        <v>0.2457300899</v>
      </c>
      <c r="C116" s="27">
        <v>0.34008035721000002</v>
      </c>
      <c r="D116" s="27">
        <v>0.31954463665999999</v>
      </c>
      <c r="E116" s="27">
        <v>0.33337466827000001</v>
      </c>
      <c r="F116" s="27">
        <v>0.31347034895999998</v>
      </c>
      <c r="G116" s="27">
        <v>0.34584017699000003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outlineLevel="3" x14ac:dyDescent="0.2">
      <c r="A117" s="26" t="s">
        <v>44</v>
      </c>
      <c r="B117" s="27">
        <v>0.4480903752</v>
      </c>
      <c r="C117" s="27">
        <v>0.46823055755999998</v>
      </c>
      <c r="D117" s="27">
        <v>0.46950737846000001</v>
      </c>
      <c r="E117" s="27">
        <v>0.53712731924000001</v>
      </c>
      <c r="F117" s="27">
        <v>0.51326692550999997</v>
      </c>
      <c r="G117" s="27">
        <v>0.50058421226000005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outlineLevel="3" x14ac:dyDescent="0.2">
      <c r="A118" s="26" t="s">
        <v>46</v>
      </c>
      <c r="B118" s="27">
        <v>6.7095999097199996</v>
      </c>
      <c r="C118" s="27">
        <v>5.6112306811300003</v>
      </c>
      <c r="D118" s="27">
        <v>3.7245303992899998</v>
      </c>
      <c r="E118" s="27">
        <v>2.13065401311</v>
      </c>
      <c r="F118" s="27">
        <v>1.1443781555999999</v>
      </c>
      <c r="G118" s="27">
        <v>0.70756037083000001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outlineLevel="2" x14ac:dyDescent="0.2">
      <c r="A119" s="30" t="s">
        <v>87</v>
      </c>
      <c r="B119" s="31">
        <f t="shared" ref="B119:G119" si="20">SUM(B$120:B$121)</f>
        <v>1.05</v>
      </c>
      <c r="C119" s="31">
        <f t="shared" si="20"/>
        <v>0.9</v>
      </c>
      <c r="D119" s="31">
        <f t="shared" si="20"/>
        <v>0.82499999999999996</v>
      </c>
      <c r="E119" s="31">
        <f t="shared" si="20"/>
        <v>0.85471092828999995</v>
      </c>
      <c r="F119" s="31">
        <f t="shared" si="20"/>
        <v>0.85779034641999996</v>
      </c>
      <c r="G119" s="31">
        <f t="shared" si="20"/>
        <v>0.86118674482999991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outlineLevel="3" x14ac:dyDescent="0.2">
      <c r="A120" s="26" t="s">
        <v>88</v>
      </c>
      <c r="B120" s="27">
        <v>1.05</v>
      </c>
      <c r="C120" s="27">
        <v>0.9</v>
      </c>
      <c r="D120" s="27">
        <v>0.82499999999999996</v>
      </c>
      <c r="E120" s="27">
        <v>0.82499999999999996</v>
      </c>
      <c r="F120" s="27">
        <v>0.82499999999999996</v>
      </c>
      <c r="G120" s="27">
        <v>0.82499999999999996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outlineLevel="3" x14ac:dyDescent="0.2">
      <c r="A121" s="26" t="s">
        <v>51</v>
      </c>
      <c r="B121" s="27">
        <v>0</v>
      </c>
      <c r="C121" s="27">
        <v>0</v>
      </c>
      <c r="D121" s="27">
        <v>0</v>
      </c>
      <c r="E121" s="27">
        <v>2.9710928290000001E-2</v>
      </c>
      <c r="F121" s="27">
        <v>3.2790346419999998E-2</v>
      </c>
      <c r="G121" s="27">
        <v>3.6186744829999999E-2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outlineLevel="2" x14ac:dyDescent="0.2">
      <c r="A122" s="30" t="s">
        <v>61</v>
      </c>
      <c r="B122" s="31">
        <f t="shared" ref="B122:G122" si="21">SUM(B$123:B$124)</f>
        <v>0.20315598926</v>
      </c>
      <c r="C122" s="31">
        <f t="shared" si="21"/>
        <v>0.18194537496000002</v>
      </c>
      <c r="D122" s="31">
        <f t="shared" si="21"/>
        <v>0.19414059239000001</v>
      </c>
      <c r="E122" s="31">
        <f t="shared" si="21"/>
        <v>0.19693230805</v>
      </c>
      <c r="F122" s="31">
        <f t="shared" si="21"/>
        <v>0.18221230804999999</v>
      </c>
      <c r="G122" s="31">
        <f t="shared" si="21"/>
        <v>0.17485230804999999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outlineLevel="3" x14ac:dyDescent="0.2">
      <c r="A123" s="26" t="s">
        <v>89</v>
      </c>
      <c r="B123" s="27">
        <v>0.17459425459</v>
      </c>
      <c r="C123" s="27">
        <v>0.16409411059000001</v>
      </c>
      <c r="D123" s="27">
        <v>0.18854023267</v>
      </c>
      <c r="E123" s="27">
        <v>0.19693230805</v>
      </c>
      <c r="F123" s="27">
        <v>0.18221230804999999</v>
      </c>
      <c r="G123" s="27">
        <v>0.17485230804999999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outlineLevel="3" x14ac:dyDescent="0.2">
      <c r="A124" s="26" t="s">
        <v>66</v>
      </c>
      <c r="B124" s="27">
        <v>2.8561734669999998E-2</v>
      </c>
      <c r="C124" s="27">
        <v>1.7851264370000001E-2</v>
      </c>
      <c r="D124" s="27">
        <v>5.6003597199999998E-3</v>
      </c>
      <c r="E124" s="27">
        <v>0</v>
      </c>
      <c r="F124" s="27">
        <v>0</v>
      </c>
      <c r="G124" s="27">
        <v>0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outlineLevel="2" x14ac:dyDescent="0.2">
      <c r="A125" s="30" t="s">
        <v>90</v>
      </c>
      <c r="B125" s="31">
        <f t="shared" ref="B125:G125" si="22">SUM(B$126:B$127)</f>
        <v>0</v>
      </c>
      <c r="C125" s="31">
        <f t="shared" si="22"/>
        <v>1.5249999999999999</v>
      </c>
      <c r="D125" s="31">
        <f t="shared" si="22"/>
        <v>1.5249999999999999</v>
      </c>
      <c r="E125" s="31">
        <f t="shared" si="22"/>
        <v>1.5249999999999999</v>
      </c>
      <c r="F125" s="31">
        <f t="shared" si="22"/>
        <v>0.82499999999999996</v>
      </c>
      <c r="G125" s="31">
        <f t="shared" si="22"/>
        <v>0.82499999999999996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outlineLevel="3" x14ac:dyDescent="0.2">
      <c r="A126" s="26" t="s">
        <v>123</v>
      </c>
      <c r="B126" s="27">
        <v>0</v>
      </c>
      <c r="C126" s="27">
        <v>0.7</v>
      </c>
      <c r="D126" s="27">
        <v>0.7</v>
      </c>
      <c r="E126" s="27">
        <v>0.7</v>
      </c>
      <c r="F126" s="27">
        <v>0</v>
      </c>
      <c r="G126" s="27">
        <v>0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outlineLevel="3" x14ac:dyDescent="0.2">
      <c r="A127" s="26" t="s">
        <v>91</v>
      </c>
      <c r="B127" s="27">
        <v>0</v>
      </c>
      <c r="C127" s="27">
        <v>0.82499999999999996</v>
      </c>
      <c r="D127" s="27">
        <v>0.82499999999999996</v>
      </c>
      <c r="E127" s="27">
        <v>0.82499999999999996</v>
      </c>
      <c r="F127" s="27">
        <v>0.82499999999999996</v>
      </c>
      <c r="G127" s="27">
        <v>0.82499999999999996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outlineLevel="2" x14ac:dyDescent="0.2">
      <c r="A128" s="30" t="s">
        <v>72</v>
      </c>
      <c r="B128" s="31">
        <f t="shared" ref="B128:G128" si="23">SUM(B$129:B$129)</f>
        <v>0.11730037153</v>
      </c>
      <c r="C128" s="31">
        <f t="shared" si="23"/>
        <v>0.11398769168</v>
      </c>
      <c r="D128" s="31">
        <f t="shared" si="23"/>
        <v>0.10838844973</v>
      </c>
      <c r="E128" s="31">
        <f t="shared" si="23"/>
        <v>0.10927014026</v>
      </c>
      <c r="F128" s="31">
        <f t="shared" si="23"/>
        <v>0.10621316801</v>
      </c>
      <c r="G128" s="31">
        <f t="shared" si="23"/>
        <v>0.11034854695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outlineLevel="3" x14ac:dyDescent="0.2">
      <c r="A129" s="26" t="s">
        <v>46</v>
      </c>
      <c r="B129" s="27">
        <v>0.11730037153</v>
      </c>
      <c r="C129" s="27">
        <v>0.11398769168</v>
      </c>
      <c r="D129" s="27">
        <v>0.10838844973</v>
      </c>
      <c r="E129" s="27">
        <v>0.10927014026</v>
      </c>
      <c r="F129" s="27">
        <v>0.10621316801</v>
      </c>
      <c r="G129" s="27">
        <v>0.11034854695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1:17" x14ac:dyDescent="0.2">
      <c r="B130" s="42"/>
      <c r="C130" s="42"/>
      <c r="D130" s="42"/>
      <c r="E130" s="42"/>
      <c r="F130" s="42"/>
      <c r="G130" s="42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1:17" x14ac:dyDescent="0.2">
      <c r="B131" s="42"/>
      <c r="C131" s="42"/>
      <c r="D131" s="42"/>
      <c r="E131" s="42"/>
      <c r="F131" s="42"/>
      <c r="G131" s="42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1:17" x14ac:dyDescent="0.2">
      <c r="B132" s="42"/>
      <c r="C132" s="42"/>
      <c r="D132" s="42"/>
      <c r="E132" s="42"/>
      <c r="F132" s="42"/>
      <c r="G132" s="42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1:17" x14ac:dyDescent="0.2">
      <c r="B133" s="42"/>
      <c r="C133" s="42"/>
      <c r="D133" s="42"/>
      <c r="E133" s="42"/>
      <c r="F133" s="42"/>
      <c r="G133" s="42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1:17" x14ac:dyDescent="0.2">
      <c r="B134" s="42"/>
      <c r="C134" s="42"/>
      <c r="D134" s="42"/>
      <c r="E134" s="42"/>
      <c r="F134" s="42"/>
      <c r="G134" s="42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1:17" x14ac:dyDescent="0.2">
      <c r="B135" s="42"/>
      <c r="C135" s="42"/>
      <c r="D135" s="42"/>
      <c r="E135" s="42"/>
      <c r="F135" s="42"/>
      <c r="G135" s="42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1:17" x14ac:dyDescent="0.2">
      <c r="B136" s="42"/>
      <c r="C136" s="42"/>
      <c r="D136" s="42"/>
      <c r="E136" s="42"/>
      <c r="F136" s="42"/>
      <c r="G136" s="42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1:17" x14ac:dyDescent="0.2">
      <c r="B137" s="42"/>
      <c r="C137" s="42"/>
      <c r="D137" s="42"/>
      <c r="E137" s="42"/>
      <c r="F137" s="42"/>
      <c r="G137" s="42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1:17" x14ac:dyDescent="0.2">
      <c r="B138" s="42"/>
      <c r="C138" s="42"/>
      <c r="D138" s="42"/>
      <c r="E138" s="42"/>
      <c r="F138" s="42"/>
      <c r="G138" s="42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x14ac:dyDescent="0.2">
      <c r="B139" s="42"/>
      <c r="C139" s="42"/>
      <c r="D139" s="42"/>
      <c r="E139" s="42"/>
      <c r="F139" s="42"/>
      <c r="G139" s="42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x14ac:dyDescent="0.2">
      <c r="B140" s="42"/>
      <c r="C140" s="42"/>
      <c r="D140" s="42"/>
      <c r="E140" s="42"/>
      <c r="F140" s="42"/>
      <c r="G140" s="42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1:17" x14ac:dyDescent="0.2">
      <c r="B141" s="42"/>
      <c r="C141" s="42"/>
      <c r="D141" s="42"/>
      <c r="E141" s="42"/>
      <c r="F141" s="42"/>
      <c r="G141" s="42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1:17" x14ac:dyDescent="0.2">
      <c r="B142" s="42"/>
      <c r="C142" s="42"/>
      <c r="D142" s="42"/>
      <c r="E142" s="42"/>
      <c r="F142" s="42"/>
      <c r="G142" s="42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1:17" x14ac:dyDescent="0.2">
      <c r="B143" s="42"/>
      <c r="C143" s="42"/>
      <c r="D143" s="42"/>
      <c r="E143" s="42"/>
      <c r="F143" s="42"/>
      <c r="G143" s="42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x14ac:dyDescent="0.2">
      <c r="B144" s="42"/>
      <c r="C144" s="42"/>
      <c r="D144" s="42"/>
      <c r="E144" s="42"/>
      <c r="F144" s="42"/>
      <c r="G144" s="42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2"/>
      <c r="E145" s="42"/>
      <c r="F145" s="42"/>
      <c r="G145" s="42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2"/>
      <c r="E146" s="42"/>
      <c r="F146" s="42"/>
      <c r="G146" s="42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2"/>
      <c r="E147" s="42"/>
      <c r="F147" s="42"/>
      <c r="G147" s="42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2"/>
      <c r="E148" s="42"/>
      <c r="F148" s="42"/>
      <c r="G148" s="42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2"/>
      <c r="E149" s="42"/>
      <c r="F149" s="42"/>
      <c r="G149" s="42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2"/>
      <c r="E150" s="42"/>
      <c r="F150" s="42"/>
      <c r="G150" s="42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2"/>
      <c r="E151" s="42"/>
      <c r="F151" s="42"/>
      <c r="G151" s="42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2"/>
      <c r="E152" s="42"/>
      <c r="F152" s="42"/>
      <c r="G152" s="42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2"/>
      <c r="E153" s="42"/>
      <c r="F153" s="42"/>
      <c r="G153" s="42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2"/>
      <c r="E154" s="42"/>
      <c r="F154" s="42"/>
      <c r="G154" s="42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2"/>
      <c r="E155" s="42"/>
      <c r="F155" s="42"/>
      <c r="G155" s="42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2"/>
      <c r="E156" s="42"/>
      <c r="F156" s="42"/>
      <c r="G156" s="42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2"/>
      <c r="E157" s="42"/>
      <c r="F157" s="42"/>
      <c r="G157" s="42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2"/>
      <c r="E158" s="42"/>
      <c r="F158" s="42"/>
      <c r="G158" s="42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2"/>
      <c r="E159" s="42"/>
      <c r="F159" s="42"/>
      <c r="G159" s="42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2"/>
      <c r="E160" s="42"/>
      <c r="F160" s="42"/>
      <c r="G160" s="42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2"/>
      <c r="E161" s="42"/>
      <c r="F161" s="42"/>
      <c r="G161" s="42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2"/>
      <c r="E162" s="42"/>
      <c r="F162" s="42"/>
      <c r="G162" s="42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2"/>
      <c r="E163" s="42"/>
      <c r="F163" s="42"/>
      <c r="G163" s="42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2"/>
      <c r="E164" s="42"/>
      <c r="F164" s="42"/>
      <c r="G164" s="42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2"/>
      <c r="E165" s="42"/>
      <c r="F165" s="42"/>
      <c r="G165" s="42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2"/>
      <c r="E166" s="42"/>
      <c r="F166" s="42"/>
      <c r="G166" s="42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2"/>
      <c r="E167" s="42"/>
      <c r="F167" s="42"/>
      <c r="G167" s="42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2"/>
      <c r="E168" s="42"/>
      <c r="F168" s="42"/>
      <c r="G168" s="42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</sheetData>
  <mergeCells count="1">
    <mergeCell ref="A2:G2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2593D-9FBE-40DB-B94A-78A2F7F79E5F}">
  <sheetPr codeName="Лист19">
    <tabColor indexed="57"/>
    <outlinePr applyStyles="1" summaryBelow="0"/>
    <pageSetUpPr fitToPage="1"/>
  </sheetPr>
  <dimension ref="A1:N180"/>
  <sheetViews>
    <sheetView topLeftCell="A79" workbookViewId="0">
      <selection activeCell="A6" sqref="A6"/>
    </sheetView>
  </sheetViews>
  <sheetFormatPr defaultRowHeight="11.25" outlineLevelRow="3" x14ac:dyDescent="0.2"/>
  <cols>
    <col min="1" max="1" width="52" style="29" customWidth="1"/>
    <col min="2" max="9" width="15.140625" style="37" customWidth="1"/>
    <col min="10" max="16384" width="9.140625" style="29"/>
  </cols>
  <sheetData>
    <row r="1" spans="1:14" s="2" customFormat="1" ht="12.75" x14ac:dyDescent="0.2">
      <c r="B1" s="5"/>
      <c r="C1" s="5"/>
      <c r="D1" s="5"/>
      <c r="E1" s="5"/>
      <c r="F1" s="5"/>
      <c r="G1" s="5"/>
      <c r="H1" s="5"/>
      <c r="I1" s="5"/>
    </row>
    <row r="2" spans="1:14" s="2" customFormat="1" ht="18.75" x14ac:dyDescent="0.2">
      <c r="A2" s="1" t="str">
        <f>IF(REPORT_LANG="UKR","Державний та гарантований державою борг України за поточний рік","State debt and State guaranteed debt of  Ukraine for the current year")</f>
        <v>State debt and State guaranteed debt of  Ukraine for the current year</v>
      </c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  <c r="N2" s="3"/>
    </row>
    <row r="3" spans="1:14" s="2" customFormat="1" ht="12.75" x14ac:dyDescent="0.2">
      <c r="A3" s="4"/>
      <c r="B3" s="5"/>
      <c r="C3" s="5"/>
      <c r="D3" s="5"/>
      <c r="E3" s="5"/>
      <c r="F3" s="5"/>
      <c r="G3" s="5"/>
      <c r="H3" s="5"/>
      <c r="I3" s="5"/>
    </row>
    <row r="4" spans="1:14" s="6" customFormat="1" ht="12.75" x14ac:dyDescent="0.2">
      <c r="B4" s="7"/>
      <c r="C4" s="7"/>
      <c r="D4" s="7"/>
      <c r="E4" s="7"/>
      <c r="F4" s="7"/>
      <c r="G4" s="7"/>
      <c r="H4" s="7"/>
      <c r="I4" s="7" t="str">
        <f>VALUSD</f>
        <v>bn USD</v>
      </c>
    </row>
    <row r="5" spans="1:14" s="10" customFormat="1" ht="12.75" x14ac:dyDescent="0.2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</row>
    <row r="6" spans="1:14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I6" si="0">B$7+B$81</f>
        <v>166.05975130834</v>
      </c>
      <c r="C6" s="12">
        <f t="shared" si="0"/>
        <v>168.99389180672</v>
      </c>
      <c r="D6" s="12">
        <f t="shared" si="0"/>
        <v>169.09412030626001</v>
      </c>
      <c r="E6" s="12">
        <f t="shared" si="0"/>
        <v>171.73159131312002</v>
      </c>
      <c r="F6" s="12">
        <f t="shared" si="0"/>
        <v>179.96823843918</v>
      </c>
      <c r="G6" s="12">
        <f t="shared" si="0"/>
        <v>180.96545105120001</v>
      </c>
      <c r="H6" s="12">
        <f t="shared" si="0"/>
        <v>184.84110914482002</v>
      </c>
      <c r="I6" s="12">
        <f t="shared" si="0"/>
        <v>186.12814258609995</v>
      </c>
    </row>
    <row r="7" spans="1:14" s="16" customFormat="1" ht="15" x14ac:dyDescent="0.2">
      <c r="A7" s="14" t="s">
        <v>0</v>
      </c>
      <c r="B7" s="15">
        <f t="shared" ref="B7:I7" si="1">B$8+B$44</f>
        <v>159.19681191121001</v>
      </c>
      <c r="C7" s="15">
        <f t="shared" si="1"/>
        <v>162.08124951225</v>
      </c>
      <c r="D7" s="15">
        <f t="shared" si="1"/>
        <v>162.35929084802001</v>
      </c>
      <c r="E7" s="15">
        <f t="shared" si="1"/>
        <v>165.19853290337002</v>
      </c>
      <c r="F7" s="15">
        <f t="shared" si="1"/>
        <v>173.39768685522</v>
      </c>
      <c r="G7" s="15">
        <f t="shared" si="1"/>
        <v>174.31801932958001</v>
      </c>
      <c r="H7" s="15">
        <f t="shared" si="1"/>
        <v>177.77053298480001</v>
      </c>
      <c r="I7" s="15">
        <f t="shared" si="1"/>
        <v>179.03269335544996</v>
      </c>
    </row>
    <row r="8" spans="1:14" s="19" customFormat="1" ht="15" outlineLevel="1" x14ac:dyDescent="0.2">
      <c r="A8" s="17" t="s">
        <v>1</v>
      </c>
      <c r="B8" s="18">
        <f t="shared" ref="B8:I8" si="2">B$9+B$42</f>
        <v>44.319135028530013</v>
      </c>
      <c r="C8" s="18">
        <f t="shared" si="2"/>
        <v>44.354591580760001</v>
      </c>
      <c r="D8" s="18">
        <f t="shared" si="2"/>
        <v>44.313178305210009</v>
      </c>
      <c r="E8" s="18">
        <f t="shared" si="2"/>
        <v>44.255200263130014</v>
      </c>
      <c r="F8" s="18">
        <f t="shared" si="2"/>
        <v>44.020542814219986</v>
      </c>
      <c r="G8" s="18">
        <f t="shared" si="2"/>
        <v>44.58758498428999</v>
      </c>
      <c r="H8" s="18">
        <f t="shared" si="2"/>
        <v>44.201890947129996</v>
      </c>
      <c r="I8" s="18">
        <f t="shared" si="2"/>
        <v>44.643048797979979</v>
      </c>
    </row>
    <row r="9" spans="1:14" s="22" customFormat="1" ht="12.75" outlineLevel="2" x14ac:dyDescent="0.2">
      <c r="A9" s="20" t="s">
        <v>2</v>
      </c>
      <c r="B9" s="21">
        <f t="shared" ref="B9:I9" si="3">SUM(B$10:B$41)</f>
        <v>44.284529596720013</v>
      </c>
      <c r="C9" s="21">
        <f t="shared" si="3"/>
        <v>44.319808422980003</v>
      </c>
      <c r="D9" s="21">
        <f t="shared" si="3"/>
        <v>44.278135241480008</v>
      </c>
      <c r="E9" s="21">
        <f t="shared" si="3"/>
        <v>44.220924487440016</v>
      </c>
      <c r="F9" s="21">
        <f t="shared" si="3"/>
        <v>43.986337957279986</v>
      </c>
      <c r="G9" s="21">
        <f t="shared" si="3"/>
        <v>44.553350311299987</v>
      </c>
      <c r="H9" s="21">
        <f t="shared" si="3"/>
        <v>44.16854268889</v>
      </c>
      <c r="I9" s="21">
        <f t="shared" si="3"/>
        <v>44.609800585629976</v>
      </c>
    </row>
    <row r="10" spans="1:14" s="25" customFormat="1" ht="12.75" outlineLevel="3" x14ac:dyDescent="0.2">
      <c r="A10" s="23" t="s">
        <v>3</v>
      </c>
      <c r="B10" s="24">
        <v>9.0706825079999998E-2</v>
      </c>
      <c r="C10" s="24">
        <v>9.030737103E-2</v>
      </c>
      <c r="D10" s="24">
        <v>9.0949752080000001E-2</v>
      </c>
      <c r="E10" s="24">
        <v>9.3649504080000001E-2</v>
      </c>
      <c r="F10" s="24">
        <v>0.29875391272000001</v>
      </c>
      <c r="G10" s="24">
        <v>0.29783370224</v>
      </c>
      <c r="H10" s="24">
        <v>0.30169671358</v>
      </c>
      <c r="I10" s="24">
        <v>0.30007346641999999</v>
      </c>
    </row>
    <row r="11" spans="1:14" ht="12.75" outlineLevel="3" x14ac:dyDescent="0.2">
      <c r="A11" s="26" t="s">
        <v>4</v>
      </c>
      <c r="B11" s="27">
        <v>5.9800516309500003</v>
      </c>
      <c r="C11" s="27">
        <v>5.8973405125299996</v>
      </c>
      <c r="D11" s="27">
        <v>6.2254066846600002</v>
      </c>
      <c r="E11" s="27">
        <v>5.7488057655100002</v>
      </c>
      <c r="F11" s="27">
        <v>5.2389606708600001</v>
      </c>
      <c r="G11" s="27">
        <v>5.5973692384199998</v>
      </c>
      <c r="H11" s="27">
        <v>5.4103415919</v>
      </c>
      <c r="I11" s="27">
        <v>5.3772314678699997</v>
      </c>
      <c r="J11" s="28"/>
      <c r="K11" s="28"/>
      <c r="L11" s="28"/>
    </row>
    <row r="12" spans="1:14" ht="12.75" outlineLevel="3" x14ac:dyDescent="0.2">
      <c r="A12" s="26" t="s">
        <v>5</v>
      </c>
      <c r="B12" s="27">
        <v>1.39466778468</v>
      </c>
      <c r="C12" s="27">
        <v>1.40183049526</v>
      </c>
      <c r="D12" s="27">
        <v>1.4123052223300001</v>
      </c>
      <c r="E12" s="27">
        <v>1.33626273245</v>
      </c>
      <c r="F12" s="27">
        <v>1.29500371709</v>
      </c>
      <c r="G12" s="27">
        <v>1.29613255957</v>
      </c>
      <c r="H12" s="27">
        <v>1.29263394883</v>
      </c>
      <c r="I12" s="27">
        <v>1.25284179554</v>
      </c>
      <c r="J12" s="28"/>
      <c r="K12" s="28"/>
      <c r="L12" s="28"/>
    </row>
    <row r="13" spans="1:14" ht="12.75" outlineLevel="3" x14ac:dyDescent="0.2">
      <c r="A13" s="26" t="s">
        <v>6</v>
      </c>
      <c r="B13" s="27">
        <v>0.41706510620999998</v>
      </c>
      <c r="C13" s="27">
        <v>0.41920706195000002</v>
      </c>
      <c r="D13" s="27">
        <v>0.42233945175999998</v>
      </c>
      <c r="E13" s="27">
        <v>0.42269887917999999</v>
      </c>
      <c r="F13" s="27">
        <v>0.42182428840000002</v>
      </c>
      <c r="G13" s="27">
        <v>0.42219198863000001</v>
      </c>
      <c r="H13" s="27">
        <v>0.42105237879000001</v>
      </c>
      <c r="I13" s="27">
        <v>0.40463341171</v>
      </c>
      <c r="J13" s="28"/>
      <c r="K13" s="28"/>
      <c r="L13" s="28"/>
    </row>
    <row r="14" spans="1:14" ht="12.75" outlineLevel="3" x14ac:dyDescent="0.2">
      <c r="A14" s="26" t="s">
        <v>7</v>
      </c>
      <c r="B14" s="27">
        <v>1.18937177385</v>
      </c>
      <c r="C14" s="27">
        <v>1.1954801287500001</v>
      </c>
      <c r="D14" s="27">
        <v>1.2044129691300001</v>
      </c>
      <c r="E14" s="27">
        <v>1.2054379717599999</v>
      </c>
      <c r="F14" s="27">
        <v>1.20294384415</v>
      </c>
      <c r="G14" s="27">
        <v>1.2039924389100001</v>
      </c>
      <c r="H14" s="27">
        <v>1.20074253916</v>
      </c>
      <c r="I14" s="27">
        <v>1.1971402713599999</v>
      </c>
      <c r="J14" s="28"/>
      <c r="K14" s="28"/>
      <c r="L14" s="28"/>
    </row>
    <row r="15" spans="1:14" ht="12.75" outlineLevel="3" x14ac:dyDescent="0.2">
      <c r="A15" s="26" t="s">
        <v>8</v>
      </c>
      <c r="B15" s="27">
        <v>0.80163659936999998</v>
      </c>
      <c r="C15" s="27">
        <v>0.80575363068000005</v>
      </c>
      <c r="D15" s="27">
        <v>0.81177436528000002</v>
      </c>
      <c r="E15" s="27">
        <v>0.81246521707999997</v>
      </c>
      <c r="F15" s="27">
        <v>0.81078417501</v>
      </c>
      <c r="G15" s="27">
        <v>0.81149092788999999</v>
      </c>
      <c r="H15" s="27">
        <v>0.80930049540000004</v>
      </c>
      <c r="I15" s="27">
        <v>0.80687256683999997</v>
      </c>
      <c r="J15" s="28"/>
      <c r="K15" s="28"/>
      <c r="L15" s="28"/>
    </row>
    <row r="16" spans="1:14" ht="12.75" outlineLevel="3" x14ac:dyDescent="0.2">
      <c r="A16" s="26" t="s">
        <v>9</v>
      </c>
      <c r="B16" s="27">
        <v>1.1156307239000001</v>
      </c>
      <c r="C16" s="27">
        <v>1.12136036076</v>
      </c>
      <c r="D16" s="27">
        <v>1.1297393650300001</v>
      </c>
      <c r="E16" s="27">
        <v>1.13070081751</v>
      </c>
      <c r="F16" s="27">
        <v>1.12836132579</v>
      </c>
      <c r="G16" s="27">
        <v>1.12934490767</v>
      </c>
      <c r="H16" s="27">
        <v>1.1262965017</v>
      </c>
      <c r="I16" s="27">
        <v>1.12291757455</v>
      </c>
      <c r="J16" s="28"/>
      <c r="K16" s="28"/>
      <c r="L16" s="28"/>
    </row>
    <row r="17" spans="1:12" ht="12.75" outlineLevel="3" x14ac:dyDescent="0.2">
      <c r="A17" s="26" t="s">
        <v>10</v>
      </c>
      <c r="B17" s="27">
        <v>5.3641408454299997</v>
      </c>
      <c r="C17" s="27">
        <v>5.3916899068299999</v>
      </c>
      <c r="D17" s="27">
        <v>5.4319775738300002</v>
      </c>
      <c r="E17" s="27">
        <v>5.4366003997199996</v>
      </c>
      <c r="F17" s="27">
        <v>5.4253517287499999</v>
      </c>
      <c r="G17" s="27">
        <v>5.4300809564300003</v>
      </c>
      <c r="H17" s="27">
        <v>5.4154237060000003</v>
      </c>
      <c r="I17" s="27">
        <v>5.3991772534200004</v>
      </c>
      <c r="J17" s="28"/>
      <c r="K17" s="28"/>
      <c r="L17" s="28"/>
    </row>
    <row r="18" spans="1:12" ht="12.75" outlineLevel="3" x14ac:dyDescent="0.2">
      <c r="A18" s="26" t="s">
        <v>11</v>
      </c>
      <c r="B18" s="27">
        <v>0.28777430481999999</v>
      </c>
      <c r="C18" s="27">
        <v>0.28925225108000002</v>
      </c>
      <c r="D18" s="27">
        <v>0.29141359542</v>
      </c>
      <c r="E18" s="27">
        <v>0.2916615998</v>
      </c>
      <c r="F18" s="27">
        <v>0.29105813345999998</v>
      </c>
      <c r="G18" s="27">
        <v>0.29131184607999999</v>
      </c>
      <c r="H18" s="27">
        <v>0.29052551698000001</v>
      </c>
      <c r="I18" s="27">
        <v>0.28965393070000001</v>
      </c>
      <c r="J18" s="28"/>
      <c r="K18" s="28"/>
      <c r="L18" s="28"/>
    </row>
    <row r="19" spans="1:12" ht="12.75" outlineLevel="3" x14ac:dyDescent="0.2">
      <c r="A19" s="26" t="s">
        <v>12</v>
      </c>
      <c r="B19" s="27">
        <v>0.64458583697000005</v>
      </c>
      <c r="C19" s="27">
        <v>0.64789628970000002</v>
      </c>
      <c r="D19" s="27">
        <v>0.65273748616000005</v>
      </c>
      <c r="E19" s="27">
        <v>0.65329299132999996</v>
      </c>
      <c r="F19" s="27">
        <v>0.65194128670999996</v>
      </c>
      <c r="G19" s="27">
        <v>0.65250957775999996</v>
      </c>
      <c r="H19" s="27">
        <v>0.65074827873999996</v>
      </c>
      <c r="I19" s="27">
        <v>0.64879601210000004</v>
      </c>
      <c r="J19" s="28"/>
      <c r="K19" s="28"/>
      <c r="L19" s="28"/>
    </row>
    <row r="20" spans="1:12" ht="12.75" outlineLevel="3" x14ac:dyDescent="0.2">
      <c r="A20" s="26" t="s">
        <v>13</v>
      </c>
      <c r="B20" s="27">
        <v>1.5854307184700001</v>
      </c>
      <c r="C20" s="27">
        <v>1.3873388095500001</v>
      </c>
      <c r="D20" s="27">
        <v>1.4161943030299999</v>
      </c>
      <c r="E20" s="27">
        <v>1.4231401695999999</v>
      </c>
      <c r="F20" s="27">
        <v>1.5601413685500001</v>
      </c>
      <c r="G20" s="27">
        <v>1.60569775189</v>
      </c>
      <c r="H20" s="27">
        <v>1.7999491457100001</v>
      </c>
      <c r="I20" s="27">
        <v>1.9166980443699999</v>
      </c>
      <c r="J20" s="28"/>
      <c r="K20" s="28"/>
      <c r="L20" s="28"/>
    </row>
    <row r="21" spans="1:12" ht="12.75" outlineLevel="3" x14ac:dyDescent="0.2">
      <c r="A21" s="26" t="s">
        <v>14</v>
      </c>
      <c r="B21" s="27">
        <v>0.28777430481999999</v>
      </c>
      <c r="C21" s="27">
        <v>0.28925225108000002</v>
      </c>
      <c r="D21" s="27">
        <v>0.29141359542</v>
      </c>
      <c r="E21" s="27">
        <v>0.2916615998</v>
      </c>
      <c r="F21" s="27">
        <v>0.29105813345999998</v>
      </c>
      <c r="G21" s="27">
        <v>0.29131184607999999</v>
      </c>
      <c r="H21" s="27">
        <v>0.29052551698000001</v>
      </c>
      <c r="I21" s="27">
        <v>0.28965393070000001</v>
      </c>
      <c r="J21" s="28"/>
      <c r="K21" s="28"/>
      <c r="L21" s="28"/>
    </row>
    <row r="22" spans="1:12" ht="12.75" outlineLevel="3" x14ac:dyDescent="0.2">
      <c r="A22" s="26" t="s">
        <v>15</v>
      </c>
      <c r="B22" s="27">
        <v>0.28777430481999999</v>
      </c>
      <c r="C22" s="27">
        <v>0.28925225108000002</v>
      </c>
      <c r="D22" s="27">
        <v>0.29141359542</v>
      </c>
      <c r="E22" s="27">
        <v>0.2916615998</v>
      </c>
      <c r="F22" s="27">
        <v>0.29105813345999998</v>
      </c>
      <c r="G22" s="27">
        <v>0.29131184607999999</v>
      </c>
      <c r="H22" s="27">
        <v>0.29052551698000001</v>
      </c>
      <c r="I22" s="27">
        <v>0.28965393070000001</v>
      </c>
      <c r="J22" s="28"/>
      <c r="K22" s="28"/>
      <c r="L22" s="28"/>
    </row>
    <row r="23" spans="1:12" ht="12.75" outlineLevel="3" x14ac:dyDescent="0.2">
      <c r="A23" s="26" t="s">
        <v>16</v>
      </c>
      <c r="B23" s="27">
        <v>6.95899674116</v>
      </c>
      <c r="C23" s="27">
        <v>6.6449106976000003</v>
      </c>
      <c r="D23" s="27">
        <v>6.7679400443100004</v>
      </c>
      <c r="E23" s="27">
        <v>6.9884994708599999</v>
      </c>
      <c r="F23" s="27">
        <v>6.2862056023699999</v>
      </c>
      <c r="G23" s="27">
        <v>6.0394305837499997</v>
      </c>
      <c r="H23" s="27">
        <v>5.3490399102900001</v>
      </c>
      <c r="I23" s="27">
        <v>4.9814806231200004</v>
      </c>
      <c r="J23" s="28"/>
      <c r="K23" s="28"/>
      <c r="L23" s="28"/>
    </row>
    <row r="24" spans="1:12" ht="12.75" outlineLevel="3" x14ac:dyDescent="0.2">
      <c r="A24" s="26" t="s">
        <v>17</v>
      </c>
      <c r="B24" s="27">
        <v>0.28777430481999999</v>
      </c>
      <c r="C24" s="27">
        <v>0.28925225108000002</v>
      </c>
      <c r="D24" s="27">
        <v>0.29141359542</v>
      </c>
      <c r="E24" s="27">
        <v>0.2916615998</v>
      </c>
      <c r="F24" s="27">
        <v>0.29105813345999998</v>
      </c>
      <c r="G24" s="27">
        <v>0.29131184607999999</v>
      </c>
      <c r="H24" s="27">
        <v>0.29052551698000001</v>
      </c>
      <c r="I24" s="27">
        <v>0.28965393070000001</v>
      </c>
      <c r="J24" s="28"/>
      <c r="K24" s="28"/>
      <c r="L24" s="28"/>
    </row>
    <row r="25" spans="1:12" ht="12.75" outlineLevel="3" x14ac:dyDescent="0.2">
      <c r="A25" s="26" t="s">
        <v>18</v>
      </c>
      <c r="B25" s="27">
        <v>0.28777430481999999</v>
      </c>
      <c r="C25" s="27">
        <v>0.28925225108000002</v>
      </c>
      <c r="D25" s="27">
        <v>0.29141359542</v>
      </c>
      <c r="E25" s="27">
        <v>0.2916615998</v>
      </c>
      <c r="F25" s="27">
        <v>0.29105813345999998</v>
      </c>
      <c r="G25" s="27">
        <v>0.29131184607999999</v>
      </c>
      <c r="H25" s="27">
        <v>0.29052551698000001</v>
      </c>
      <c r="I25" s="27">
        <v>0.28965393070000001</v>
      </c>
      <c r="J25" s="28"/>
      <c r="K25" s="28"/>
      <c r="L25" s="28"/>
    </row>
    <row r="26" spans="1:12" ht="12.75" outlineLevel="3" x14ac:dyDescent="0.2">
      <c r="A26" s="26" t="s">
        <v>19</v>
      </c>
      <c r="B26" s="27">
        <v>0.28777430481999999</v>
      </c>
      <c r="C26" s="27">
        <v>0.28925225108000002</v>
      </c>
      <c r="D26" s="27">
        <v>0.29141359542</v>
      </c>
      <c r="E26" s="27">
        <v>0.2916615998</v>
      </c>
      <c r="F26" s="27">
        <v>0.29105813345999998</v>
      </c>
      <c r="G26" s="27">
        <v>0.29131184607999999</v>
      </c>
      <c r="H26" s="27">
        <v>0.29052551698000001</v>
      </c>
      <c r="I26" s="27">
        <v>0.28965393070000001</v>
      </c>
      <c r="J26" s="28"/>
      <c r="K26" s="28"/>
      <c r="L26" s="28"/>
    </row>
    <row r="27" spans="1:12" ht="12.75" outlineLevel="3" x14ac:dyDescent="0.2">
      <c r="A27" s="26" t="s">
        <v>20</v>
      </c>
      <c r="B27" s="27">
        <v>0.28777430481999999</v>
      </c>
      <c r="C27" s="27">
        <v>0.28925225108000002</v>
      </c>
      <c r="D27" s="27">
        <v>0.29141359542</v>
      </c>
      <c r="E27" s="27">
        <v>0.2916615998</v>
      </c>
      <c r="F27" s="27">
        <v>0.29105813345999998</v>
      </c>
      <c r="G27" s="27">
        <v>0.29131184607999999</v>
      </c>
      <c r="H27" s="27">
        <v>0.29052551698000001</v>
      </c>
      <c r="I27" s="27">
        <v>0.28965393070000001</v>
      </c>
      <c r="J27" s="28"/>
      <c r="K27" s="28"/>
      <c r="L27" s="28"/>
    </row>
    <row r="28" spans="1:12" ht="12.75" outlineLevel="3" x14ac:dyDescent="0.2">
      <c r="A28" s="26" t="s">
        <v>21</v>
      </c>
      <c r="B28" s="27">
        <v>0.28777430481999999</v>
      </c>
      <c r="C28" s="27">
        <v>0.28925225108000002</v>
      </c>
      <c r="D28" s="27">
        <v>0.29141359542</v>
      </c>
      <c r="E28" s="27">
        <v>0.2916615998</v>
      </c>
      <c r="F28" s="27">
        <v>0.29105813345999998</v>
      </c>
      <c r="G28" s="27">
        <v>0.29131184607999999</v>
      </c>
      <c r="H28" s="27">
        <v>0.29052551698000001</v>
      </c>
      <c r="I28" s="27">
        <v>0.28965393070000001</v>
      </c>
      <c r="J28" s="28"/>
      <c r="K28" s="28"/>
      <c r="L28" s="28"/>
    </row>
    <row r="29" spans="1:12" ht="12.75" outlineLevel="3" x14ac:dyDescent="0.2">
      <c r="A29" s="26" t="s">
        <v>22</v>
      </c>
      <c r="B29" s="27">
        <v>0.28777430481999999</v>
      </c>
      <c r="C29" s="27">
        <v>0.28925225108000002</v>
      </c>
      <c r="D29" s="27">
        <v>0.29141359542</v>
      </c>
      <c r="E29" s="27">
        <v>0.2916615998</v>
      </c>
      <c r="F29" s="27">
        <v>0.29105813345999998</v>
      </c>
      <c r="G29" s="27">
        <v>0.29131184607999999</v>
      </c>
      <c r="H29" s="27">
        <v>0.29052551698000001</v>
      </c>
      <c r="I29" s="27">
        <v>0.28965393070000001</v>
      </c>
      <c r="J29" s="28"/>
      <c r="K29" s="28"/>
      <c r="L29" s="28"/>
    </row>
    <row r="30" spans="1:12" ht="12.75" outlineLevel="3" x14ac:dyDescent="0.2">
      <c r="A30" s="26" t="s">
        <v>23</v>
      </c>
      <c r="B30" s="27">
        <v>0.28777430481999999</v>
      </c>
      <c r="C30" s="27">
        <v>0.28925225108000002</v>
      </c>
      <c r="D30" s="27">
        <v>0.29141359542</v>
      </c>
      <c r="E30" s="27">
        <v>0.2916615998</v>
      </c>
      <c r="F30" s="27">
        <v>0.29105813345999998</v>
      </c>
      <c r="G30" s="27">
        <v>0.29131184607999999</v>
      </c>
      <c r="H30" s="27">
        <v>0.29052551698000001</v>
      </c>
      <c r="I30" s="27">
        <v>0.28965393070000001</v>
      </c>
      <c r="J30" s="28"/>
      <c r="K30" s="28"/>
      <c r="L30" s="28"/>
    </row>
    <row r="31" spans="1:12" ht="12.75" outlineLevel="3" x14ac:dyDescent="0.2">
      <c r="A31" s="26" t="s">
        <v>24</v>
      </c>
      <c r="B31" s="27">
        <v>0.28777430481999999</v>
      </c>
      <c r="C31" s="27">
        <v>0.28925225108000002</v>
      </c>
      <c r="D31" s="27">
        <v>0.29141359542</v>
      </c>
      <c r="E31" s="27">
        <v>0.2916615998</v>
      </c>
      <c r="F31" s="27">
        <v>0.29105813345999998</v>
      </c>
      <c r="G31" s="27">
        <v>0.29131184607999999</v>
      </c>
      <c r="H31" s="27">
        <v>0.29052551698000001</v>
      </c>
      <c r="I31" s="27">
        <v>0.28965393070000001</v>
      </c>
      <c r="J31" s="28"/>
      <c r="K31" s="28"/>
      <c r="L31" s="28"/>
    </row>
    <row r="32" spans="1:12" ht="12.75" outlineLevel="3" x14ac:dyDescent="0.2">
      <c r="A32" s="26" t="s">
        <v>25</v>
      </c>
      <c r="B32" s="27">
        <v>0.28777430481999999</v>
      </c>
      <c r="C32" s="27">
        <v>0.28925225108000002</v>
      </c>
      <c r="D32" s="27">
        <v>0.29141359542</v>
      </c>
      <c r="E32" s="27">
        <v>0.2916615998</v>
      </c>
      <c r="F32" s="27">
        <v>0.29105813345999998</v>
      </c>
      <c r="G32" s="27">
        <v>0.29131184607999999</v>
      </c>
      <c r="H32" s="27">
        <v>0.29052551698000001</v>
      </c>
      <c r="I32" s="27">
        <v>0.28965393070000001</v>
      </c>
      <c r="J32" s="28"/>
      <c r="K32" s="28"/>
      <c r="L32" s="28"/>
    </row>
    <row r="33" spans="1:12" ht="12.75" outlineLevel="3" x14ac:dyDescent="0.2">
      <c r="A33" s="26" t="s">
        <v>26</v>
      </c>
      <c r="B33" s="27">
        <v>0.28777430481999999</v>
      </c>
      <c r="C33" s="27">
        <v>0.28925225108000002</v>
      </c>
      <c r="D33" s="27">
        <v>0.29141359542</v>
      </c>
      <c r="E33" s="27">
        <v>0.2916615998</v>
      </c>
      <c r="F33" s="27">
        <v>0.29105813345999998</v>
      </c>
      <c r="G33" s="27">
        <v>0.29131184607999999</v>
      </c>
      <c r="H33" s="27">
        <v>0.29052551698000001</v>
      </c>
      <c r="I33" s="27">
        <v>0.28965393070000001</v>
      </c>
      <c r="J33" s="28"/>
      <c r="K33" s="28"/>
      <c r="L33" s="28"/>
    </row>
    <row r="34" spans="1:12" ht="12.75" outlineLevel="3" x14ac:dyDescent="0.2">
      <c r="A34" s="26" t="s">
        <v>27</v>
      </c>
      <c r="B34" s="27">
        <v>6.0801988866799999</v>
      </c>
      <c r="C34" s="27">
        <v>6.1114254665600001</v>
      </c>
      <c r="D34" s="27">
        <v>6.3979737196900004</v>
      </c>
      <c r="E34" s="27">
        <v>6.6445062405600002</v>
      </c>
      <c r="F34" s="27">
        <v>7.3667026347800002</v>
      </c>
      <c r="G34" s="27">
        <v>7.5765921716199998</v>
      </c>
      <c r="H34" s="27">
        <v>7.7361380518000002</v>
      </c>
      <c r="I34" s="27">
        <v>8.1058685252099991</v>
      </c>
      <c r="J34" s="28"/>
      <c r="K34" s="28"/>
      <c r="L34" s="28"/>
    </row>
    <row r="35" spans="1:12" ht="12.75" outlineLevel="3" x14ac:dyDescent="0.2">
      <c r="A35" s="26" t="s">
        <v>28</v>
      </c>
      <c r="B35" s="27">
        <v>6.1156961631</v>
      </c>
      <c r="C35" s="27">
        <v>6.1471050492300003</v>
      </c>
      <c r="D35" s="27">
        <v>6.1930373127399996</v>
      </c>
      <c r="E35" s="27">
        <v>6.1983078302600001</v>
      </c>
      <c r="F35" s="27">
        <v>6.1854831383200004</v>
      </c>
      <c r="G35" s="27">
        <v>6.1908749653999999</v>
      </c>
      <c r="H35" s="27">
        <v>6.1741641271200001</v>
      </c>
      <c r="I35" s="27">
        <v>6.15564142778</v>
      </c>
      <c r="J35" s="28"/>
      <c r="K35" s="28"/>
      <c r="L35" s="28"/>
    </row>
    <row r="36" spans="1:12" ht="12.75" outlineLevel="3" x14ac:dyDescent="0.2">
      <c r="A36" s="26" t="s">
        <v>29</v>
      </c>
      <c r="B36" s="27">
        <v>0.11893717737999999</v>
      </c>
      <c r="C36" s="27">
        <v>0.59774006435000004</v>
      </c>
      <c r="D36" s="27">
        <v>0.60220648455000003</v>
      </c>
      <c r="E36" s="27">
        <v>0.60271898589999995</v>
      </c>
      <c r="F36" s="27">
        <v>0.6014719221</v>
      </c>
      <c r="G36" s="27">
        <v>0.84279470724000005</v>
      </c>
      <c r="H36" s="27">
        <v>1.03873141552</v>
      </c>
      <c r="I36" s="27">
        <v>1.5144712949500001</v>
      </c>
      <c r="J36" s="28"/>
      <c r="K36" s="28"/>
      <c r="L36" s="28"/>
    </row>
    <row r="37" spans="1:12" ht="12.75" outlineLevel="3" x14ac:dyDescent="0.2">
      <c r="A37" s="26" t="s">
        <v>30</v>
      </c>
      <c r="B37" s="27">
        <v>1.09586897881</v>
      </c>
      <c r="C37" s="27">
        <v>1.10149712366</v>
      </c>
      <c r="D37" s="27">
        <v>1.10972770632</v>
      </c>
      <c r="E37" s="27">
        <v>1.11067212809</v>
      </c>
      <c r="F37" s="27">
        <v>1.1083740770699999</v>
      </c>
      <c r="G37" s="27">
        <v>1.10934023623</v>
      </c>
      <c r="H37" s="27">
        <v>1.1063458282600001</v>
      </c>
      <c r="I37" s="27">
        <v>1.10302675368</v>
      </c>
      <c r="J37" s="28"/>
      <c r="K37" s="28"/>
      <c r="L37" s="28"/>
    </row>
    <row r="38" spans="1:12" ht="12.75" outlineLevel="3" x14ac:dyDescent="0.2">
      <c r="A38" s="26" t="s">
        <v>31</v>
      </c>
      <c r="B38" s="27">
        <v>0.97719753088000005</v>
      </c>
      <c r="C38" s="27">
        <v>0.98221620497999995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8"/>
      <c r="K38" s="28"/>
      <c r="L38" s="28"/>
    </row>
    <row r="39" spans="1:12" ht="12.75" outlineLevel="3" x14ac:dyDescent="0.2">
      <c r="A39" s="26" t="s">
        <v>32</v>
      </c>
      <c r="B39" s="27">
        <v>0.42298082732999998</v>
      </c>
      <c r="C39" s="27">
        <v>0.42515316491999999</v>
      </c>
      <c r="D39" s="27">
        <v>0.42832998505999997</v>
      </c>
      <c r="E39" s="27">
        <v>0.42869451066000003</v>
      </c>
      <c r="F39" s="27">
        <v>0.42780751455999999</v>
      </c>
      <c r="G39" s="27">
        <v>0.36798080838000002</v>
      </c>
      <c r="H39" s="27">
        <v>0.36698752907999999</v>
      </c>
      <c r="I39" s="27">
        <v>0.36588655418999999</v>
      </c>
      <c r="J39" s="28"/>
      <c r="K39" s="28"/>
      <c r="L39" s="28"/>
    </row>
    <row r="40" spans="1:12" ht="12.75" outlineLevel="3" x14ac:dyDescent="0.2">
      <c r="A40" s="26" t="s">
        <v>33</v>
      </c>
      <c r="B40" s="27">
        <v>5.9468588689999997E-2</v>
      </c>
      <c r="C40" s="27">
        <v>5.9774006439999999E-2</v>
      </c>
      <c r="D40" s="27">
        <v>6.0220648459999998E-2</v>
      </c>
      <c r="E40" s="27">
        <v>6.0271898589999998E-2</v>
      </c>
      <c r="F40" s="27">
        <v>6.0147192209999999E-2</v>
      </c>
      <c r="G40" s="27">
        <v>6.0199621949999997E-2</v>
      </c>
      <c r="H40" s="27">
        <v>6.0037126959999999E-2</v>
      </c>
      <c r="I40" s="27">
        <v>5.9857013569999999E-2</v>
      </c>
      <c r="J40" s="28"/>
      <c r="K40" s="28"/>
      <c r="L40" s="28"/>
    </row>
    <row r="41" spans="1:12" ht="12.75" outlineLevel="3" x14ac:dyDescent="0.2">
      <c r="A41" s="26" t="s">
        <v>34</v>
      </c>
      <c r="B41" s="27">
        <v>0.13083089512000001</v>
      </c>
      <c r="C41" s="27">
        <v>0.13150281416000001</v>
      </c>
      <c r="D41" s="27">
        <v>0.13248542660000001</v>
      </c>
      <c r="E41" s="27">
        <v>0.1325981769</v>
      </c>
      <c r="F41" s="27">
        <v>0.13232382286</v>
      </c>
      <c r="G41" s="27">
        <v>0.13243916827999999</v>
      </c>
      <c r="H41" s="27">
        <v>0.13208167931000001</v>
      </c>
      <c r="I41" s="27">
        <v>0.13168542985000001</v>
      </c>
      <c r="J41" s="28"/>
      <c r="K41" s="28"/>
      <c r="L41" s="28"/>
    </row>
    <row r="42" spans="1:12" ht="12.75" outlineLevel="2" x14ac:dyDescent="0.2">
      <c r="A42" s="30" t="s">
        <v>35</v>
      </c>
      <c r="B42" s="31">
        <f t="shared" ref="B42:I42" si="4">SUM(B$43:B$43)</f>
        <v>3.4605431809999997E-2</v>
      </c>
      <c r="C42" s="31">
        <f t="shared" si="4"/>
        <v>3.4783157779999997E-2</v>
      </c>
      <c r="D42" s="31">
        <f t="shared" si="4"/>
        <v>3.5043063729999997E-2</v>
      </c>
      <c r="E42" s="31">
        <f t="shared" si="4"/>
        <v>3.4275775690000003E-2</v>
      </c>
      <c r="F42" s="31">
        <f t="shared" si="4"/>
        <v>3.420485694E-2</v>
      </c>
      <c r="G42" s="31">
        <f t="shared" si="4"/>
        <v>3.4234672989999999E-2</v>
      </c>
      <c r="H42" s="31">
        <f t="shared" si="4"/>
        <v>3.3348258239999998E-2</v>
      </c>
      <c r="I42" s="31">
        <f t="shared" si="4"/>
        <v>3.324821235E-2</v>
      </c>
      <c r="J42" s="28"/>
      <c r="K42" s="28"/>
      <c r="L42" s="28"/>
    </row>
    <row r="43" spans="1:12" ht="12.75" outlineLevel="3" x14ac:dyDescent="0.2">
      <c r="A43" s="26" t="s">
        <v>36</v>
      </c>
      <c r="B43" s="27">
        <v>3.4605431809999997E-2</v>
      </c>
      <c r="C43" s="27">
        <v>3.4783157779999997E-2</v>
      </c>
      <c r="D43" s="27">
        <v>3.5043063729999997E-2</v>
      </c>
      <c r="E43" s="27">
        <v>3.4275775690000003E-2</v>
      </c>
      <c r="F43" s="27">
        <v>3.420485694E-2</v>
      </c>
      <c r="G43" s="27">
        <v>3.4234672989999999E-2</v>
      </c>
      <c r="H43" s="27">
        <v>3.3348258239999998E-2</v>
      </c>
      <c r="I43" s="27">
        <v>3.324821235E-2</v>
      </c>
      <c r="J43" s="28"/>
      <c r="K43" s="28"/>
      <c r="L43" s="28"/>
    </row>
    <row r="44" spans="1:12" ht="15" outlineLevel="1" x14ac:dyDescent="0.25">
      <c r="A44" s="32" t="s">
        <v>37</v>
      </c>
      <c r="B44" s="33">
        <f t="shared" ref="B44:I44" si="5">B$45+B$55+B$66+B$68+B$75+B$77+B$79</f>
        <v>114.87767688267999</v>
      </c>
      <c r="C44" s="33">
        <f t="shared" si="5"/>
        <v>117.72665793149</v>
      </c>
      <c r="D44" s="33">
        <f t="shared" si="5"/>
        <v>118.04611254281001</v>
      </c>
      <c r="E44" s="33">
        <f t="shared" si="5"/>
        <v>120.94333264024</v>
      </c>
      <c r="F44" s="33">
        <f t="shared" si="5"/>
        <v>129.37714404100001</v>
      </c>
      <c r="G44" s="33">
        <f t="shared" si="5"/>
        <v>129.73043434529001</v>
      </c>
      <c r="H44" s="33">
        <f t="shared" si="5"/>
        <v>133.56864203767</v>
      </c>
      <c r="I44" s="33">
        <f t="shared" si="5"/>
        <v>134.38964455746998</v>
      </c>
      <c r="J44" s="28"/>
      <c r="K44" s="28"/>
      <c r="L44" s="28"/>
    </row>
    <row r="45" spans="1:12" ht="12.75" outlineLevel="2" x14ac:dyDescent="0.2">
      <c r="A45" s="30" t="s">
        <v>38</v>
      </c>
      <c r="B45" s="31">
        <f t="shared" ref="B45:I45" si="6">SUM(B$46:B$54)</f>
        <v>82.827989272819991</v>
      </c>
      <c r="C45" s="31">
        <f t="shared" si="6"/>
        <v>85.682936081909986</v>
      </c>
      <c r="D45" s="31">
        <f t="shared" si="6"/>
        <v>85.947424079140006</v>
      </c>
      <c r="E45" s="31">
        <f t="shared" si="6"/>
        <v>88.705450741709996</v>
      </c>
      <c r="F45" s="31">
        <f t="shared" si="6"/>
        <v>96.677103422700014</v>
      </c>
      <c r="G45" s="31">
        <f t="shared" si="6"/>
        <v>97.054807569800005</v>
      </c>
      <c r="H45" s="31">
        <f t="shared" si="6"/>
        <v>100.67980104639999</v>
      </c>
      <c r="I45" s="31">
        <f t="shared" si="6"/>
        <v>101.06687583657998</v>
      </c>
      <c r="J45" s="28"/>
      <c r="K45" s="28"/>
      <c r="L45" s="28"/>
    </row>
    <row r="46" spans="1:12" ht="12.75" outlineLevel="3" x14ac:dyDescent="0.2">
      <c r="A46" s="26" t="s">
        <v>39</v>
      </c>
      <c r="B46" s="27">
        <v>0.11419518165</v>
      </c>
      <c r="C46" s="27">
        <v>0.11137116103</v>
      </c>
      <c r="D46" s="27">
        <v>0.1113885929</v>
      </c>
      <c r="E46" s="27">
        <v>0.11167487611</v>
      </c>
      <c r="F46" s="27">
        <v>0.11211829429</v>
      </c>
      <c r="G46" s="27">
        <v>0.11351913515000001</v>
      </c>
      <c r="H46" s="27">
        <v>0.10875172208</v>
      </c>
      <c r="I46" s="27">
        <v>0.10671234936</v>
      </c>
      <c r="J46" s="28"/>
      <c r="K46" s="28"/>
      <c r="L46" s="28"/>
    </row>
    <row r="47" spans="1:12" ht="12.75" outlineLevel="3" x14ac:dyDescent="0.2">
      <c r="A47" s="26" t="s">
        <v>40</v>
      </c>
      <c r="B47" s="27">
        <v>0.12100019522</v>
      </c>
      <c r="C47" s="27">
        <v>0.12264145765999999</v>
      </c>
      <c r="D47" s="27">
        <v>0.12351383991999999</v>
      </c>
      <c r="E47" s="27">
        <v>0.12718022414999999</v>
      </c>
      <c r="F47" s="27">
        <v>0.13411223988000001</v>
      </c>
      <c r="G47" s="27">
        <v>0.13286255279</v>
      </c>
      <c r="H47" s="27">
        <v>0.13810869535</v>
      </c>
      <c r="I47" s="27">
        <v>0.13590425294</v>
      </c>
      <c r="J47" s="28"/>
      <c r="K47" s="28"/>
      <c r="L47" s="28"/>
    </row>
    <row r="48" spans="1:12" ht="12.75" outlineLevel="3" x14ac:dyDescent="0.2">
      <c r="A48" s="26" t="s">
        <v>41</v>
      </c>
      <c r="B48" s="27">
        <v>0.10114868791000001</v>
      </c>
      <c r="C48" s="27">
        <v>0.10236772948</v>
      </c>
      <c r="D48" s="27">
        <v>0.10309589916</v>
      </c>
      <c r="E48" s="27">
        <v>0.10511732499</v>
      </c>
      <c r="F48" s="27">
        <v>0.11317423219</v>
      </c>
      <c r="G48" s="27">
        <v>8.3038379460000006E-2</v>
      </c>
      <c r="H48" s="27">
        <v>8.2359079030000004E-2</v>
      </c>
      <c r="I48" s="27">
        <v>8.2077739859999999E-2</v>
      </c>
      <c r="J48" s="28"/>
      <c r="K48" s="28"/>
      <c r="L48" s="28"/>
    </row>
    <row r="49" spans="1:12" ht="12.75" outlineLevel="3" x14ac:dyDescent="0.2">
      <c r="A49" s="26" t="s">
        <v>42</v>
      </c>
      <c r="B49" s="27">
        <v>2.9522925032999998</v>
      </c>
      <c r="C49" s="27">
        <v>2.9392912192699998</v>
      </c>
      <c r="D49" s="27">
        <v>2.9481677742899999</v>
      </c>
      <c r="E49" s="27">
        <v>3.0340989329600001</v>
      </c>
      <c r="F49" s="27">
        <v>3.19671708586</v>
      </c>
      <c r="G49" s="27">
        <v>3.1213355170199999</v>
      </c>
      <c r="H49" s="27">
        <v>3.24400929383</v>
      </c>
      <c r="I49" s="27">
        <v>3.1922295585399998</v>
      </c>
      <c r="J49" s="28"/>
      <c r="K49" s="28"/>
      <c r="L49" s="28"/>
    </row>
    <row r="50" spans="1:12" ht="12.75" outlineLevel="3" x14ac:dyDescent="0.2">
      <c r="A50" s="26" t="s">
        <v>43</v>
      </c>
      <c r="B50" s="27">
        <v>44.012826736089998</v>
      </c>
      <c r="C50" s="27">
        <v>46.939902278479998</v>
      </c>
      <c r="D50" s="27">
        <v>47.273798653260002</v>
      </c>
      <c r="E50" s="27">
        <v>49.755873343259999</v>
      </c>
      <c r="F50" s="27">
        <v>57.115504290970001</v>
      </c>
      <c r="G50" s="27">
        <v>57.710289104719998</v>
      </c>
      <c r="H50" s="27">
        <v>61.160507611649997</v>
      </c>
      <c r="I50" s="27">
        <v>61.337085691799999</v>
      </c>
      <c r="J50" s="28"/>
      <c r="K50" s="28"/>
      <c r="L50" s="28"/>
    </row>
    <row r="51" spans="1:12" ht="12.75" outlineLevel="3" x14ac:dyDescent="0.2">
      <c r="A51" s="26" t="s">
        <v>44</v>
      </c>
      <c r="B51" s="27">
        <v>16.17518239755</v>
      </c>
      <c r="C51" s="27">
        <v>16.12363642791</v>
      </c>
      <c r="D51" s="27">
        <v>16.06466800155</v>
      </c>
      <c r="E51" s="27">
        <v>16.07818208051</v>
      </c>
      <c r="F51" s="27">
        <v>16.124056157599998</v>
      </c>
      <c r="G51" s="27">
        <v>16.10116187689</v>
      </c>
      <c r="H51" s="27">
        <v>16.364374366850001</v>
      </c>
      <c r="I51" s="27">
        <v>16.332065049539999</v>
      </c>
      <c r="J51" s="28"/>
      <c r="K51" s="28"/>
      <c r="L51" s="28"/>
    </row>
    <row r="52" spans="1:12" ht="12.75" outlineLevel="3" x14ac:dyDescent="0.2">
      <c r="A52" s="26" t="s">
        <v>45</v>
      </c>
      <c r="B52" s="27">
        <v>5.7905951672300002</v>
      </c>
      <c r="C52" s="27">
        <v>5.7862432505200001</v>
      </c>
      <c r="D52" s="27">
        <v>5.7932417747200002</v>
      </c>
      <c r="E52" s="27">
        <v>5.8226546592600004</v>
      </c>
      <c r="F52" s="27">
        <v>5.9282654642499999</v>
      </c>
      <c r="G52" s="27">
        <v>5.9182400824299997</v>
      </c>
      <c r="H52" s="27">
        <v>5.9605362839399998</v>
      </c>
      <c r="I52" s="27">
        <v>5.9428515552499999</v>
      </c>
      <c r="J52" s="28"/>
      <c r="K52" s="28"/>
      <c r="L52" s="28"/>
    </row>
    <row r="53" spans="1:12" ht="12.75" outlineLevel="3" x14ac:dyDescent="0.2">
      <c r="A53" s="26" t="s">
        <v>46</v>
      </c>
      <c r="B53" s="27">
        <v>13.54928616023</v>
      </c>
      <c r="C53" s="27">
        <v>13.546070791269999</v>
      </c>
      <c r="D53" s="27">
        <v>13.518056602030001</v>
      </c>
      <c r="E53" s="27">
        <v>13.659492652619999</v>
      </c>
      <c r="F53" s="27">
        <v>13.94136982156</v>
      </c>
      <c r="G53" s="27">
        <v>13.862684908229999</v>
      </c>
      <c r="H53" s="27">
        <v>13.609016947500001</v>
      </c>
      <c r="I53" s="27">
        <v>13.926006320380001</v>
      </c>
      <c r="J53" s="28"/>
      <c r="K53" s="28"/>
      <c r="L53" s="28"/>
    </row>
    <row r="54" spans="1:12" ht="12.75" outlineLevel="3" x14ac:dyDescent="0.2">
      <c r="A54" s="26" t="s">
        <v>47</v>
      </c>
      <c r="B54" s="27">
        <v>1.146224364E-2</v>
      </c>
      <c r="C54" s="27">
        <v>1.141176629E-2</v>
      </c>
      <c r="D54" s="27">
        <v>1.1492941309999999E-2</v>
      </c>
      <c r="E54" s="27">
        <v>1.1176647850000001E-2</v>
      </c>
      <c r="F54" s="27">
        <v>1.1785836100000001E-2</v>
      </c>
      <c r="G54" s="27">
        <v>1.1676013109999999E-2</v>
      </c>
      <c r="H54" s="27">
        <v>1.213704617E-2</v>
      </c>
      <c r="I54" s="27">
        <v>1.194331891E-2</v>
      </c>
      <c r="J54" s="28"/>
      <c r="K54" s="28"/>
      <c r="L54" s="28"/>
    </row>
    <row r="55" spans="1:12" ht="12.75" outlineLevel="2" x14ac:dyDescent="0.2">
      <c r="A55" s="30" t="s">
        <v>48</v>
      </c>
      <c r="B55" s="31">
        <f t="shared" ref="B55:I55" si="7">SUM(B$56:B$65)</f>
        <v>7.6299116025599991</v>
      </c>
      <c r="C55" s="31">
        <f t="shared" si="7"/>
        <v>7.6327936194299983</v>
      </c>
      <c r="D55" s="31">
        <f t="shared" si="7"/>
        <v>7.6909776344599985</v>
      </c>
      <c r="E55" s="31">
        <f t="shared" si="7"/>
        <v>7.7418016084199985</v>
      </c>
      <c r="F55" s="31">
        <f t="shared" si="7"/>
        <v>8.0404155534700017</v>
      </c>
      <c r="G55" s="31">
        <f t="shared" si="7"/>
        <v>8.02151245654</v>
      </c>
      <c r="H55" s="31">
        <f t="shared" si="7"/>
        <v>8.1621070863899998</v>
      </c>
      <c r="I55" s="31">
        <f t="shared" si="7"/>
        <v>8.0593624016399996</v>
      </c>
      <c r="J55" s="28"/>
      <c r="K55" s="28"/>
      <c r="L55" s="28"/>
    </row>
    <row r="56" spans="1:12" ht="12.75" outlineLevel="3" x14ac:dyDescent="0.2">
      <c r="A56" s="26" t="s">
        <v>49</v>
      </c>
      <c r="B56" s="27">
        <v>5.0846934205799998</v>
      </c>
      <c r="C56" s="27">
        <v>5.0762376290800004</v>
      </c>
      <c r="D56" s="27">
        <v>5.0945019915599996</v>
      </c>
      <c r="E56" s="27">
        <v>5.1091298610699996</v>
      </c>
      <c r="F56" s="27">
        <v>5.2662673070399997</v>
      </c>
      <c r="G56" s="27">
        <v>5.2734899239299997</v>
      </c>
      <c r="H56" s="27">
        <v>5.3383993200599997</v>
      </c>
      <c r="I56" s="27">
        <v>5.2883628468100001</v>
      </c>
      <c r="J56" s="28"/>
      <c r="K56" s="28"/>
      <c r="L56" s="28"/>
    </row>
    <row r="57" spans="1:12" ht="12.75" outlineLevel="3" x14ac:dyDescent="0.2">
      <c r="A57" s="26" t="s">
        <v>50</v>
      </c>
      <c r="B57" s="27">
        <v>0.46506189307000001</v>
      </c>
      <c r="C57" s="27">
        <v>0.46301385692000002</v>
      </c>
      <c r="D57" s="27">
        <v>0.46630740122999997</v>
      </c>
      <c r="E57" s="27">
        <v>0.47516915239000002</v>
      </c>
      <c r="F57" s="27">
        <v>0.50106846230000002</v>
      </c>
      <c r="G57" s="27">
        <v>0.49574713917000002</v>
      </c>
      <c r="H57" s="27">
        <v>0.51346656736999996</v>
      </c>
      <c r="I57" s="27">
        <v>0.50527079463000002</v>
      </c>
      <c r="J57" s="28"/>
      <c r="K57" s="28"/>
      <c r="L57" s="28"/>
    </row>
    <row r="58" spans="1:12" ht="12.75" outlineLevel="3" x14ac:dyDescent="0.2">
      <c r="A58" s="26" t="s">
        <v>51</v>
      </c>
      <c r="B58" s="27">
        <v>0.58744407237999996</v>
      </c>
      <c r="C58" s="27">
        <v>0.58485709050000001</v>
      </c>
      <c r="D58" s="27">
        <v>0.59096369179999997</v>
      </c>
      <c r="E58" s="27">
        <v>0.60877555504000003</v>
      </c>
      <c r="F58" s="27">
        <v>0.64195714243000002</v>
      </c>
      <c r="G58" s="27">
        <v>0.63597524586999998</v>
      </c>
      <c r="H58" s="27">
        <v>0.66154052201000002</v>
      </c>
      <c r="I58" s="27">
        <v>0.65098124487999998</v>
      </c>
      <c r="J58" s="28"/>
      <c r="K58" s="28"/>
      <c r="L58" s="28"/>
    </row>
    <row r="59" spans="1:12" ht="12.75" outlineLevel="3" x14ac:dyDescent="0.2">
      <c r="A59" s="26" t="s">
        <v>52</v>
      </c>
      <c r="B59" s="27">
        <v>0.20898023264000001</v>
      </c>
      <c r="C59" s="27">
        <v>0.20805992703000001</v>
      </c>
      <c r="D59" s="27">
        <v>0.20953991424999999</v>
      </c>
      <c r="E59" s="27">
        <v>0.21575989604000001</v>
      </c>
      <c r="F59" s="27">
        <v>0.22751998691</v>
      </c>
      <c r="G59" s="27">
        <v>0.22539990608999999</v>
      </c>
      <c r="H59" s="27">
        <v>0.23429993108</v>
      </c>
      <c r="I59" s="27">
        <v>0.23056011799000001</v>
      </c>
      <c r="J59" s="28"/>
      <c r="K59" s="28"/>
      <c r="L59" s="28"/>
    </row>
    <row r="60" spans="1:12" ht="12.75" outlineLevel="3" x14ac:dyDescent="0.2">
      <c r="A60" s="26" t="s">
        <v>53</v>
      </c>
      <c r="B60" s="27">
        <v>0.84658439538999997</v>
      </c>
      <c r="C60" s="27">
        <v>0.86515433335000003</v>
      </c>
      <c r="D60" s="27">
        <v>0.89153723285999997</v>
      </c>
      <c r="E60" s="27">
        <v>0.88512570184999995</v>
      </c>
      <c r="F60" s="27">
        <v>0.93450536889000002</v>
      </c>
      <c r="G60" s="27">
        <v>0.91923030677999995</v>
      </c>
      <c r="H60" s="27">
        <v>0.92283445377999995</v>
      </c>
      <c r="I60" s="27">
        <v>0.89915025025999995</v>
      </c>
      <c r="J60" s="28"/>
      <c r="K60" s="28"/>
      <c r="L60" s="28"/>
    </row>
    <row r="61" spans="1:12" ht="12.75" outlineLevel="3" x14ac:dyDescent="0.2">
      <c r="A61" s="26" t="s">
        <v>54</v>
      </c>
      <c r="B61" s="27">
        <v>0.20898023264000001</v>
      </c>
      <c r="C61" s="27">
        <v>0.20805992703000001</v>
      </c>
      <c r="D61" s="27">
        <v>0.20953991424999999</v>
      </c>
      <c r="E61" s="27">
        <v>0.21575989604000001</v>
      </c>
      <c r="F61" s="27">
        <v>0.22751998691</v>
      </c>
      <c r="G61" s="27">
        <v>0.22539990608999999</v>
      </c>
      <c r="H61" s="27">
        <v>0.23429993108</v>
      </c>
      <c r="I61" s="27">
        <v>0.23056011799000001</v>
      </c>
      <c r="J61" s="28"/>
      <c r="K61" s="28"/>
      <c r="L61" s="28"/>
    </row>
    <row r="62" spans="1:12" ht="12.75" outlineLevel="3" x14ac:dyDescent="0.2">
      <c r="A62" s="26" t="s">
        <v>55</v>
      </c>
      <c r="B62" s="27">
        <v>0.10378189140999999</v>
      </c>
      <c r="C62" s="27">
        <v>0.10332485748</v>
      </c>
      <c r="D62" s="27">
        <v>0.10405983548</v>
      </c>
      <c r="E62" s="27">
        <v>0.10703072801000001</v>
      </c>
      <c r="F62" s="27">
        <v>0.11569249378</v>
      </c>
      <c r="G62" s="27">
        <v>0.12024493556</v>
      </c>
      <c r="H62" s="27">
        <v>0.13065882344999999</v>
      </c>
      <c r="I62" s="27">
        <v>0.12857329326</v>
      </c>
      <c r="J62" s="28"/>
      <c r="K62" s="28"/>
      <c r="L62" s="28"/>
    </row>
    <row r="63" spans="1:12" ht="12.75" outlineLevel="3" x14ac:dyDescent="0.2">
      <c r="A63" s="26" t="s">
        <v>56</v>
      </c>
      <c r="B63" s="27">
        <v>0.1</v>
      </c>
      <c r="C63" s="27">
        <v>0.1</v>
      </c>
      <c r="D63" s="27">
        <v>0.1</v>
      </c>
      <c r="E63" s="27">
        <v>0.1</v>
      </c>
      <c r="F63" s="27">
        <v>0.1</v>
      </c>
      <c r="G63" s="27">
        <v>0.1</v>
      </c>
      <c r="H63" s="27">
        <v>0.1</v>
      </c>
      <c r="I63" s="27">
        <v>0.1</v>
      </c>
      <c r="J63" s="28"/>
      <c r="K63" s="28"/>
      <c r="L63" s="28"/>
    </row>
    <row r="64" spans="1:12" ht="12.75" outlineLevel="3" x14ac:dyDescent="0.2">
      <c r="A64" s="26" t="s">
        <v>57</v>
      </c>
      <c r="B64" s="27">
        <v>2.3872949189999999E-2</v>
      </c>
      <c r="C64" s="27">
        <v>2.3573482779999998E-2</v>
      </c>
      <c r="D64" s="27">
        <v>2.401513777E-2</v>
      </c>
      <c r="E64" s="27">
        <v>2.4538302719999999E-2</v>
      </c>
      <c r="F64" s="27">
        <v>2.5372289950000002E-2</v>
      </c>
      <c r="G64" s="27">
        <v>2.5512577790000001E-2</v>
      </c>
      <c r="H64" s="27">
        <v>2.60950223E-2</v>
      </c>
      <c r="I64" s="27">
        <v>2.539122056E-2</v>
      </c>
      <c r="J64" s="28"/>
      <c r="K64" s="28"/>
      <c r="L64" s="28"/>
    </row>
    <row r="65" spans="1:12" ht="12.75" outlineLevel="3" x14ac:dyDescent="0.2">
      <c r="A65" s="26" t="s">
        <v>58</v>
      </c>
      <c r="B65" s="27">
        <v>5.1251526E-4</v>
      </c>
      <c r="C65" s="27">
        <v>5.1251526E-4</v>
      </c>
      <c r="D65" s="27">
        <v>5.1251526E-4</v>
      </c>
      <c r="E65" s="27">
        <v>5.1251526E-4</v>
      </c>
      <c r="F65" s="27">
        <v>5.1251526E-4</v>
      </c>
      <c r="G65" s="27">
        <v>5.1251526E-4</v>
      </c>
      <c r="H65" s="27">
        <v>5.1251526E-4</v>
      </c>
      <c r="I65" s="27">
        <v>5.1251526E-4</v>
      </c>
      <c r="J65" s="28"/>
      <c r="K65" s="28"/>
      <c r="L65" s="28"/>
    </row>
    <row r="66" spans="1:12" ht="12.75" outlineLevel="2" x14ac:dyDescent="0.2">
      <c r="A66" s="30" t="s">
        <v>59</v>
      </c>
      <c r="B66" s="31">
        <f t="shared" ref="B66:I66" si="8">SUM(B$67:B$67)</f>
        <v>0.60585586000000002</v>
      </c>
      <c r="C66" s="31">
        <f t="shared" si="8"/>
        <v>0.60585586000000002</v>
      </c>
      <c r="D66" s="31">
        <f t="shared" si="8"/>
        <v>0.60585586000000002</v>
      </c>
      <c r="E66" s="31">
        <f t="shared" si="8"/>
        <v>0.60585586000000002</v>
      </c>
      <c r="F66" s="31">
        <f t="shared" si="8"/>
        <v>0.60585586000000002</v>
      </c>
      <c r="G66" s="31">
        <f t="shared" si="8"/>
        <v>0.60585586000000002</v>
      </c>
      <c r="H66" s="31">
        <f t="shared" si="8"/>
        <v>0.60585586000000002</v>
      </c>
      <c r="I66" s="31">
        <f t="shared" si="8"/>
        <v>0.60585586000000002</v>
      </c>
      <c r="J66" s="28"/>
      <c r="K66" s="28"/>
      <c r="L66" s="28"/>
    </row>
    <row r="67" spans="1:12" ht="12.75" outlineLevel="3" x14ac:dyDescent="0.2">
      <c r="A67" s="26" t="s">
        <v>60</v>
      </c>
      <c r="B67" s="27">
        <v>0.60585586000000002</v>
      </c>
      <c r="C67" s="27">
        <v>0.60585586000000002</v>
      </c>
      <c r="D67" s="27">
        <v>0.60585586000000002</v>
      </c>
      <c r="E67" s="27">
        <v>0.60585586000000002</v>
      </c>
      <c r="F67" s="27">
        <v>0.60585586000000002</v>
      </c>
      <c r="G67" s="27">
        <v>0.60585586000000002</v>
      </c>
      <c r="H67" s="27">
        <v>0.60585586000000002</v>
      </c>
      <c r="I67" s="27">
        <v>0.60585586000000002</v>
      </c>
      <c r="J67" s="28"/>
      <c r="K67" s="28"/>
      <c r="L67" s="28"/>
    </row>
    <row r="68" spans="1:12" ht="12.75" outlineLevel="2" x14ac:dyDescent="0.2">
      <c r="A68" s="30" t="s">
        <v>61</v>
      </c>
      <c r="B68" s="31">
        <f t="shared" ref="B68:I68" si="9">SUM(B$69:B$74)</f>
        <v>1.4786194744199999</v>
      </c>
      <c r="C68" s="31">
        <f t="shared" si="9"/>
        <v>1.4707484937299999</v>
      </c>
      <c r="D68" s="31">
        <f t="shared" si="9"/>
        <v>1.45118764899</v>
      </c>
      <c r="E68" s="31">
        <f t="shared" si="9"/>
        <v>1.47740488574</v>
      </c>
      <c r="F68" s="31">
        <f t="shared" si="9"/>
        <v>1.5544094442800001</v>
      </c>
      <c r="G68" s="31">
        <f t="shared" si="9"/>
        <v>1.5470230368899998</v>
      </c>
      <c r="H68" s="31">
        <f t="shared" si="9"/>
        <v>1.5650547705</v>
      </c>
      <c r="I68" s="31">
        <f t="shared" si="9"/>
        <v>2.16198923948</v>
      </c>
      <c r="J68" s="28"/>
      <c r="K68" s="28"/>
      <c r="L68" s="28"/>
    </row>
    <row r="69" spans="1:12" ht="12.75" outlineLevel="3" x14ac:dyDescent="0.2">
      <c r="A69" s="26" t="s">
        <v>62</v>
      </c>
      <c r="B69" s="27">
        <v>0.19288559186000001</v>
      </c>
      <c r="C69" s="27">
        <v>0.19203616371000001</v>
      </c>
      <c r="D69" s="27">
        <v>0.18669896827999999</v>
      </c>
      <c r="E69" s="27">
        <v>0.17670815535000001</v>
      </c>
      <c r="F69" s="27">
        <v>0.18633971338999999</v>
      </c>
      <c r="G69" s="27">
        <v>0.17739279548</v>
      </c>
      <c r="H69" s="27">
        <v>0.17421521093</v>
      </c>
      <c r="I69" s="27">
        <v>0.17143444900999999</v>
      </c>
      <c r="J69" s="28"/>
      <c r="K69" s="28"/>
      <c r="L69" s="28"/>
    </row>
    <row r="70" spans="1:12" ht="12.75" outlineLevel="3" x14ac:dyDescent="0.2">
      <c r="A70" s="26" t="s">
        <v>63</v>
      </c>
      <c r="B70" s="27">
        <v>0.67918575608999998</v>
      </c>
      <c r="C70" s="27">
        <v>0.67619476282000002</v>
      </c>
      <c r="D70" s="27">
        <v>0.68100472127</v>
      </c>
      <c r="E70" s="27">
        <v>0.70121966208999997</v>
      </c>
      <c r="F70" s="27">
        <v>0.73943995748000002</v>
      </c>
      <c r="G70" s="27">
        <v>0.73254969477999998</v>
      </c>
      <c r="H70" s="27">
        <v>0.76147477598000002</v>
      </c>
      <c r="I70" s="27">
        <v>0.74932038345999996</v>
      </c>
      <c r="J70" s="28"/>
      <c r="K70" s="28"/>
      <c r="L70" s="28"/>
    </row>
    <row r="71" spans="1:12" ht="12.75" outlineLevel="3" x14ac:dyDescent="0.2">
      <c r="A71" s="26" t="s">
        <v>64</v>
      </c>
      <c r="B71" s="27">
        <v>5.3424960000000002E-5</v>
      </c>
      <c r="C71" s="27">
        <v>5.3189690000000003E-5</v>
      </c>
      <c r="D71" s="27">
        <v>5.3568040000000002E-5</v>
      </c>
      <c r="E71" s="27">
        <v>5.515815E-5</v>
      </c>
      <c r="F71" s="27">
        <v>5.816457E-5</v>
      </c>
      <c r="G71" s="27">
        <v>5.7622579999999998E-5</v>
      </c>
      <c r="H71" s="27">
        <v>5.9897839999999997E-5</v>
      </c>
      <c r="I71" s="27">
        <v>5.8941770000000003E-5</v>
      </c>
      <c r="J71" s="28"/>
      <c r="K71" s="28"/>
      <c r="L71" s="28"/>
    </row>
    <row r="72" spans="1:12" ht="12.75" outlineLevel="3" x14ac:dyDescent="0.2">
      <c r="A72" s="26" t="s">
        <v>65</v>
      </c>
      <c r="B72" s="27">
        <v>6.7086455600000004E-3</v>
      </c>
      <c r="C72" s="27">
        <v>6.6791020799999998E-3</v>
      </c>
      <c r="D72" s="27">
        <v>6.7266123600000002E-3</v>
      </c>
      <c r="E72" s="27">
        <v>6.9262850900000004E-3</v>
      </c>
      <c r="F72" s="27">
        <v>7.3038053900000002E-3</v>
      </c>
      <c r="G72" s="27">
        <v>7.2357469400000001E-3</v>
      </c>
      <c r="H72" s="27">
        <v>7.1453812300000001E-3</v>
      </c>
      <c r="I72" s="27">
        <v>0.63108311451999999</v>
      </c>
      <c r="J72" s="28"/>
      <c r="K72" s="28"/>
      <c r="L72" s="28"/>
    </row>
    <row r="73" spans="1:12" ht="12.75" outlineLevel="3" x14ac:dyDescent="0.2">
      <c r="A73" s="26" t="s">
        <v>66</v>
      </c>
      <c r="B73" s="27">
        <v>0.43278562789000002</v>
      </c>
      <c r="C73" s="27">
        <v>0.43087972970999999</v>
      </c>
      <c r="D73" s="27">
        <v>0.40870868744</v>
      </c>
      <c r="E73" s="27">
        <v>0.42084079411999997</v>
      </c>
      <c r="F73" s="27">
        <v>0.44377891223999999</v>
      </c>
      <c r="G73" s="27">
        <v>0.43964368362</v>
      </c>
      <c r="H73" s="27">
        <v>0.42809581334000002</v>
      </c>
      <c r="I73" s="27">
        <v>0.42126269853999998</v>
      </c>
      <c r="J73" s="28"/>
      <c r="K73" s="28"/>
      <c r="L73" s="28"/>
    </row>
    <row r="74" spans="1:12" ht="12.75" outlineLevel="3" x14ac:dyDescent="0.2">
      <c r="A74" s="26" t="s">
        <v>67</v>
      </c>
      <c r="B74" s="27">
        <v>0.16700042806000001</v>
      </c>
      <c r="C74" s="27">
        <v>0.16490554571999999</v>
      </c>
      <c r="D74" s="27">
        <v>0.16799509160000001</v>
      </c>
      <c r="E74" s="27">
        <v>0.17165483094</v>
      </c>
      <c r="F74" s="27">
        <v>0.17748889121</v>
      </c>
      <c r="G74" s="27">
        <v>0.19014349349000001</v>
      </c>
      <c r="H74" s="27">
        <v>0.19406369118</v>
      </c>
      <c r="I74" s="27">
        <v>0.18882965218</v>
      </c>
      <c r="J74" s="28"/>
      <c r="K74" s="28"/>
      <c r="L74" s="28"/>
    </row>
    <row r="75" spans="1:12" ht="12.75" outlineLevel="2" x14ac:dyDescent="0.2">
      <c r="A75" s="30" t="s">
        <v>68</v>
      </c>
      <c r="B75" s="31">
        <f t="shared" ref="B75:I75" si="10">SUM(B$76:B$76)</f>
        <v>15.219165084</v>
      </c>
      <c r="C75" s="31">
        <f t="shared" si="10"/>
        <v>15.219165084</v>
      </c>
      <c r="D75" s="31">
        <f t="shared" si="10"/>
        <v>15.219165084</v>
      </c>
      <c r="E75" s="31">
        <f t="shared" si="10"/>
        <v>15.219165084</v>
      </c>
      <c r="F75" s="31">
        <f t="shared" si="10"/>
        <v>15.219165084</v>
      </c>
      <c r="G75" s="31">
        <f t="shared" si="10"/>
        <v>15.219165084</v>
      </c>
      <c r="H75" s="31">
        <f t="shared" si="10"/>
        <v>15.219165084</v>
      </c>
      <c r="I75" s="31">
        <f t="shared" si="10"/>
        <v>15.219165084</v>
      </c>
      <c r="J75" s="28"/>
      <c r="K75" s="28"/>
      <c r="L75" s="28"/>
    </row>
    <row r="76" spans="1:12" ht="12.75" outlineLevel="3" x14ac:dyDescent="0.2">
      <c r="A76" s="26" t="s">
        <v>69</v>
      </c>
      <c r="B76" s="27">
        <v>15.219165084</v>
      </c>
      <c r="C76" s="27">
        <v>15.219165084</v>
      </c>
      <c r="D76" s="27">
        <v>15.219165084</v>
      </c>
      <c r="E76" s="27">
        <v>15.219165084</v>
      </c>
      <c r="F76" s="27">
        <v>15.219165084</v>
      </c>
      <c r="G76" s="27">
        <v>15.219165084</v>
      </c>
      <c r="H76" s="27">
        <v>15.219165084</v>
      </c>
      <c r="I76" s="27">
        <v>15.219165084</v>
      </c>
      <c r="J76" s="28"/>
      <c r="K76" s="28"/>
      <c r="L76" s="28"/>
    </row>
    <row r="77" spans="1:12" ht="12.75" outlineLevel="2" x14ac:dyDescent="0.2">
      <c r="A77" s="30" t="s">
        <v>70</v>
      </c>
      <c r="B77" s="31">
        <f t="shared" ref="B77:I77" si="11">SUM(B$78:B$78)</f>
        <v>3</v>
      </c>
      <c r="C77" s="31">
        <f t="shared" si="11"/>
        <v>3</v>
      </c>
      <c r="D77" s="31">
        <f t="shared" si="11"/>
        <v>3</v>
      </c>
      <c r="E77" s="31">
        <f t="shared" si="11"/>
        <v>3</v>
      </c>
      <c r="F77" s="31">
        <f t="shared" si="11"/>
        <v>3</v>
      </c>
      <c r="G77" s="31">
        <f t="shared" si="11"/>
        <v>3</v>
      </c>
      <c r="H77" s="31">
        <f t="shared" si="11"/>
        <v>3</v>
      </c>
      <c r="I77" s="31">
        <f t="shared" si="11"/>
        <v>3</v>
      </c>
      <c r="J77" s="28"/>
      <c r="K77" s="28"/>
      <c r="L77" s="28"/>
    </row>
    <row r="78" spans="1:12" ht="12.75" outlineLevel="3" x14ac:dyDescent="0.2">
      <c r="A78" s="26" t="s">
        <v>71</v>
      </c>
      <c r="B78" s="27">
        <v>3</v>
      </c>
      <c r="C78" s="27">
        <v>3</v>
      </c>
      <c r="D78" s="27">
        <v>3</v>
      </c>
      <c r="E78" s="27">
        <v>3</v>
      </c>
      <c r="F78" s="27">
        <v>3</v>
      </c>
      <c r="G78" s="27">
        <v>3</v>
      </c>
      <c r="H78" s="27">
        <v>3</v>
      </c>
      <c r="I78" s="27">
        <v>3</v>
      </c>
      <c r="J78" s="28"/>
      <c r="K78" s="28"/>
      <c r="L78" s="28"/>
    </row>
    <row r="79" spans="1:12" ht="12.75" outlineLevel="2" x14ac:dyDescent="0.2">
      <c r="A79" s="30" t="s">
        <v>72</v>
      </c>
      <c r="B79" s="31">
        <f t="shared" ref="B79:I79" si="12">SUM(B$80:B$80)</f>
        <v>4.1161355888799998</v>
      </c>
      <c r="C79" s="31">
        <f t="shared" si="12"/>
        <v>4.1151587924199999</v>
      </c>
      <c r="D79" s="31">
        <f t="shared" si="12"/>
        <v>4.1315022362200002</v>
      </c>
      <c r="E79" s="31">
        <f t="shared" si="12"/>
        <v>4.1936544603700003</v>
      </c>
      <c r="F79" s="31">
        <f t="shared" si="12"/>
        <v>4.2801946765499999</v>
      </c>
      <c r="G79" s="31">
        <f t="shared" si="12"/>
        <v>4.2820703380599996</v>
      </c>
      <c r="H79" s="31">
        <f t="shared" si="12"/>
        <v>4.3366581903799997</v>
      </c>
      <c r="I79" s="31">
        <f t="shared" si="12"/>
        <v>4.2763961357699998</v>
      </c>
      <c r="J79" s="28"/>
      <c r="K79" s="28"/>
      <c r="L79" s="28"/>
    </row>
    <row r="80" spans="1:12" ht="12.75" outlineLevel="3" x14ac:dyDescent="0.2">
      <c r="A80" s="26" t="s">
        <v>46</v>
      </c>
      <c r="B80" s="27">
        <v>4.1161355888799998</v>
      </c>
      <c r="C80" s="27">
        <v>4.1151587924199999</v>
      </c>
      <c r="D80" s="27">
        <v>4.1315022362200002</v>
      </c>
      <c r="E80" s="27">
        <v>4.1936544603700003</v>
      </c>
      <c r="F80" s="27">
        <v>4.2801946765499999</v>
      </c>
      <c r="G80" s="27">
        <v>4.2820703380599996</v>
      </c>
      <c r="H80" s="27">
        <v>4.3366581903799997</v>
      </c>
      <c r="I80" s="27">
        <v>4.2763961357699998</v>
      </c>
      <c r="J80" s="28"/>
      <c r="K80" s="28"/>
      <c r="L80" s="28"/>
    </row>
    <row r="81" spans="1:12" ht="15" x14ac:dyDescent="0.25">
      <c r="A81" s="34" t="s">
        <v>73</v>
      </c>
      <c r="B81" s="35">
        <f t="shared" ref="B81:I81" si="13">B$82+B$97</f>
        <v>6.8629393971300008</v>
      </c>
      <c r="C81" s="35">
        <f t="shared" si="13"/>
        <v>6.9126422944700003</v>
      </c>
      <c r="D81" s="35">
        <f t="shared" si="13"/>
        <v>6.7348294582400001</v>
      </c>
      <c r="E81" s="35">
        <f t="shared" si="13"/>
        <v>6.5330584097499997</v>
      </c>
      <c r="F81" s="35">
        <f t="shared" si="13"/>
        <v>6.5705515839600004</v>
      </c>
      <c r="G81" s="35">
        <f t="shared" si="13"/>
        <v>6.6474317216200003</v>
      </c>
      <c r="H81" s="35">
        <f t="shared" si="13"/>
        <v>7.0705761600199999</v>
      </c>
      <c r="I81" s="35">
        <f t="shared" si="13"/>
        <v>7.0954492306500008</v>
      </c>
      <c r="J81" s="28"/>
      <c r="K81" s="28"/>
      <c r="L81" s="28"/>
    </row>
    <row r="82" spans="1:12" ht="15" outlineLevel="1" x14ac:dyDescent="0.25">
      <c r="A82" s="32" t="s">
        <v>1</v>
      </c>
      <c r="B82" s="33">
        <f t="shared" ref="B82:I82" si="14">B$83+B$87+B$95</f>
        <v>1.6498361975499998</v>
      </c>
      <c r="C82" s="33">
        <f t="shared" si="14"/>
        <v>1.7111333445900001</v>
      </c>
      <c r="D82" s="33">
        <f t="shared" si="14"/>
        <v>1.7681491438099999</v>
      </c>
      <c r="E82" s="33">
        <f t="shared" si="14"/>
        <v>1.8285421692100001</v>
      </c>
      <c r="F82" s="33">
        <f t="shared" si="14"/>
        <v>1.8669500534600001</v>
      </c>
      <c r="G82" s="33">
        <f t="shared" si="14"/>
        <v>1.8963901922899999</v>
      </c>
      <c r="H82" s="33">
        <f t="shared" si="14"/>
        <v>1.9417659328900003</v>
      </c>
      <c r="I82" s="33">
        <f t="shared" si="14"/>
        <v>1.94762056761</v>
      </c>
      <c r="J82" s="28"/>
      <c r="K82" s="28"/>
      <c r="L82" s="28"/>
    </row>
    <row r="83" spans="1:12" ht="12.75" outlineLevel="2" x14ac:dyDescent="0.2">
      <c r="A83" s="30" t="s">
        <v>2</v>
      </c>
      <c r="B83" s="31">
        <f t="shared" ref="B83:I83" si="15">SUM(B$84:B$86)</f>
        <v>0.10644904969000001</v>
      </c>
      <c r="C83" s="31">
        <f t="shared" si="15"/>
        <v>0.10699574886999999</v>
      </c>
      <c r="D83" s="31">
        <f t="shared" si="15"/>
        <v>0.10779524016</v>
      </c>
      <c r="E83" s="31">
        <f t="shared" si="15"/>
        <v>0.10788697812999999</v>
      </c>
      <c r="F83" s="31">
        <f t="shared" si="15"/>
        <v>0.10766375314</v>
      </c>
      <c r="G83" s="31">
        <f t="shared" si="15"/>
        <v>0.10775760262</v>
      </c>
      <c r="H83" s="31">
        <f t="shared" si="15"/>
        <v>0.10746673583000001</v>
      </c>
      <c r="I83" s="31">
        <f t="shared" si="15"/>
        <v>0.10714433202000001</v>
      </c>
      <c r="J83" s="28"/>
      <c r="K83" s="28"/>
      <c r="L83" s="28"/>
    </row>
    <row r="84" spans="1:12" ht="12.75" outlineLevel="3" x14ac:dyDescent="0.2">
      <c r="A84" s="26" t="s">
        <v>74</v>
      </c>
      <c r="B84" s="27">
        <v>5.8873902810000003E-2</v>
      </c>
      <c r="C84" s="27">
        <v>5.9176266370000001E-2</v>
      </c>
      <c r="D84" s="27">
        <v>5.9618441979999999E-2</v>
      </c>
      <c r="E84" s="27">
        <v>5.9669179599999997E-2</v>
      </c>
      <c r="F84" s="27">
        <v>5.954572029E-2</v>
      </c>
      <c r="G84" s="27">
        <v>5.9597625729999999E-2</v>
      </c>
      <c r="H84" s="27">
        <v>5.9436755690000002E-2</v>
      </c>
      <c r="I84" s="27">
        <v>5.9258443430000002E-2</v>
      </c>
      <c r="J84" s="28"/>
      <c r="K84" s="28"/>
      <c r="L84" s="28"/>
    </row>
    <row r="85" spans="1:12" ht="12.75" outlineLevel="3" x14ac:dyDescent="0.2">
      <c r="A85" s="26" t="s">
        <v>75</v>
      </c>
      <c r="B85" s="27">
        <v>4.7574870950000001E-2</v>
      </c>
      <c r="C85" s="27">
        <v>4.7819205150000002E-2</v>
      </c>
      <c r="D85" s="27">
        <v>4.8176518760000002E-2</v>
      </c>
      <c r="E85" s="27">
        <v>4.8217518869999997E-2</v>
      </c>
      <c r="F85" s="27">
        <v>4.811775377E-2</v>
      </c>
      <c r="G85" s="27">
        <v>4.8159697559999999E-2</v>
      </c>
      <c r="H85" s="27">
        <v>4.802970157E-2</v>
      </c>
      <c r="I85" s="27">
        <v>4.7885610850000003E-2</v>
      </c>
      <c r="J85" s="28"/>
      <c r="K85" s="28"/>
      <c r="L85" s="28"/>
    </row>
    <row r="86" spans="1:12" ht="12.75" outlineLevel="3" x14ac:dyDescent="0.2">
      <c r="A86" s="26" t="s">
        <v>76</v>
      </c>
      <c r="B86" s="27">
        <v>2.7593000000000001E-7</v>
      </c>
      <c r="C86" s="27">
        <v>2.7734999999999998E-7</v>
      </c>
      <c r="D86" s="27">
        <v>2.7942E-7</v>
      </c>
      <c r="E86" s="27">
        <v>2.7966E-7</v>
      </c>
      <c r="F86" s="27">
        <v>2.7907999999999998E-7</v>
      </c>
      <c r="G86" s="27">
        <v>2.7933E-7</v>
      </c>
      <c r="H86" s="27">
        <v>2.7856999999999999E-7</v>
      </c>
      <c r="I86" s="27">
        <v>2.7774E-7</v>
      </c>
      <c r="J86" s="28"/>
      <c r="K86" s="28"/>
      <c r="L86" s="28"/>
    </row>
    <row r="87" spans="1:12" ht="12.75" outlineLevel="2" x14ac:dyDescent="0.2">
      <c r="A87" s="30" t="s">
        <v>35</v>
      </c>
      <c r="B87" s="31">
        <f t="shared" ref="B87:I87" si="16">SUM(B$88:B$94)</f>
        <v>1.5433644391799999</v>
      </c>
      <c r="C87" s="31">
        <f t="shared" si="16"/>
        <v>1.6041147704200001</v>
      </c>
      <c r="D87" s="31">
        <f t="shared" si="16"/>
        <v>1.6603309077899999</v>
      </c>
      <c r="E87" s="31">
        <f t="shared" si="16"/>
        <v>1.72063217565</v>
      </c>
      <c r="F87" s="31">
        <f t="shared" si="16"/>
        <v>1.75926333251</v>
      </c>
      <c r="G87" s="31">
        <f t="shared" si="16"/>
        <v>1.78860960184</v>
      </c>
      <c r="H87" s="31">
        <f t="shared" si="16"/>
        <v>1.8342762712800003</v>
      </c>
      <c r="I87" s="31">
        <f t="shared" si="16"/>
        <v>1.8404533785899999</v>
      </c>
      <c r="J87" s="28"/>
      <c r="K87" s="28"/>
      <c r="L87" s="28"/>
    </row>
    <row r="88" spans="1:12" ht="12.75" outlineLevel="3" x14ac:dyDescent="0.2">
      <c r="A88" s="26" t="s">
        <v>77</v>
      </c>
      <c r="B88" s="27">
        <v>6.2834343449999996E-2</v>
      </c>
      <c r="C88" s="27">
        <v>7.5596850660000006E-2</v>
      </c>
      <c r="D88" s="27">
        <v>7.8600606500000003E-2</v>
      </c>
      <c r="E88" s="27">
        <v>8.0552396230000003E-2</v>
      </c>
      <c r="F88" s="27">
        <v>7.8347823450000006E-2</v>
      </c>
      <c r="G88" s="27">
        <v>7.6160112079999995E-2</v>
      </c>
      <c r="H88" s="27">
        <v>7.3776422970000005E-2</v>
      </c>
      <c r="I88" s="27">
        <v>7.1381614390000001E-2</v>
      </c>
      <c r="J88" s="28"/>
      <c r="K88" s="28"/>
      <c r="L88" s="28"/>
    </row>
    <row r="89" spans="1:12" ht="12.75" outlineLevel="3" x14ac:dyDescent="0.2">
      <c r="A89" s="26" t="s">
        <v>78</v>
      </c>
      <c r="B89" s="27">
        <v>7.2222222400000003E-3</v>
      </c>
      <c r="C89" s="27">
        <v>6.8611111299999999E-3</v>
      </c>
      <c r="D89" s="27">
        <v>6.5000000199999996E-3</v>
      </c>
      <c r="E89" s="27">
        <v>6.1388889100000002E-3</v>
      </c>
      <c r="F89" s="27">
        <v>5.7777777999999998E-3</v>
      </c>
      <c r="G89" s="27">
        <v>5.4166666900000004E-3</v>
      </c>
      <c r="H89" s="27">
        <v>5.0555555800000001E-3</v>
      </c>
      <c r="I89" s="27">
        <v>4.6944444699999997E-3</v>
      </c>
      <c r="J89" s="28"/>
      <c r="K89" s="28"/>
      <c r="L89" s="28"/>
    </row>
    <row r="90" spans="1:12" ht="12.75" outlineLevel="3" x14ac:dyDescent="0.2">
      <c r="A90" s="26" t="s">
        <v>79</v>
      </c>
      <c r="B90" s="27">
        <v>5.5555555199999999E-3</v>
      </c>
      <c r="C90" s="27">
        <v>1.2684330840000001E-2</v>
      </c>
      <c r="D90" s="27">
        <v>1.489839456E-2</v>
      </c>
      <c r="E90" s="27">
        <v>1.670095412E-2</v>
      </c>
      <c r="F90" s="27">
        <v>1.6472961370000001E-2</v>
      </c>
      <c r="G90" s="27">
        <v>1.6205668730000001E-2</v>
      </c>
      <c r="H90" s="27">
        <v>1.5895394439999998E-2</v>
      </c>
      <c r="I90" s="27">
        <v>1.558159674E-2</v>
      </c>
      <c r="J90" s="28"/>
      <c r="K90" s="28"/>
      <c r="L90" s="28"/>
    </row>
    <row r="91" spans="1:12" ht="12.75" outlineLevel="3" x14ac:dyDescent="0.2">
      <c r="A91" s="26" t="s">
        <v>80</v>
      </c>
      <c r="B91" s="27">
        <v>0.31541573540000001</v>
      </c>
      <c r="C91" s="27">
        <v>0.34784984045</v>
      </c>
      <c r="D91" s="27">
        <v>0.36039115328999999</v>
      </c>
      <c r="E91" s="27">
        <v>0.37463602495999998</v>
      </c>
      <c r="F91" s="27">
        <v>0.37449313113999999</v>
      </c>
      <c r="G91" s="27">
        <v>0.37654948444000003</v>
      </c>
      <c r="H91" s="27">
        <v>0.38175149861000002</v>
      </c>
      <c r="I91" s="27">
        <v>0.38965926233999998</v>
      </c>
      <c r="J91" s="28"/>
      <c r="K91" s="28"/>
      <c r="L91" s="28"/>
    </row>
    <row r="92" spans="1:12" ht="12.75" outlineLevel="3" x14ac:dyDescent="0.2">
      <c r="A92" s="26" t="s">
        <v>81</v>
      </c>
      <c r="B92" s="27">
        <v>7.77777776E-3</v>
      </c>
      <c r="C92" s="27">
        <v>7.3888888699999997E-3</v>
      </c>
      <c r="D92" s="27">
        <v>6.9999999800000002E-3</v>
      </c>
      <c r="E92" s="27">
        <v>6.6111110899999999E-3</v>
      </c>
      <c r="F92" s="27">
        <v>6.2222222000000004E-3</v>
      </c>
      <c r="G92" s="27">
        <v>5.8333333100000001E-3</v>
      </c>
      <c r="H92" s="27">
        <v>5.4444444199999997E-3</v>
      </c>
      <c r="I92" s="27">
        <v>5.0555555300000003E-3</v>
      </c>
      <c r="J92" s="28"/>
      <c r="K92" s="28"/>
      <c r="L92" s="28"/>
    </row>
    <row r="93" spans="1:12" ht="12.75" outlineLevel="3" x14ac:dyDescent="0.2">
      <c r="A93" s="26" t="s">
        <v>82</v>
      </c>
      <c r="B93" s="27">
        <v>0.35657922199999997</v>
      </c>
      <c r="C93" s="27">
        <v>0.36321425736000001</v>
      </c>
      <c r="D93" s="27">
        <v>0.40726282439</v>
      </c>
      <c r="E93" s="27">
        <v>0.42934710947999999</v>
      </c>
      <c r="F93" s="27">
        <v>0.45286705316999998</v>
      </c>
      <c r="G93" s="27">
        <v>0.47112478019999998</v>
      </c>
      <c r="H93" s="27">
        <v>0.47563516419000001</v>
      </c>
      <c r="I93" s="27">
        <v>0.47779573650000001</v>
      </c>
      <c r="J93" s="28"/>
      <c r="K93" s="28"/>
      <c r="L93" s="28"/>
    </row>
    <row r="94" spans="1:12" ht="12.75" outlineLevel="3" x14ac:dyDescent="0.2">
      <c r="A94" s="26" t="s">
        <v>83</v>
      </c>
      <c r="B94" s="27">
        <v>0.78797958281000002</v>
      </c>
      <c r="C94" s="27">
        <v>0.79051949110999997</v>
      </c>
      <c r="D94" s="27">
        <v>0.78567792905</v>
      </c>
      <c r="E94" s="27">
        <v>0.80664569086000004</v>
      </c>
      <c r="F94" s="27">
        <v>0.82508236337999996</v>
      </c>
      <c r="G94" s="27">
        <v>0.83731955639</v>
      </c>
      <c r="H94" s="27">
        <v>0.87671779107000003</v>
      </c>
      <c r="I94" s="27">
        <v>0.87628516862000005</v>
      </c>
      <c r="J94" s="28"/>
      <c r="K94" s="28"/>
      <c r="L94" s="28"/>
    </row>
    <row r="95" spans="1:12" ht="12.75" outlineLevel="2" x14ac:dyDescent="0.2">
      <c r="A95" s="30" t="s">
        <v>84</v>
      </c>
      <c r="B95" s="31">
        <f t="shared" ref="B95:I95" si="17">SUM(B$96:B$96)</f>
        <v>2.270868E-5</v>
      </c>
      <c r="C95" s="31">
        <f t="shared" si="17"/>
        <v>2.28253E-5</v>
      </c>
      <c r="D95" s="31">
        <f t="shared" si="17"/>
        <v>2.2995859999999998E-5</v>
      </c>
      <c r="E95" s="31">
        <f t="shared" si="17"/>
        <v>2.3015429999999999E-5</v>
      </c>
      <c r="F95" s="31">
        <f t="shared" si="17"/>
        <v>2.2967810000000001E-5</v>
      </c>
      <c r="G95" s="31">
        <f t="shared" si="17"/>
        <v>2.2987829999999999E-5</v>
      </c>
      <c r="H95" s="31">
        <f t="shared" si="17"/>
        <v>2.2925779999999999E-5</v>
      </c>
      <c r="I95" s="31">
        <f t="shared" si="17"/>
        <v>2.2857000000000002E-5</v>
      </c>
      <c r="J95" s="28"/>
      <c r="K95" s="28"/>
      <c r="L95" s="28"/>
    </row>
    <row r="96" spans="1:12" ht="12.75" outlineLevel="3" x14ac:dyDescent="0.2">
      <c r="A96" s="26" t="s">
        <v>85</v>
      </c>
      <c r="B96" s="27">
        <v>2.270868E-5</v>
      </c>
      <c r="C96" s="27">
        <v>2.28253E-5</v>
      </c>
      <c r="D96" s="27">
        <v>2.2995859999999998E-5</v>
      </c>
      <c r="E96" s="27">
        <v>2.3015429999999999E-5</v>
      </c>
      <c r="F96" s="27">
        <v>2.2967810000000001E-5</v>
      </c>
      <c r="G96" s="27">
        <v>2.2987829999999999E-5</v>
      </c>
      <c r="H96" s="27">
        <v>2.2925779999999999E-5</v>
      </c>
      <c r="I96" s="27">
        <v>2.2857000000000002E-5</v>
      </c>
      <c r="J96" s="28"/>
      <c r="K96" s="28"/>
      <c r="L96" s="28"/>
    </row>
    <row r="97" spans="1:12" ht="15" outlineLevel="1" x14ac:dyDescent="0.25">
      <c r="A97" s="32" t="s">
        <v>37</v>
      </c>
      <c r="B97" s="33">
        <f t="shared" ref="B97:I97" si="18">B$98+B$105+B$108+B$110+B$112</f>
        <v>5.2131031995800008</v>
      </c>
      <c r="C97" s="33">
        <f t="shared" si="18"/>
        <v>5.20150894988</v>
      </c>
      <c r="D97" s="33">
        <f t="shared" si="18"/>
        <v>4.9666803144300005</v>
      </c>
      <c r="E97" s="33">
        <f t="shared" si="18"/>
        <v>4.7045162405399994</v>
      </c>
      <c r="F97" s="33">
        <f t="shared" si="18"/>
        <v>4.7036015305000003</v>
      </c>
      <c r="G97" s="33">
        <f t="shared" si="18"/>
        <v>4.7510415293300001</v>
      </c>
      <c r="H97" s="33">
        <f t="shared" si="18"/>
        <v>5.1288102271299998</v>
      </c>
      <c r="I97" s="33">
        <f t="shared" si="18"/>
        <v>5.1478286630400003</v>
      </c>
      <c r="J97" s="28"/>
      <c r="K97" s="28"/>
      <c r="L97" s="28"/>
    </row>
    <row r="98" spans="1:12" ht="12.75" outlineLevel="2" x14ac:dyDescent="0.2">
      <c r="A98" s="30" t="s">
        <v>38</v>
      </c>
      <c r="B98" s="31">
        <f t="shared" ref="B98:I98" si="19">SUM(B$99:B$104)</f>
        <v>3.2418873771000003</v>
      </c>
      <c r="C98" s="31">
        <f t="shared" si="19"/>
        <v>3.2341427346299998</v>
      </c>
      <c r="D98" s="31">
        <f t="shared" si="19"/>
        <v>2.9986601518000002</v>
      </c>
      <c r="E98" s="31">
        <f t="shared" si="19"/>
        <v>2.7339163405399995</v>
      </c>
      <c r="F98" s="31">
        <f t="shared" si="19"/>
        <v>2.72891306573</v>
      </c>
      <c r="G98" s="31">
        <f t="shared" si="19"/>
        <v>2.7803174145699998</v>
      </c>
      <c r="H98" s="31">
        <f t="shared" si="19"/>
        <v>3.1552806502199999</v>
      </c>
      <c r="I98" s="31">
        <f t="shared" si="19"/>
        <v>3.17644106321</v>
      </c>
      <c r="J98" s="28"/>
      <c r="K98" s="28"/>
      <c r="L98" s="28"/>
    </row>
    <row r="99" spans="1:12" ht="12.75" outlineLevel="3" x14ac:dyDescent="0.2">
      <c r="A99" s="26" t="s">
        <v>39</v>
      </c>
      <c r="B99" s="27">
        <v>2.9203299999999997E-4</v>
      </c>
      <c r="C99" s="27">
        <v>2.9203299999999997E-4</v>
      </c>
      <c r="D99" s="27">
        <v>2.9203299999999997E-4</v>
      </c>
      <c r="E99" s="27">
        <v>2.9203299999999997E-4</v>
      </c>
      <c r="F99" s="27">
        <v>2.9203299999999997E-4</v>
      </c>
      <c r="G99" s="27">
        <v>2.9563300000000001E-4</v>
      </c>
      <c r="H99" s="27">
        <v>2.9563300000000001E-4</v>
      </c>
      <c r="I99" s="27">
        <v>2.9563300000000001E-4</v>
      </c>
      <c r="J99" s="28"/>
      <c r="K99" s="28"/>
      <c r="L99" s="28"/>
    </row>
    <row r="100" spans="1:12" ht="12.75" outlineLevel="3" x14ac:dyDescent="0.2">
      <c r="A100" s="26" t="s">
        <v>41</v>
      </c>
      <c r="B100" s="27">
        <v>1.0781519687600001</v>
      </c>
      <c r="C100" s="27">
        <v>1.07433851991</v>
      </c>
      <c r="D100" s="27">
        <v>0.95968797809999995</v>
      </c>
      <c r="E100" s="27">
        <v>0.92529025091999995</v>
      </c>
      <c r="F100" s="27">
        <v>0.96994848600000005</v>
      </c>
      <c r="G100" s="27">
        <v>1.0282642770999999</v>
      </c>
      <c r="H100" s="27">
        <v>1.3724533751800001</v>
      </c>
      <c r="I100" s="27">
        <v>1.41314654687</v>
      </c>
      <c r="J100" s="28"/>
      <c r="K100" s="28"/>
      <c r="L100" s="28"/>
    </row>
    <row r="101" spans="1:12" ht="12.75" outlineLevel="3" x14ac:dyDescent="0.2">
      <c r="A101" s="26" t="s">
        <v>42</v>
      </c>
      <c r="B101" s="27">
        <v>0.19232794526999999</v>
      </c>
      <c r="C101" s="27">
        <v>0.19004878142000001</v>
      </c>
      <c r="D101" s="27">
        <v>0.19140065043000001</v>
      </c>
      <c r="E101" s="27">
        <v>0.1970821864</v>
      </c>
      <c r="F101" s="27">
        <v>0.20782424024999999</v>
      </c>
      <c r="G101" s="27">
        <v>0.20588768867999999</v>
      </c>
      <c r="H101" s="27">
        <v>0.21401726427000001</v>
      </c>
      <c r="I101" s="27">
        <v>0.20901412325999999</v>
      </c>
      <c r="J101" s="28"/>
      <c r="K101" s="28"/>
      <c r="L101" s="28"/>
    </row>
    <row r="102" spans="1:12" ht="12.75" outlineLevel="3" x14ac:dyDescent="0.2">
      <c r="A102" s="26" t="s">
        <v>86</v>
      </c>
      <c r="B102" s="27">
        <v>0.31347034895999998</v>
      </c>
      <c r="C102" s="27">
        <v>0.31208989054000003</v>
      </c>
      <c r="D102" s="27">
        <v>0.31430987136999999</v>
      </c>
      <c r="E102" s="27">
        <v>0.32363984406000001</v>
      </c>
      <c r="F102" s="27">
        <v>0.34127998037000001</v>
      </c>
      <c r="G102" s="27">
        <v>0.33809985913000001</v>
      </c>
      <c r="H102" s="27">
        <v>0.35144989661999998</v>
      </c>
      <c r="I102" s="27">
        <v>0.34584017699000003</v>
      </c>
      <c r="J102" s="28"/>
      <c r="K102" s="28"/>
      <c r="L102" s="28"/>
    </row>
    <row r="103" spans="1:12" ht="12.75" outlineLevel="3" x14ac:dyDescent="0.2">
      <c r="A103" s="26" t="s">
        <v>44</v>
      </c>
      <c r="B103" s="27">
        <v>0.51326692550999997</v>
      </c>
      <c r="C103" s="27">
        <v>0.51326692550999997</v>
      </c>
      <c r="D103" s="27">
        <v>0.51326692550999997</v>
      </c>
      <c r="E103" s="27">
        <v>0.51246445947999997</v>
      </c>
      <c r="F103" s="27">
        <v>0.50137945949999996</v>
      </c>
      <c r="G103" s="27">
        <v>0.49927074842000002</v>
      </c>
      <c r="H103" s="27">
        <v>0.49953332174999998</v>
      </c>
      <c r="I103" s="27">
        <v>0.50058421226000005</v>
      </c>
      <c r="J103" s="28"/>
      <c r="K103" s="28"/>
      <c r="L103" s="28"/>
    </row>
    <row r="104" spans="1:12" ht="12.75" outlineLevel="3" x14ac:dyDescent="0.2">
      <c r="A104" s="26" t="s">
        <v>46</v>
      </c>
      <c r="B104" s="27">
        <v>1.1443781555999999</v>
      </c>
      <c r="C104" s="27">
        <v>1.14410658425</v>
      </c>
      <c r="D104" s="27">
        <v>1.01970269339</v>
      </c>
      <c r="E104" s="27">
        <v>0.77514756667999996</v>
      </c>
      <c r="F104" s="27">
        <v>0.70818886661000002</v>
      </c>
      <c r="G104" s="27">
        <v>0.70849920824000001</v>
      </c>
      <c r="H104" s="27">
        <v>0.71753115940000001</v>
      </c>
      <c r="I104" s="27">
        <v>0.70756037083000001</v>
      </c>
      <c r="J104" s="28"/>
      <c r="K104" s="28"/>
      <c r="L104" s="28"/>
    </row>
    <row r="105" spans="1:12" ht="12.75" outlineLevel="2" x14ac:dyDescent="0.2">
      <c r="A105" s="30" t="s">
        <v>87</v>
      </c>
      <c r="B105" s="31">
        <f t="shared" ref="B105:I105" si="20">SUM(B$106:B$107)</f>
        <v>0.85779034641999996</v>
      </c>
      <c r="C105" s="31">
        <f t="shared" si="20"/>
        <v>0.85764594453999998</v>
      </c>
      <c r="D105" s="31">
        <f t="shared" si="20"/>
        <v>0.85787816407999995</v>
      </c>
      <c r="E105" s="31">
        <f t="shared" si="20"/>
        <v>0.85885411934</v>
      </c>
      <c r="F105" s="31">
        <f t="shared" si="20"/>
        <v>0.86070959184999996</v>
      </c>
      <c r="G105" s="31">
        <f t="shared" si="20"/>
        <v>0.86037684208999998</v>
      </c>
      <c r="H105" s="31">
        <f t="shared" si="20"/>
        <v>0.86177371391999991</v>
      </c>
      <c r="I105" s="31">
        <f t="shared" si="20"/>
        <v>0.86118674482999991</v>
      </c>
      <c r="J105" s="28"/>
      <c r="K105" s="28"/>
      <c r="L105" s="28"/>
    </row>
    <row r="106" spans="1:12" ht="12.75" outlineLevel="3" x14ac:dyDescent="0.2">
      <c r="A106" s="26" t="s">
        <v>88</v>
      </c>
      <c r="B106" s="27">
        <v>0.82499999999999996</v>
      </c>
      <c r="C106" s="27">
        <v>0.82499999999999996</v>
      </c>
      <c r="D106" s="27">
        <v>0.82499999999999996</v>
      </c>
      <c r="E106" s="27">
        <v>0.82499999999999996</v>
      </c>
      <c r="F106" s="27">
        <v>0.82499999999999996</v>
      </c>
      <c r="G106" s="27">
        <v>0.82499999999999996</v>
      </c>
      <c r="H106" s="27">
        <v>0.82499999999999996</v>
      </c>
      <c r="I106" s="27">
        <v>0.82499999999999996</v>
      </c>
      <c r="J106" s="28"/>
      <c r="K106" s="28"/>
      <c r="L106" s="28"/>
    </row>
    <row r="107" spans="1:12" ht="12.75" outlineLevel="3" x14ac:dyDescent="0.2">
      <c r="A107" s="26" t="s">
        <v>51</v>
      </c>
      <c r="B107" s="27">
        <v>3.2790346419999998E-2</v>
      </c>
      <c r="C107" s="27">
        <v>3.2645944539999999E-2</v>
      </c>
      <c r="D107" s="27">
        <v>3.2878164080000001E-2</v>
      </c>
      <c r="E107" s="27">
        <v>3.3854119340000002E-2</v>
      </c>
      <c r="F107" s="27">
        <v>3.570959185E-2</v>
      </c>
      <c r="G107" s="27">
        <v>3.5376842089999999E-2</v>
      </c>
      <c r="H107" s="27">
        <v>3.6773713919999999E-2</v>
      </c>
      <c r="I107" s="27">
        <v>3.6186744829999999E-2</v>
      </c>
      <c r="J107" s="28"/>
      <c r="K107" s="28"/>
      <c r="L107" s="28"/>
    </row>
    <row r="108" spans="1:12" ht="12.75" outlineLevel="2" x14ac:dyDescent="0.2">
      <c r="A108" s="30" t="s">
        <v>61</v>
      </c>
      <c r="B108" s="31">
        <f t="shared" ref="B108:I108" si="21">SUM(B$109:B$109)</f>
        <v>0.18221230804999999</v>
      </c>
      <c r="C108" s="31">
        <f t="shared" si="21"/>
        <v>0.17853230805</v>
      </c>
      <c r="D108" s="31">
        <f t="shared" si="21"/>
        <v>0.17853230805</v>
      </c>
      <c r="E108" s="31">
        <f t="shared" si="21"/>
        <v>0.17853230805</v>
      </c>
      <c r="F108" s="31">
        <f t="shared" si="21"/>
        <v>0.17853230805</v>
      </c>
      <c r="G108" s="31">
        <f t="shared" si="21"/>
        <v>0.17485230804999999</v>
      </c>
      <c r="H108" s="31">
        <f t="shared" si="21"/>
        <v>0.17485230804999999</v>
      </c>
      <c r="I108" s="31">
        <f t="shared" si="21"/>
        <v>0.17485230804999999</v>
      </c>
      <c r="J108" s="28"/>
      <c r="K108" s="28"/>
      <c r="L108" s="28"/>
    </row>
    <row r="109" spans="1:12" ht="12.75" outlineLevel="3" x14ac:dyDescent="0.2">
      <c r="A109" s="26" t="s">
        <v>89</v>
      </c>
      <c r="B109" s="27">
        <v>0.18221230804999999</v>
      </c>
      <c r="C109" s="27">
        <v>0.17853230805</v>
      </c>
      <c r="D109" s="27">
        <v>0.17853230805</v>
      </c>
      <c r="E109" s="27">
        <v>0.17853230805</v>
      </c>
      <c r="F109" s="27">
        <v>0.17853230805</v>
      </c>
      <c r="G109" s="27">
        <v>0.17485230804999999</v>
      </c>
      <c r="H109" s="27">
        <v>0.17485230804999999</v>
      </c>
      <c r="I109" s="27">
        <v>0.17485230804999999</v>
      </c>
      <c r="J109" s="28"/>
      <c r="K109" s="28"/>
      <c r="L109" s="28"/>
    </row>
    <row r="110" spans="1:12" ht="12.75" outlineLevel="2" x14ac:dyDescent="0.2">
      <c r="A110" s="30" t="s">
        <v>90</v>
      </c>
      <c r="B110" s="31">
        <f t="shared" ref="B110:I110" si="22">SUM(B$111:B$111)</f>
        <v>0.82499999999999996</v>
      </c>
      <c r="C110" s="31">
        <f t="shared" si="22"/>
        <v>0.82499999999999996</v>
      </c>
      <c r="D110" s="31">
        <f t="shared" si="22"/>
        <v>0.82499999999999996</v>
      </c>
      <c r="E110" s="31">
        <f t="shared" si="22"/>
        <v>0.82499999999999996</v>
      </c>
      <c r="F110" s="31">
        <f t="shared" si="22"/>
        <v>0.82499999999999996</v>
      </c>
      <c r="G110" s="31">
        <f t="shared" si="22"/>
        <v>0.82499999999999996</v>
      </c>
      <c r="H110" s="31">
        <f t="shared" si="22"/>
        <v>0.82499999999999996</v>
      </c>
      <c r="I110" s="31">
        <f t="shared" si="22"/>
        <v>0.82499999999999996</v>
      </c>
      <c r="J110" s="28"/>
      <c r="K110" s="28"/>
      <c r="L110" s="28"/>
    </row>
    <row r="111" spans="1:12" ht="12.75" outlineLevel="3" x14ac:dyDescent="0.2">
      <c r="A111" s="26" t="s">
        <v>91</v>
      </c>
      <c r="B111" s="27">
        <v>0.82499999999999996</v>
      </c>
      <c r="C111" s="27">
        <v>0.82499999999999996</v>
      </c>
      <c r="D111" s="27">
        <v>0.82499999999999996</v>
      </c>
      <c r="E111" s="27">
        <v>0.82499999999999996</v>
      </c>
      <c r="F111" s="27">
        <v>0.82499999999999996</v>
      </c>
      <c r="G111" s="27">
        <v>0.82499999999999996</v>
      </c>
      <c r="H111" s="27">
        <v>0.82499999999999996</v>
      </c>
      <c r="I111" s="27">
        <v>0.82499999999999996</v>
      </c>
      <c r="J111" s="28"/>
      <c r="K111" s="28"/>
      <c r="L111" s="28"/>
    </row>
    <row r="112" spans="1:12" ht="12.75" outlineLevel="2" x14ac:dyDescent="0.2">
      <c r="A112" s="30" t="s">
        <v>72</v>
      </c>
      <c r="B112" s="31">
        <f t="shared" ref="B112:I112" si="23">SUM(B$113:B$113)</f>
        <v>0.10621316801</v>
      </c>
      <c r="C112" s="31">
        <f t="shared" si="23"/>
        <v>0.10618796266</v>
      </c>
      <c r="D112" s="31">
        <f t="shared" si="23"/>
        <v>0.10660969050000001</v>
      </c>
      <c r="E112" s="31">
        <f t="shared" si="23"/>
        <v>0.10821347261</v>
      </c>
      <c r="F112" s="31">
        <f t="shared" si="23"/>
        <v>0.11044656487</v>
      </c>
      <c r="G112" s="31">
        <f t="shared" si="23"/>
        <v>0.11049496462</v>
      </c>
      <c r="H112" s="31">
        <f t="shared" si="23"/>
        <v>0.11190355494</v>
      </c>
      <c r="I112" s="31">
        <f t="shared" si="23"/>
        <v>0.11034854695</v>
      </c>
      <c r="J112" s="28"/>
      <c r="K112" s="28"/>
      <c r="L112" s="28"/>
    </row>
    <row r="113" spans="1:12" ht="12.75" outlineLevel="3" x14ac:dyDescent="0.2">
      <c r="A113" s="26" t="s">
        <v>46</v>
      </c>
      <c r="B113" s="27">
        <v>0.10621316801</v>
      </c>
      <c r="C113" s="27">
        <v>0.10618796266</v>
      </c>
      <c r="D113" s="27">
        <v>0.10660969050000001</v>
      </c>
      <c r="E113" s="27">
        <v>0.10821347261</v>
      </c>
      <c r="F113" s="27">
        <v>0.11044656487</v>
      </c>
      <c r="G113" s="27">
        <v>0.11049496462</v>
      </c>
      <c r="H113" s="27">
        <v>0.11190355494</v>
      </c>
      <c r="I113" s="27">
        <v>0.11034854695</v>
      </c>
      <c r="J113" s="28"/>
      <c r="K113" s="28"/>
      <c r="L113" s="28"/>
    </row>
    <row r="114" spans="1:12" x14ac:dyDescent="0.2">
      <c r="B114" s="36"/>
      <c r="C114" s="36"/>
      <c r="D114" s="36"/>
      <c r="E114" s="36"/>
      <c r="F114" s="36"/>
      <c r="G114" s="36"/>
      <c r="H114" s="36"/>
      <c r="I114" s="36"/>
      <c r="J114" s="28"/>
      <c r="K114" s="28"/>
      <c r="L114" s="28"/>
    </row>
    <row r="115" spans="1:12" x14ac:dyDescent="0.2">
      <c r="B115" s="36"/>
      <c r="C115" s="36"/>
      <c r="D115" s="36"/>
      <c r="E115" s="36"/>
      <c r="F115" s="36"/>
      <c r="G115" s="36"/>
      <c r="H115" s="36"/>
      <c r="I115" s="36"/>
      <c r="J115" s="28"/>
      <c r="K115" s="28"/>
      <c r="L115" s="28"/>
    </row>
    <row r="116" spans="1:12" x14ac:dyDescent="0.2">
      <c r="B116" s="36"/>
      <c r="C116" s="36"/>
      <c r="D116" s="36"/>
      <c r="E116" s="36"/>
      <c r="F116" s="36"/>
      <c r="G116" s="36"/>
      <c r="H116" s="36"/>
      <c r="I116" s="36"/>
      <c r="J116" s="28"/>
      <c r="K116" s="28"/>
      <c r="L116" s="28"/>
    </row>
    <row r="117" spans="1:12" x14ac:dyDescent="0.2">
      <c r="B117" s="36"/>
      <c r="C117" s="36"/>
      <c r="D117" s="36"/>
      <c r="E117" s="36"/>
      <c r="F117" s="36"/>
      <c r="G117" s="36"/>
      <c r="H117" s="36"/>
      <c r="I117" s="36"/>
      <c r="J117" s="28"/>
      <c r="K117" s="28"/>
      <c r="L117" s="28"/>
    </row>
    <row r="118" spans="1:12" x14ac:dyDescent="0.2">
      <c r="B118" s="36"/>
      <c r="C118" s="36"/>
      <c r="D118" s="36"/>
      <c r="E118" s="36"/>
      <c r="F118" s="36"/>
      <c r="G118" s="36"/>
      <c r="H118" s="36"/>
      <c r="I118" s="36"/>
      <c r="J118" s="28"/>
      <c r="K118" s="28"/>
      <c r="L118" s="28"/>
    </row>
    <row r="119" spans="1:12" x14ac:dyDescent="0.2">
      <c r="B119" s="36"/>
      <c r="C119" s="36"/>
      <c r="D119" s="36"/>
      <c r="E119" s="36"/>
      <c r="F119" s="36"/>
      <c r="G119" s="36"/>
      <c r="H119" s="36"/>
      <c r="I119" s="36"/>
      <c r="J119" s="28"/>
      <c r="K119" s="28"/>
      <c r="L119" s="28"/>
    </row>
    <row r="120" spans="1:12" x14ac:dyDescent="0.2">
      <c r="B120" s="36"/>
      <c r="C120" s="36"/>
      <c r="D120" s="36"/>
      <c r="E120" s="36"/>
      <c r="F120" s="36"/>
      <c r="G120" s="36"/>
      <c r="H120" s="36"/>
      <c r="I120" s="36"/>
      <c r="J120" s="28"/>
      <c r="K120" s="28"/>
      <c r="L120" s="28"/>
    </row>
    <row r="121" spans="1:12" x14ac:dyDescent="0.2">
      <c r="B121" s="36"/>
      <c r="C121" s="36"/>
      <c r="D121" s="36"/>
      <c r="E121" s="36"/>
      <c r="F121" s="36"/>
      <c r="G121" s="36"/>
      <c r="H121" s="36"/>
      <c r="I121" s="36"/>
      <c r="J121" s="28"/>
      <c r="K121" s="28"/>
      <c r="L121" s="28"/>
    </row>
    <row r="122" spans="1:12" x14ac:dyDescent="0.2">
      <c r="B122" s="36"/>
      <c r="C122" s="36"/>
      <c r="D122" s="36"/>
      <c r="E122" s="36"/>
      <c r="F122" s="36"/>
      <c r="G122" s="36"/>
      <c r="H122" s="36"/>
      <c r="I122" s="36"/>
      <c r="J122" s="28"/>
      <c r="K122" s="28"/>
      <c r="L122" s="28"/>
    </row>
    <row r="123" spans="1:12" x14ac:dyDescent="0.2">
      <c r="B123" s="36"/>
      <c r="C123" s="36"/>
      <c r="D123" s="36"/>
      <c r="E123" s="36"/>
      <c r="F123" s="36"/>
      <c r="G123" s="36"/>
      <c r="H123" s="36"/>
      <c r="I123" s="36"/>
      <c r="J123" s="28"/>
      <c r="K123" s="28"/>
      <c r="L123" s="28"/>
    </row>
    <row r="124" spans="1:12" x14ac:dyDescent="0.2">
      <c r="B124" s="36"/>
      <c r="C124" s="36"/>
      <c r="D124" s="36"/>
      <c r="E124" s="36"/>
      <c r="F124" s="36"/>
      <c r="G124" s="36"/>
      <c r="H124" s="36"/>
      <c r="I124" s="36"/>
      <c r="J124" s="28"/>
      <c r="K124" s="28"/>
      <c r="L124" s="28"/>
    </row>
    <row r="125" spans="1:12" x14ac:dyDescent="0.2">
      <c r="B125" s="36"/>
      <c r="C125" s="36"/>
      <c r="D125" s="36"/>
      <c r="E125" s="36"/>
      <c r="F125" s="36"/>
      <c r="G125" s="36"/>
      <c r="H125" s="36"/>
      <c r="I125" s="36"/>
      <c r="J125" s="28"/>
      <c r="K125" s="28"/>
      <c r="L125" s="28"/>
    </row>
    <row r="126" spans="1:12" x14ac:dyDescent="0.2">
      <c r="B126" s="36"/>
      <c r="C126" s="36"/>
      <c r="D126" s="36"/>
      <c r="E126" s="36"/>
      <c r="F126" s="36"/>
      <c r="G126" s="36"/>
      <c r="H126" s="36"/>
      <c r="I126" s="36"/>
      <c r="J126" s="28"/>
      <c r="K126" s="28"/>
      <c r="L126" s="28"/>
    </row>
    <row r="127" spans="1:12" x14ac:dyDescent="0.2">
      <c r="B127" s="36"/>
      <c r="C127" s="36"/>
      <c r="D127" s="36"/>
      <c r="E127" s="36"/>
      <c r="F127" s="36"/>
      <c r="G127" s="36"/>
      <c r="H127" s="36"/>
      <c r="I127" s="36"/>
      <c r="J127" s="28"/>
      <c r="K127" s="28"/>
      <c r="L127" s="28"/>
    </row>
    <row r="128" spans="1:12" x14ac:dyDescent="0.2">
      <c r="B128" s="36"/>
      <c r="C128" s="36"/>
      <c r="D128" s="36"/>
      <c r="E128" s="36"/>
      <c r="F128" s="36"/>
      <c r="G128" s="36"/>
      <c r="H128" s="36"/>
      <c r="I128" s="36"/>
      <c r="J128" s="28"/>
      <c r="K128" s="28"/>
      <c r="L128" s="28"/>
    </row>
    <row r="129" spans="2:12" x14ac:dyDescent="0.2">
      <c r="B129" s="36"/>
      <c r="C129" s="36"/>
      <c r="D129" s="36"/>
      <c r="E129" s="36"/>
      <c r="F129" s="36"/>
      <c r="G129" s="36"/>
      <c r="H129" s="36"/>
      <c r="I129" s="36"/>
      <c r="J129" s="28"/>
      <c r="K129" s="28"/>
      <c r="L129" s="28"/>
    </row>
    <row r="130" spans="2:12" x14ac:dyDescent="0.2">
      <c r="B130" s="36"/>
      <c r="C130" s="36"/>
      <c r="D130" s="36"/>
      <c r="E130" s="36"/>
      <c r="F130" s="36"/>
      <c r="G130" s="36"/>
      <c r="H130" s="36"/>
      <c r="I130" s="36"/>
      <c r="J130" s="28"/>
      <c r="K130" s="28"/>
      <c r="L130" s="28"/>
    </row>
    <row r="131" spans="2:12" x14ac:dyDescent="0.2">
      <c r="B131" s="36"/>
      <c r="C131" s="36"/>
      <c r="D131" s="36"/>
      <c r="E131" s="36"/>
      <c r="F131" s="36"/>
      <c r="G131" s="36"/>
      <c r="H131" s="36"/>
      <c r="I131" s="36"/>
      <c r="J131" s="28"/>
      <c r="K131" s="28"/>
      <c r="L131" s="28"/>
    </row>
    <row r="132" spans="2:12" x14ac:dyDescent="0.2">
      <c r="B132" s="36"/>
      <c r="C132" s="36"/>
      <c r="D132" s="36"/>
      <c r="E132" s="36"/>
      <c r="F132" s="36"/>
      <c r="G132" s="36"/>
      <c r="H132" s="36"/>
      <c r="I132" s="36"/>
      <c r="J132" s="28"/>
      <c r="K132" s="28"/>
      <c r="L132" s="28"/>
    </row>
    <row r="133" spans="2:12" x14ac:dyDescent="0.2">
      <c r="B133" s="36"/>
      <c r="C133" s="36"/>
      <c r="D133" s="36"/>
      <c r="E133" s="36"/>
      <c r="F133" s="36"/>
      <c r="G133" s="36"/>
      <c r="H133" s="36"/>
      <c r="I133" s="36"/>
      <c r="J133" s="28"/>
      <c r="K133" s="28"/>
      <c r="L133" s="28"/>
    </row>
    <row r="134" spans="2:12" x14ac:dyDescent="0.2">
      <c r="B134" s="36"/>
      <c r="C134" s="36"/>
      <c r="D134" s="36"/>
      <c r="E134" s="36"/>
      <c r="F134" s="36"/>
      <c r="G134" s="36"/>
      <c r="H134" s="36"/>
      <c r="I134" s="36"/>
      <c r="J134" s="28"/>
      <c r="K134" s="28"/>
      <c r="L134" s="28"/>
    </row>
    <row r="135" spans="2:12" x14ac:dyDescent="0.2">
      <c r="B135" s="36"/>
      <c r="C135" s="36"/>
      <c r="D135" s="36"/>
      <c r="E135" s="36"/>
      <c r="F135" s="36"/>
      <c r="G135" s="36"/>
      <c r="H135" s="36"/>
      <c r="I135" s="36"/>
      <c r="J135" s="28"/>
      <c r="K135" s="28"/>
      <c r="L135" s="28"/>
    </row>
    <row r="136" spans="2:12" x14ac:dyDescent="0.2">
      <c r="B136" s="36"/>
      <c r="C136" s="36"/>
      <c r="D136" s="36"/>
      <c r="E136" s="36"/>
      <c r="F136" s="36"/>
      <c r="G136" s="36"/>
      <c r="H136" s="36"/>
      <c r="I136" s="36"/>
      <c r="J136" s="28"/>
      <c r="K136" s="28"/>
      <c r="L136" s="28"/>
    </row>
    <row r="137" spans="2:12" x14ac:dyDescent="0.2">
      <c r="B137" s="36"/>
      <c r="C137" s="36"/>
      <c r="D137" s="36"/>
      <c r="E137" s="36"/>
      <c r="F137" s="36"/>
      <c r="G137" s="36"/>
      <c r="H137" s="36"/>
      <c r="I137" s="36"/>
      <c r="J137" s="28"/>
      <c r="K137" s="28"/>
      <c r="L137" s="28"/>
    </row>
    <row r="138" spans="2:12" x14ac:dyDescent="0.2">
      <c r="B138" s="36"/>
      <c r="C138" s="36"/>
      <c r="D138" s="36"/>
      <c r="E138" s="36"/>
      <c r="F138" s="36"/>
      <c r="G138" s="36"/>
      <c r="H138" s="36"/>
      <c r="I138" s="36"/>
      <c r="J138" s="28"/>
      <c r="K138" s="28"/>
      <c r="L138" s="28"/>
    </row>
    <row r="139" spans="2:12" x14ac:dyDescent="0.2">
      <c r="B139" s="36"/>
      <c r="C139" s="36"/>
      <c r="D139" s="36"/>
      <c r="E139" s="36"/>
      <c r="F139" s="36"/>
      <c r="G139" s="36"/>
      <c r="H139" s="36"/>
      <c r="I139" s="36"/>
      <c r="J139" s="28"/>
      <c r="K139" s="28"/>
      <c r="L139" s="28"/>
    </row>
    <row r="140" spans="2:12" x14ac:dyDescent="0.2">
      <c r="B140" s="36"/>
      <c r="C140" s="36"/>
      <c r="D140" s="36"/>
      <c r="E140" s="36"/>
      <c r="F140" s="36"/>
      <c r="G140" s="36"/>
      <c r="H140" s="36"/>
      <c r="I140" s="36"/>
      <c r="J140" s="28"/>
      <c r="K140" s="28"/>
      <c r="L140" s="28"/>
    </row>
    <row r="141" spans="2:12" x14ac:dyDescent="0.2">
      <c r="B141" s="36"/>
      <c r="C141" s="36"/>
      <c r="D141" s="36"/>
      <c r="E141" s="36"/>
      <c r="F141" s="36"/>
      <c r="G141" s="36"/>
      <c r="H141" s="36"/>
      <c r="I141" s="36"/>
      <c r="J141" s="28"/>
      <c r="K141" s="28"/>
      <c r="L141" s="28"/>
    </row>
    <row r="142" spans="2:12" x14ac:dyDescent="0.2">
      <c r="B142" s="36"/>
      <c r="C142" s="36"/>
      <c r="D142" s="36"/>
      <c r="E142" s="36"/>
      <c r="F142" s="36"/>
      <c r="G142" s="36"/>
      <c r="H142" s="36"/>
      <c r="I142" s="36"/>
      <c r="J142" s="28"/>
      <c r="K142" s="28"/>
      <c r="L142" s="28"/>
    </row>
    <row r="143" spans="2:12" x14ac:dyDescent="0.2">
      <c r="B143" s="36"/>
      <c r="C143" s="36"/>
      <c r="D143" s="36"/>
      <c r="E143" s="36"/>
      <c r="F143" s="36"/>
      <c r="G143" s="36"/>
      <c r="H143" s="36"/>
      <c r="I143" s="36"/>
      <c r="J143" s="28"/>
      <c r="K143" s="28"/>
      <c r="L143" s="28"/>
    </row>
    <row r="144" spans="2:12" x14ac:dyDescent="0.2">
      <c r="B144" s="36"/>
      <c r="C144" s="36"/>
      <c r="D144" s="36"/>
      <c r="E144" s="36"/>
      <c r="F144" s="36"/>
      <c r="G144" s="36"/>
      <c r="H144" s="36"/>
      <c r="I144" s="36"/>
      <c r="J144" s="28"/>
      <c r="K144" s="28"/>
      <c r="L144" s="28"/>
    </row>
    <row r="145" spans="2:12" x14ac:dyDescent="0.2">
      <c r="B145" s="36"/>
      <c r="C145" s="36"/>
      <c r="D145" s="36"/>
      <c r="E145" s="36"/>
      <c r="F145" s="36"/>
      <c r="G145" s="36"/>
      <c r="H145" s="36"/>
      <c r="I145" s="36"/>
      <c r="J145" s="28"/>
      <c r="K145" s="28"/>
      <c r="L145" s="28"/>
    </row>
    <row r="146" spans="2:12" x14ac:dyDescent="0.2">
      <c r="B146" s="36"/>
      <c r="C146" s="36"/>
      <c r="D146" s="36"/>
      <c r="E146" s="36"/>
      <c r="F146" s="36"/>
      <c r="G146" s="36"/>
      <c r="H146" s="36"/>
      <c r="I146" s="36"/>
      <c r="J146" s="28"/>
      <c r="K146" s="28"/>
      <c r="L146" s="28"/>
    </row>
    <row r="147" spans="2:12" x14ac:dyDescent="0.2">
      <c r="B147" s="36"/>
      <c r="C147" s="36"/>
      <c r="D147" s="36"/>
      <c r="E147" s="36"/>
      <c r="F147" s="36"/>
      <c r="G147" s="36"/>
      <c r="H147" s="36"/>
      <c r="I147" s="36"/>
      <c r="J147" s="28"/>
      <c r="K147" s="28"/>
      <c r="L147" s="28"/>
    </row>
    <row r="148" spans="2:12" x14ac:dyDescent="0.2">
      <c r="B148" s="36"/>
      <c r="C148" s="36"/>
      <c r="D148" s="36"/>
      <c r="E148" s="36"/>
      <c r="F148" s="36"/>
      <c r="G148" s="36"/>
      <c r="H148" s="36"/>
      <c r="I148" s="36"/>
      <c r="J148" s="28"/>
      <c r="K148" s="28"/>
      <c r="L148" s="28"/>
    </row>
    <row r="149" spans="2:12" x14ac:dyDescent="0.2">
      <c r="B149" s="36"/>
      <c r="C149" s="36"/>
      <c r="D149" s="36"/>
      <c r="E149" s="36"/>
      <c r="F149" s="36"/>
      <c r="G149" s="36"/>
      <c r="H149" s="36"/>
      <c r="I149" s="36"/>
      <c r="J149" s="28"/>
      <c r="K149" s="28"/>
      <c r="L149" s="28"/>
    </row>
    <row r="150" spans="2:12" x14ac:dyDescent="0.2">
      <c r="B150" s="36"/>
      <c r="C150" s="36"/>
      <c r="D150" s="36"/>
      <c r="E150" s="36"/>
      <c r="F150" s="36"/>
      <c r="G150" s="36"/>
      <c r="H150" s="36"/>
      <c r="I150" s="36"/>
      <c r="J150" s="28"/>
      <c r="K150" s="28"/>
      <c r="L150" s="28"/>
    </row>
    <row r="151" spans="2:12" x14ac:dyDescent="0.2">
      <c r="B151" s="36"/>
      <c r="C151" s="36"/>
      <c r="D151" s="36"/>
      <c r="E151" s="36"/>
      <c r="F151" s="36"/>
      <c r="G151" s="36"/>
      <c r="H151" s="36"/>
      <c r="I151" s="36"/>
      <c r="J151" s="28"/>
      <c r="K151" s="28"/>
      <c r="L151" s="28"/>
    </row>
    <row r="152" spans="2:12" x14ac:dyDescent="0.2">
      <c r="B152" s="36"/>
      <c r="C152" s="36"/>
      <c r="D152" s="36"/>
      <c r="E152" s="36"/>
      <c r="F152" s="36"/>
      <c r="G152" s="36"/>
      <c r="H152" s="36"/>
      <c r="I152" s="36"/>
      <c r="J152" s="28"/>
      <c r="K152" s="28"/>
      <c r="L152" s="28"/>
    </row>
    <row r="153" spans="2:12" x14ac:dyDescent="0.2">
      <c r="B153" s="36"/>
      <c r="C153" s="36"/>
      <c r="D153" s="36"/>
      <c r="E153" s="36"/>
      <c r="F153" s="36"/>
      <c r="G153" s="36"/>
      <c r="H153" s="36"/>
      <c r="I153" s="36"/>
      <c r="J153" s="28"/>
      <c r="K153" s="28"/>
      <c r="L153" s="28"/>
    </row>
    <row r="154" spans="2:12" x14ac:dyDescent="0.2">
      <c r="B154" s="36"/>
      <c r="C154" s="36"/>
      <c r="D154" s="36"/>
      <c r="E154" s="36"/>
      <c r="F154" s="36"/>
      <c r="G154" s="36"/>
      <c r="H154" s="36"/>
      <c r="I154" s="36"/>
      <c r="J154" s="28"/>
      <c r="K154" s="28"/>
      <c r="L154" s="28"/>
    </row>
    <row r="155" spans="2:12" x14ac:dyDescent="0.2">
      <c r="B155" s="36"/>
      <c r="C155" s="36"/>
      <c r="D155" s="36"/>
      <c r="E155" s="36"/>
      <c r="F155" s="36"/>
      <c r="G155" s="36"/>
      <c r="H155" s="36"/>
      <c r="I155" s="36"/>
      <c r="J155" s="28"/>
      <c r="K155" s="28"/>
      <c r="L155" s="28"/>
    </row>
    <row r="156" spans="2:12" x14ac:dyDescent="0.2">
      <c r="B156" s="36"/>
      <c r="C156" s="36"/>
      <c r="D156" s="36"/>
      <c r="E156" s="36"/>
      <c r="F156" s="36"/>
      <c r="G156" s="36"/>
      <c r="H156" s="36"/>
      <c r="I156" s="36"/>
      <c r="J156" s="28"/>
      <c r="K156" s="28"/>
      <c r="L156" s="28"/>
    </row>
    <row r="157" spans="2:12" x14ac:dyDescent="0.2">
      <c r="B157" s="36"/>
      <c r="C157" s="36"/>
      <c r="D157" s="36"/>
      <c r="E157" s="36"/>
      <c r="F157" s="36"/>
      <c r="G157" s="36"/>
      <c r="H157" s="36"/>
      <c r="I157" s="36"/>
      <c r="J157" s="28"/>
      <c r="K157" s="28"/>
      <c r="L157" s="28"/>
    </row>
    <row r="158" spans="2:12" x14ac:dyDescent="0.2">
      <c r="B158" s="36"/>
      <c r="C158" s="36"/>
      <c r="D158" s="36"/>
      <c r="E158" s="36"/>
      <c r="F158" s="36"/>
      <c r="G158" s="36"/>
      <c r="H158" s="36"/>
      <c r="I158" s="36"/>
      <c r="J158" s="28"/>
      <c r="K158" s="28"/>
      <c r="L158" s="28"/>
    </row>
    <row r="159" spans="2:12" x14ac:dyDescent="0.2">
      <c r="B159" s="36"/>
      <c r="C159" s="36"/>
      <c r="D159" s="36"/>
      <c r="E159" s="36"/>
      <c r="F159" s="36"/>
      <c r="G159" s="36"/>
      <c r="H159" s="36"/>
      <c r="I159" s="36"/>
      <c r="J159" s="28"/>
      <c r="K159" s="28"/>
      <c r="L159" s="28"/>
    </row>
    <row r="160" spans="2:12" x14ac:dyDescent="0.2">
      <c r="B160" s="36"/>
      <c r="C160" s="36"/>
      <c r="D160" s="36"/>
      <c r="E160" s="36"/>
      <c r="F160" s="36"/>
      <c r="G160" s="36"/>
      <c r="H160" s="36"/>
      <c r="I160" s="36"/>
      <c r="J160" s="28"/>
      <c r="K160" s="28"/>
      <c r="L160" s="28"/>
    </row>
    <row r="161" spans="2:12" x14ac:dyDescent="0.2">
      <c r="B161" s="36"/>
      <c r="C161" s="36"/>
      <c r="D161" s="36"/>
      <c r="E161" s="36"/>
      <c r="F161" s="36"/>
      <c r="G161" s="36"/>
      <c r="H161" s="36"/>
      <c r="I161" s="36"/>
      <c r="J161" s="28"/>
      <c r="K161" s="28"/>
      <c r="L161" s="28"/>
    </row>
    <row r="162" spans="2:12" x14ac:dyDescent="0.2">
      <c r="B162" s="36"/>
      <c r="C162" s="36"/>
      <c r="D162" s="36"/>
      <c r="E162" s="36"/>
      <c r="F162" s="36"/>
      <c r="G162" s="36"/>
      <c r="H162" s="36"/>
      <c r="I162" s="36"/>
      <c r="J162" s="28"/>
      <c r="K162" s="28"/>
      <c r="L162" s="28"/>
    </row>
    <row r="163" spans="2:12" x14ac:dyDescent="0.2">
      <c r="B163" s="36"/>
      <c r="C163" s="36"/>
      <c r="D163" s="36"/>
      <c r="E163" s="36"/>
      <c r="F163" s="36"/>
      <c r="G163" s="36"/>
      <c r="H163" s="36"/>
      <c r="I163" s="36"/>
      <c r="J163" s="28"/>
      <c r="K163" s="28"/>
      <c r="L163" s="28"/>
    </row>
    <row r="164" spans="2:12" x14ac:dyDescent="0.2">
      <c r="B164" s="36"/>
      <c r="C164" s="36"/>
      <c r="D164" s="36"/>
      <c r="E164" s="36"/>
      <c r="F164" s="36"/>
      <c r="G164" s="36"/>
      <c r="H164" s="36"/>
      <c r="I164" s="36"/>
      <c r="J164" s="28"/>
      <c r="K164" s="28"/>
      <c r="L164" s="28"/>
    </row>
    <row r="165" spans="2:12" x14ac:dyDescent="0.2">
      <c r="B165" s="36"/>
      <c r="C165" s="36"/>
      <c r="D165" s="36"/>
      <c r="E165" s="36"/>
      <c r="F165" s="36"/>
      <c r="G165" s="36"/>
      <c r="H165" s="36"/>
      <c r="I165" s="36"/>
      <c r="J165" s="28"/>
      <c r="K165" s="28"/>
      <c r="L165" s="28"/>
    </row>
    <row r="166" spans="2:12" x14ac:dyDescent="0.2">
      <c r="B166" s="36"/>
      <c r="C166" s="36"/>
      <c r="D166" s="36"/>
      <c r="E166" s="36"/>
      <c r="F166" s="36"/>
      <c r="G166" s="36"/>
      <c r="H166" s="36"/>
      <c r="I166" s="36"/>
      <c r="J166" s="28"/>
      <c r="K166" s="28"/>
      <c r="L166" s="28"/>
    </row>
    <row r="167" spans="2:12" x14ac:dyDescent="0.2">
      <c r="B167" s="36"/>
      <c r="C167" s="36"/>
      <c r="D167" s="36"/>
      <c r="E167" s="36"/>
      <c r="F167" s="36"/>
      <c r="G167" s="36"/>
      <c r="H167" s="36"/>
      <c r="I167" s="36"/>
      <c r="J167" s="28"/>
      <c r="K167" s="28"/>
      <c r="L167" s="28"/>
    </row>
    <row r="168" spans="2:12" x14ac:dyDescent="0.2">
      <c r="B168" s="36"/>
      <c r="C168" s="36"/>
      <c r="D168" s="36"/>
      <c r="E168" s="36"/>
      <c r="F168" s="36"/>
      <c r="G168" s="36"/>
      <c r="H168" s="36"/>
      <c r="I168" s="36"/>
      <c r="J168" s="28"/>
      <c r="K168" s="28"/>
      <c r="L168" s="28"/>
    </row>
    <row r="169" spans="2:12" x14ac:dyDescent="0.2">
      <c r="B169" s="36"/>
      <c r="C169" s="36"/>
      <c r="D169" s="36"/>
      <c r="E169" s="36"/>
      <c r="F169" s="36"/>
      <c r="G169" s="36"/>
      <c r="H169" s="36"/>
      <c r="I169" s="36"/>
      <c r="J169" s="28"/>
      <c r="K169" s="28"/>
      <c r="L169" s="28"/>
    </row>
    <row r="170" spans="2:12" x14ac:dyDescent="0.2">
      <c r="B170" s="36"/>
      <c r="C170" s="36"/>
      <c r="D170" s="36"/>
      <c r="E170" s="36"/>
      <c r="F170" s="36"/>
      <c r="G170" s="36"/>
      <c r="H170" s="36"/>
      <c r="I170" s="36"/>
      <c r="J170" s="28"/>
      <c r="K170" s="28"/>
      <c r="L170" s="28"/>
    </row>
    <row r="171" spans="2:12" x14ac:dyDescent="0.2">
      <c r="B171" s="36"/>
      <c r="C171" s="36"/>
      <c r="D171" s="36"/>
      <c r="E171" s="36"/>
      <c r="F171" s="36"/>
      <c r="G171" s="36"/>
      <c r="H171" s="36"/>
      <c r="I171" s="36"/>
      <c r="J171" s="28"/>
      <c r="K171" s="28"/>
      <c r="L171" s="28"/>
    </row>
    <row r="172" spans="2:12" x14ac:dyDescent="0.2">
      <c r="B172" s="36"/>
      <c r="C172" s="36"/>
      <c r="D172" s="36"/>
      <c r="E172" s="36"/>
      <c r="F172" s="36"/>
      <c r="G172" s="36"/>
      <c r="H172" s="36"/>
      <c r="I172" s="36"/>
      <c r="J172" s="28"/>
      <c r="K172" s="28"/>
      <c r="L172" s="28"/>
    </row>
    <row r="173" spans="2:12" x14ac:dyDescent="0.2">
      <c r="B173" s="36"/>
      <c r="C173" s="36"/>
      <c r="D173" s="36"/>
      <c r="E173" s="36"/>
      <c r="F173" s="36"/>
      <c r="G173" s="36"/>
      <c r="H173" s="36"/>
      <c r="I173" s="36"/>
      <c r="J173" s="28"/>
      <c r="K173" s="28"/>
      <c r="L173" s="28"/>
    </row>
    <row r="174" spans="2:12" x14ac:dyDescent="0.2">
      <c r="B174" s="36"/>
      <c r="C174" s="36"/>
      <c r="D174" s="36"/>
      <c r="E174" s="36"/>
      <c r="F174" s="36"/>
      <c r="G174" s="36"/>
      <c r="H174" s="36"/>
      <c r="I174" s="36"/>
      <c r="J174" s="28"/>
      <c r="K174" s="28"/>
      <c r="L174" s="28"/>
    </row>
    <row r="175" spans="2:12" x14ac:dyDescent="0.2">
      <c r="B175" s="36"/>
      <c r="C175" s="36"/>
      <c r="D175" s="36"/>
      <c r="E175" s="36"/>
      <c r="F175" s="36"/>
      <c r="G175" s="36"/>
      <c r="H175" s="36"/>
      <c r="I175" s="36"/>
      <c r="J175" s="28"/>
      <c r="K175" s="28"/>
      <c r="L175" s="28"/>
    </row>
    <row r="176" spans="2:12" x14ac:dyDescent="0.2">
      <c r="B176" s="36"/>
      <c r="C176" s="36"/>
      <c r="D176" s="36"/>
      <c r="E176" s="36"/>
      <c r="F176" s="36"/>
      <c r="G176" s="36"/>
      <c r="H176" s="36"/>
      <c r="I176" s="36"/>
      <c r="J176" s="28"/>
      <c r="K176" s="28"/>
      <c r="L176" s="28"/>
    </row>
    <row r="177" spans="2:12" x14ac:dyDescent="0.2">
      <c r="B177" s="36"/>
      <c r="C177" s="36"/>
      <c r="D177" s="36"/>
      <c r="E177" s="36"/>
      <c r="F177" s="36"/>
      <c r="G177" s="36"/>
      <c r="H177" s="36"/>
      <c r="I177" s="36"/>
      <c r="J177" s="28"/>
      <c r="K177" s="28"/>
      <c r="L177" s="28"/>
    </row>
    <row r="178" spans="2:12" x14ac:dyDescent="0.2">
      <c r="B178" s="36"/>
      <c r="C178" s="36"/>
      <c r="D178" s="36"/>
      <c r="E178" s="36"/>
      <c r="F178" s="36"/>
      <c r="G178" s="36"/>
      <c r="H178" s="36"/>
      <c r="I178" s="36"/>
      <c r="J178" s="28"/>
      <c r="K178" s="28"/>
      <c r="L178" s="28"/>
    </row>
    <row r="179" spans="2:12" x14ac:dyDescent="0.2">
      <c r="B179" s="36"/>
      <c r="C179" s="36"/>
      <c r="D179" s="36"/>
      <c r="E179" s="36"/>
      <c r="F179" s="36"/>
      <c r="G179" s="36"/>
      <c r="H179" s="36"/>
      <c r="I179" s="36"/>
      <c r="J179" s="28"/>
      <c r="K179" s="28"/>
      <c r="L179" s="28"/>
    </row>
    <row r="180" spans="2:12" x14ac:dyDescent="0.2">
      <c r="B180" s="36"/>
      <c r="C180" s="36"/>
      <c r="D180" s="36"/>
      <c r="E180" s="36"/>
      <c r="F180" s="36"/>
      <c r="G180" s="36"/>
      <c r="H180" s="36"/>
      <c r="I180" s="36"/>
      <c r="J180" s="28"/>
      <c r="K180" s="28"/>
      <c r="L180" s="28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9A2A-9284-4D27-9C60-85BF1AAFC44C}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x14ac:dyDescent="0.2"/>
  <cols>
    <col min="1" max="1" width="66" style="2" bestFit="1" customWidth="1"/>
    <col min="2" max="2" width="18" style="5" customWidth="1"/>
    <col min="3" max="3" width="17.42578125" style="5" customWidth="1"/>
    <col min="4" max="4" width="11.42578125" style="57" bestFit="1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of Ukraine as of ") &amp; STRPRESENTDATE</f>
        <v>State debt and State guaranteed debt of Ukraine as of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IF(REPORT_LANG="UKR","(за видами відсоткових ставок)","by interest rate types")</f>
        <v>by interest rate types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bn units</v>
      </c>
    </row>
    <row r="6" spans="1:19" s="46" customFormat="1" x14ac:dyDescent="0.2">
      <c r="A6" s="8"/>
      <c r="B6" s="44" t="str">
        <f>IF(REPORT_LANG="UKR","дол.США","USD")</f>
        <v>USD</v>
      </c>
      <c r="C6" s="44" t="str">
        <f>IF(REPORT_LANG="UKR","грн.","UAH")</f>
        <v>UAH</v>
      </c>
      <c r="D6" s="45" t="s">
        <v>92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50" customFormat="1" ht="15.75" x14ac:dyDescent="0.2">
      <c r="A7" s="47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7" s="48">
        <f t="shared" ref="B7:D7" si="0">SUM(B8:B19)</f>
        <v>186.12814258610001</v>
      </c>
      <c r="C7" s="48">
        <f t="shared" si="0"/>
        <v>7773.8652288671892</v>
      </c>
      <c r="D7" s="49">
        <f t="shared" si="0"/>
        <v>0.99999899999999997</v>
      </c>
    </row>
    <row r="8" spans="1:19" s="54" customFormat="1" x14ac:dyDescent="0.2">
      <c r="A8" s="51" t="s">
        <v>93</v>
      </c>
      <c r="B8" s="52">
        <v>7.0928667662100002</v>
      </c>
      <c r="C8" s="52">
        <v>296.24209193190001</v>
      </c>
      <c r="D8" s="53">
        <v>3.8107000000000002E-2</v>
      </c>
    </row>
    <row r="9" spans="1:19" s="54" customFormat="1" x14ac:dyDescent="0.2">
      <c r="A9" s="51" t="s">
        <v>94</v>
      </c>
      <c r="B9" s="52">
        <v>127.40626302475999</v>
      </c>
      <c r="C9" s="52">
        <v>5321.2754627365202</v>
      </c>
      <c r="D9" s="53">
        <v>0.68450800000000001</v>
      </c>
    </row>
    <row r="10" spans="1:19" s="54" customFormat="1" x14ac:dyDescent="0.2">
      <c r="A10" s="51" t="s">
        <v>95</v>
      </c>
      <c r="B10" s="52">
        <v>19.020311373929999</v>
      </c>
      <c r="C10" s="52">
        <v>794.40612890581997</v>
      </c>
      <c r="D10" s="53">
        <v>0.102189</v>
      </c>
    </row>
    <row r="11" spans="1:19" x14ac:dyDescent="0.2">
      <c r="A11" s="55" t="s">
        <v>96</v>
      </c>
      <c r="B11" s="27">
        <v>6.9528066086400004</v>
      </c>
      <c r="C11" s="27">
        <v>290.39231137705002</v>
      </c>
      <c r="D11" s="56">
        <v>3.7354999999999999E-2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x14ac:dyDescent="0.2">
      <c r="A12" s="55" t="s">
        <v>97</v>
      </c>
      <c r="B12" s="27">
        <v>21.090216724600001</v>
      </c>
      <c r="C12" s="27">
        <v>880.85820976295997</v>
      </c>
      <c r="D12" s="56">
        <v>0.11330999999999999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x14ac:dyDescent="0.2">
      <c r="A13" s="55" t="s">
        <v>98</v>
      </c>
      <c r="B13" s="27">
        <v>0.18882965218</v>
      </c>
      <c r="C13" s="27">
        <v>7.8866970189999996</v>
      </c>
      <c r="D13" s="56">
        <v>1.0150000000000001E-3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99</v>
      </c>
      <c r="B14" s="27">
        <v>0.2320493066</v>
      </c>
      <c r="C14" s="27">
        <v>9.6918177493800002</v>
      </c>
      <c r="D14" s="56">
        <v>1.2470000000000001E-3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A15" s="55" t="s">
        <v>100</v>
      </c>
      <c r="B15" s="27">
        <v>0.66895179318999998</v>
      </c>
      <c r="C15" s="27">
        <v>27.93957438456</v>
      </c>
      <c r="D15" s="56">
        <v>3.594E-3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A16" s="55" t="s">
        <v>101</v>
      </c>
      <c r="B16" s="27">
        <v>3.4758473359900002</v>
      </c>
      <c r="C16" s="27">
        <v>145.172935</v>
      </c>
      <c r="D16" s="56">
        <v>1.8674E-2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2:17" x14ac:dyDescent="0.2"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17" x14ac:dyDescent="0.2"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2:17" x14ac:dyDescent="0.2"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2:17" x14ac:dyDescent="0.2">
      <c r="B20" s="42"/>
      <c r="C20" s="42"/>
      <c r="D20" s="4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2:17" x14ac:dyDescent="0.2">
      <c r="B21" s="42"/>
      <c r="C21" s="42"/>
      <c r="D21" s="43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2:17" x14ac:dyDescent="0.2">
      <c r="B22" s="42"/>
      <c r="C22" s="42"/>
      <c r="D22" s="43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2:17" x14ac:dyDescent="0.2">
      <c r="B23" s="42"/>
      <c r="C23" s="42"/>
      <c r="D23" s="43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2:17" x14ac:dyDescent="0.2">
      <c r="B24" s="42"/>
      <c r="C24" s="42"/>
      <c r="D24" s="4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2:17" x14ac:dyDescent="0.2">
      <c r="B25" s="42"/>
      <c r="C25" s="42"/>
      <c r="D25" s="4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2:17" x14ac:dyDescent="0.2">
      <c r="B26" s="42"/>
      <c r="C26" s="42"/>
      <c r="D26" s="43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x14ac:dyDescent="0.2">
      <c r="B27" s="42"/>
      <c r="C27" s="42"/>
      <c r="D27" s="4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x14ac:dyDescent="0.2">
      <c r="B28" s="42"/>
      <c r="C28" s="42"/>
      <c r="D28" s="4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2:17" x14ac:dyDescent="0.2">
      <c r="B29" s="42"/>
      <c r="C29" s="42"/>
      <c r="D29" s="4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 x14ac:dyDescent="0.2">
      <c r="B30" s="42"/>
      <c r="C30" s="42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2:17" x14ac:dyDescent="0.2">
      <c r="B31" s="42"/>
      <c r="C31" s="42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7" x14ac:dyDescent="0.2">
      <c r="B32" s="42"/>
      <c r="C32" s="42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2:17" x14ac:dyDescent="0.2">
      <c r="B33" s="42"/>
      <c r="C33" s="42"/>
      <c r="D33" s="4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 x14ac:dyDescent="0.2">
      <c r="B34" s="42"/>
      <c r="C34" s="42"/>
      <c r="D34" s="4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2:17" x14ac:dyDescent="0.2">
      <c r="B35" s="42"/>
      <c r="C35" s="42"/>
      <c r="D35" s="4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7" x14ac:dyDescent="0.2">
      <c r="B36" s="42"/>
      <c r="C36" s="42"/>
      <c r="D36" s="4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2:17" x14ac:dyDescent="0.2">
      <c r="B37" s="42"/>
      <c r="C37" s="4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2:17" x14ac:dyDescent="0.2">
      <c r="B38" s="42"/>
      <c r="C38" s="42"/>
      <c r="D38" s="4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2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2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2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2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2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2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2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B244" s="42"/>
      <c r="C244" s="42"/>
      <c r="D244" s="43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B245" s="42"/>
      <c r="C245" s="42"/>
      <c r="D245" s="43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792-955D-4AF7-AA75-0CCB2E6EB03F}">
  <sheetPr codeName="Лист10">
    <tabColor indexed="48"/>
    <outlinePr applyStyles="1" summaryBelow="0"/>
    <pageSetUpPr fitToPage="1"/>
  </sheetPr>
  <dimension ref="A2:S251"/>
  <sheetViews>
    <sheetView workbookViewId="0">
      <selection activeCell="A19" sqref="A19"/>
    </sheetView>
  </sheetViews>
  <sheetFormatPr defaultRowHeight="12.75" outlineLevelRow="1" x14ac:dyDescent="0.2"/>
  <cols>
    <col min="1" max="1" width="66" style="2" bestFit="1" customWidth="1"/>
    <col min="2" max="2" width="17.7109375" style="5" customWidth="1"/>
    <col min="3" max="3" width="17.85546875" style="5" customWidth="1"/>
    <col min="4" max="4" width="11.42578125" style="57" bestFit="1" customWidth="1"/>
    <col min="5" max="16384" width="9.140625" style="2"/>
  </cols>
  <sheetData>
    <row r="2" spans="1:19" ht="37.5" customHeight="1" x14ac:dyDescent="0.3">
      <c r="A2" s="38" t="s">
        <v>125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">
        <v>124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A5" s="58"/>
      <c r="B5" s="7"/>
      <c r="C5" s="7"/>
      <c r="D5" s="6" t="str">
        <f>VALVAL</f>
        <v>bn units</v>
      </c>
    </row>
    <row r="6" spans="1:19" s="10" customFormat="1" x14ac:dyDescent="0.2">
      <c r="A6" s="59"/>
      <c r="B6" s="60" t="str">
        <f>USD</f>
        <v>USD</v>
      </c>
      <c r="C6" s="60" t="str">
        <f>UAH</f>
        <v>UAH</v>
      </c>
      <c r="D6" s="45" t="s">
        <v>92</v>
      </c>
    </row>
    <row r="7" spans="1:19" s="61" customFormat="1" ht="15.75" x14ac:dyDescent="0.2">
      <c r="A7" s="47" t="str">
        <f>DEBT_TOTAL</f>
        <v>The total amount of state and state-guaranteed debt</v>
      </c>
      <c r="B7" s="48">
        <f t="shared" ref="B7:D7" si="0">SUM(B8:B18)</f>
        <v>186.12814258610001</v>
      </c>
      <c r="C7" s="48">
        <f t="shared" si="0"/>
        <v>7773.8652288671892</v>
      </c>
      <c r="D7" s="49">
        <f t="shared" si="0"/>
        <v>0.99999899999999997</v>
      </c>
    </row>
    <row r="8" spans="1:19" s="64" customFormat="1" x14ac:dyDescent="0.2">
      <c r="A8" s="62" t="s">
        <v>93</v>
      </c>
      <c r="B8" s="24">
        <v>7.0928667662100002</v>
      </c>
      <c r="C8" s="24">
        <v>296.24209193190001</v>
      </c>
      <c r="D8" s="63">
        <v>3.8107000000000002E-2</v>
      </c>
    </row>
    <row r="9" spans="1:19" s="64" customFormat="1" x14ac:dyDescent="0.2">
      <c r="A9" s="62" t="s">
        <v>94</v>
      </c>
      <c r="B9" s="24">
        <v>127.40626302475999</v>
      </c>
      <c r="C9" s="24">
        <v>5321.2754627365202</v>
      </c>
      <c r="D9" s="63">
        <v>0.68450800000000001</v>
      </c>
    </row>
    <row r="10" spans="1:19" s="64" customFormat="1" x14ac:dyDescent="0.2">
      <c r="A10" s="62" t="s">
        <v>95</v>
      </c>
      <c r="B10" s="24">
        <v>19.020311373929999</v>
      </c>
      <c r="C10" s="24">
        <v>794.40612890581997</v>
      </c>
      <c r="D10" s="63">
        <v>0.102189</v>
      </c>
    </row>
    <row r="11" spans="1:19" x14ac:dyDescent="0.2">
      <c r="A11" s="55" t="s">
        <v>96</v>
      </c>
      <c r="B11" s="27">
        <v>6.9528066086400004</v>
      </c>
      <c r="C11" s="27">
        <v>290.39231137705002</v>
      </c>
      <c r="D11" s="56">
        <v>3.7354999999999999E-2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x14ac:dyDescent="0.2">
      <c r="A12" s="55" t="s">
        <v>97</v>
      </c>
      <c r="B12" s="27">
        <v>21.090216724600001</v>
      </c>
      <c r="C12" s="27">
        <v>880.85820976295997</v>
      </c>
      <c r="D12" s="56">
        <v>0.11330999999999999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x14ac:dyDescent="0.2">
      <c r="A13" s="55" t="s">
        <v>98</v>
      </c>
      <c r="B13" s="27">
        <v>0.18882965218</v>
      </c>
      <c r="C13" s="27">
        <v>7.8866970189999996</v>
      </c>
      <c r="D13" s="56">
        <v>1.0150000000000001E-3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99</v>
      </c>
      <c r="B14" s="27">
        <v>0.2320493066</v>
      </c>
      <c r="C14" s="27">
        <v>9.6918177493800002</v>
      </c>
      <c r="D14" s="56">
        <v>1.2470000000000001E-3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A15" s="55" t="s">
        <v>100</v>
      </c>
      <c r="B15" s="27">
        <v>0.66895179318999998</v>
      </c>
      <c r="C15" s="27">
        <v>27.93957438456</v>
      </c>
      <c r="D15" s="56">
        <v>3.594E-3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A16" s="55" t="s">
        <v>101</v>
      </c>
      <c r="B16" s="27">
        <v>3.4758473359900002</v>
      </c>
      <c r="C16" s="27">
        <v>145.172935</v>
      </c>
      <c r="D16" s="56">
        <v>1.8674E-2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9" x14ac:dyDescent="0.2">
      <c r="A17" s="65"/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9" x14ac:dyDescent="0.2">
      <c r="A18" s="65"/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9" x14ac:dyDescent="0.2">
      <c r="A19" s="137" t="str">
        <f>INCLUDING</f>
        <v>Including:</v>
      </c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9" x14ac:dyDescent="0.2">
      <c r="B20" s="66" t="str">
        <f>"Державний борг України за станом на " &amp; TEXT(DREPORTDATE,"dd.MM.yyyy")</f>
        <v>Державний борг України за станом на 31.07.2025</v>
      </c>
      <c r="C20" s="42"/>
      <c r="D20" s="6" t="str">
        <f>VALVAL</f>
        <v>bn units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9" s="67" customFormat="1" x14ac:dyDescent="0.2">
      <c r="A21" s="59"/>
      <c r="B21" s="60" t="str">
        <f>USD</f>
        <v>USD</v>
      </c>
      <c r="C21" s="60" t="str">
        <f>UAH</f>
        <v>UAH</v>
      </c>
      <c r="D21" s="45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71" customFormat="1" ht="15" x14ac:dyDescent="0.25">
      <c r="A22" s="136" t="str">
        <f>DEBT_TOTAL</f>
        <v>The total amount of state and state-guaranteed debt</v>
      </c>
      <c r="B22" s="68">
        <f t="shared" ref="B22:D22" si="1">B$23+B$32</f>
        <v>186.12814258610001</v>
      </c>
      <c r="C22" s="68">
        <f t="shared" si="1"/>
        <v>7773.8652288671892</v>
      </c>
      <c r="D22" s="69">
        <f t="shared" si="1"/>
        <v>0.99999899999999997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9" s="76" customFormat="1" ht="15" x14ac:dyDescent="0.25">
      <c r="A23" s="72" t="s">
        <v>0</v>
      </c>
      <c r="B23" s="73">
        <f t="shared" ref="B23:D23" si="2">SUM(B$24:B$31)</f>
        <v>179.03269335545002</v>
      </c>
      <c r="C23" s="73">
        <f t="shared" si="2"/>
        <v>7477.5152772085894</v>
      </c>
      <c r="D23" s="74">
        <f t="shared" si="2"/>
        <v>0.96187899999999993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s="76" customFormat="1" outlineLevel="1" x14ac:dyDescent="0.2">
      <c r="A24" s="77" t="s">
        <v>93</v>
      </c>
      <c r="B24" s="52">
        <v>5.4707060960799998</v>
      </c>
      <c r="C24" s="52">
        <v>228.49060495064001</v>
      </c>
      <c r="D24" s="53">
        <v>2.9392000000000001E-2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</row>
    <row r="25" spans="1:19" s="76" customFormat="1" outlineLevel="1" x14ac:dyDescent="0.2">
      <c r="A25" s="77" t="s">
        <v>94</v>
      </c>
      <c r="B25" s="78">
        <v>124.99453610969</v>
      </c>
      <c r="C25" s="78">
        <v>5220.54679405568</v>
      </c>
      <c r="D25" s="79">
        <v>0.67155100000000001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9" s="76" customFormat="1" outlineLevel="1" x14ac:dyDescent="0.2">
      <c r="A26" s="80" t="s">
        <v>95</v>
      </c>
      <c r="B26" s="27">
        <v>18.202402456150001</v>
      </c>
      <c r="C26" s="27">
        <v>760.24518146404</v>
      </c>
      <c r="D26" s="56">
        <v>9.7795000000000007E-2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</row>
    <row r="27" spans="1:19" s="76" customFormat="1" outlineLevel="1" x14ac:dyDescent="0.2">
      <c r="A27" s="80" t="s">
        <v>96</v>
      </c>
      <c r="B27" s="27">
        <v>6.7039855194199998</v>
      </c>
      <c r="C27" s="27">
        <v>280</v>
      </c>
      <c r="D27" s="56">
        <v>3.6018000000000001E-2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19" s="82" customFormat="1" outlineLevel="1" x14ac:dyDescent="0.2">
      <c r="A28" s="80" t="s">
        <v>97</v>
      </c>
      <c r="B28" s="27">
        <v>19.76433687934</v>
      </c>
      <c r="C28" s="27">
        <v>825.48124696984996</v>
      </c>
      <c r="D28" s="56">
        <v>0.106187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</row>
    <row r="29" spans="1:19" s="76" customFormat="1" outlineLevel="1" x14ac:dyDescent="0.2">
      <c r="A29" s="80" t="s">
        <v>98</v>
      </c>
      <c r="B29" s="27">
        <v>0.18882965218</v>
      </c>
      <c r="C29" s="27">
        <v>7.8866970189999996</v>
      </c>
      <c r="D29" s="56">
        <v>1.0150000000000001E-3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  <row r="30" spans="1:19" s="76" customFormat="1" outlineLevel="1" x14ac:dyDescent="0.2">
      <c r="A30" s="80" t="s">
        <v>99</v>
      </c>
      <c r="B30" s="27">
        <v>0.2320493066</v>
      </c>
      <c r="C30" s="27">
        <v>9.6918177493800002</v>
      </c>
      <c r="D30" s="56">
        <v>1.2470000000000001E-3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</row>
    <row r="31" spans="1:19" s="76" customFormat="1" outlineLevel="1" x14ac:dyDescent="0.2">
      <c r="A31" s="80" t="s">
        <v>101</v>
      </c>
      <c r="B31" s="27">
        <v>3.4758473359900002</v>
      </c>
      <c r="C31" s="27">
        <v>145.172935</v>
      </c>
      <c r="D31" s="56">
        <v>1.8674E-2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</row>
    <row r="32" spans="1:19" s="76" customFormat="1" ht="15" x14ac:dyDescent="0.25">
      <c r="A32" s="83" t="s">
        <v>73</v>
      </c>
      <c r="B32" s="84">
        <f t="shared" ref="B32:D32" si="3">SUM(B$33:B$38)</f>
        <v>7.0954492306499999</v>
      </c>
      <c r="C32" s="84">
        <f t="shared" si="3"/>
        <v>296.34995165859999</v>
      </c>
      <c r="D32" s="85">
        <f t="shared" si="3"/>
        <v>3.8120000000000001E-2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outlineLevel="1" x14ac:dyDescent="0.2">
      <c r="A33" s="80" t="s">
        <v>93</v>
      </c>
      <c r="B33" s="27">
        <v>1.62216067013</v>
      </c>
      <c r="C33" s="27">
        <v>67.751486981260001</v>
      </c>
      <c r="D33" s="56">
        <v>8.7150000000000005E-3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1" x14ac:dyDescent="0.2">
      <c r="A34" s="80" t="s">
        <v>94</v>
      </c>
      <c r="B34" s="27">
        <v>2.41172691507</v>
      </c>
      <c r="C34" s="27">
        <v>100.72866868084</v>
      </c>
      <c r="D34" s="56">
        <v>1.2957E-2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1" x14ac:dyDescent="0.2">
      <c r="A35" s="80" t="s">
        <v>95</v>
      </c>
      <c r="B35" s="27">
        <v>0.81790891777999997</v>
      </c>
      <c r="C35" s="27">
        <v>34.160947441780003</v>
      </c>
      <c r="D35" s="56">
        <v>4.3940000000000003E-3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1" x14ac:dyDescent="0.2">
      <c r="A36" s="80" t="s">
        <v>96</v>
      </c>
      <c r="B36" s="27">
        <v>0.24882108922000001</v>
      </c>
      <c r="C36" s="27">
        <v>10.39231137705</v>
      </c>
      <c r="D36" s="56">
        <v>1.3370000000000001E-3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1" x14ac:dyDescent="0.2">
      <c r="A37" s="80" t="s">
        <v>97</v>
      </c>
      <c r="B37" s="27">
        <v>1.32587984526</v>
      </c>
      <c r="C37" s="27">
        <v>55.376962793110003</v>
      </c>
      <c r="D37" s="56">
        <v>7.123E-3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1" x14ac:dyDescent="0.2">
      <c r="A38" s="80" t="s">
        <v>100</v>
      </c>
      <c r="B38" s="27">
        <v>0.66895179318999998</v>
      </c>
      <c r="C38" s="27">
        <v>27.93957438456</v>
      </c>
      <c r="D38" s="56">
        <v>3.594E-3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x14ac:dyDescent="0.2"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</row>
    <row r="247" spans="2:17" x14ac:dyDescent="0.2"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</row>
    <row r="248" spans="2:17" x14ac:dyDescent="0.2"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</row>
    <row r="249" spans="2:17" x14ac:dyDescent="0.2"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</row>
    <row r="250" spans="2:17" x14ac:dyDescent="0.2"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</row>
    <row r="251" spans="2:17" x14ac:dyDescent="0.2"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2C7B-3E14-49F1-8ACF-1DFA34C19F21}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15"/>
    </sheetView>
  </sheetViews>
  <sheetFormatPr defaultRowHeight="12.75" x14ac:dyDescent="0.2"/>
  <cols>
    <col min="1" max="1" width="66" style="2" bestFit="1" customWidth="1"/>
    <col min="2" max="2" width="17" style="5" customWidth="1"/>
    <col min="3" max="3" width="18.28515625" style="5" customWidth="1"/>
    <col min="4" max="4" width="11.42578125" style="57" bestFit="1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of Ukraine as of ") &amp; STRPRESENTDATE</f>
        <v>State debt and State guaranteed debt of Ukraine as of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IF(REPORT_LANG="UKR","(в розрізі валют погашеня)","by interest rate types")</f>
        <v>by interest rate types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bn units</v>
      </c>
    </row>
    <row r="6" spans="1:19" s="10" customFormat="1" x14ac:dyDescent="0.2">
      <c r="A6" s="8"/>
      <c r="B6" s="44" t="str">
        <f>IF(REPORT_LANG="UKR","дол.США","USD")</f>
        <v>USD</v>
      </c>
      <c r="C6" s="44" t="str">
        <f>IF(REPORT_LANG="UKR","грн.","UAH")</f>
        <v>UAH</v>
      </c>
      <c r="D6" s="45" t="s">
        <v>92</v>
      </c>
    </row>
    <row r="7" spans="1:19" s="13" customFormat="1" ht="15.75" x14ac:dyDescent="0.2">
      <c r="A7" s="86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7" s="87">
        <f t="shared" ref="B7:D7" si="0">SUM(B8:B26)</f>
        <v>186.12814258610001</v>
      </c>
      <c r="C7" s="87">
        <f t="shared" si="0"/>
        <v>7773.8652288671901</v>
      </c>
      <c r="D7" s="88">
        <f t="shared" si="0"/>
        <v>0.99999999999999989</v>
      </c>
    </row>
    <row r="8" spans="1:19" s="64" customFormat="1" x14ac:dyDescent="0.2">
      <c r="A8" s="62" t="s">
        <v>102</v>
      </c>
      <c r="B8" s="24">
        <v>4.89556088416</v>
      </c>
      <c r="C8" s="24">
        <v>204.468975</v>
      </c>
      <c r="D8" s="63">
        <v>2.6301999999999999E-2</v>
      </c>
    </row>
    <row r="9" spans="1:19" s="64" customFormat="1" x14ac:dyDescent="0.2">
      <c r="A9" s="62" t="s">
        <v>103</v>
      </c>
      <c r="B9" s="24">
        <v>73.180885038219998</v>
      </c>
      <c r="C9" s="24">
        <v>3056.4874806807402</v>
      </c>
      <c r="D9" s="63">
        <v>0.393175</v>
      </c>
    </row>
    <row r="10" spans="1:19" s="64" customFormat="1" x14ac:dyDescent="0.2">
      <c r="A10" s="62" t="s">
        <v>104</v>
      </c>
      <c r="B10" s="24">
        <v>0.83710411043999999</v>
      </c>
      <c r="C10" s="24">
        <v>34.962657697669997</v>
      </c>
      <c r="D10" s="63">
        <v>4.4970000000000001E-3</v>
      </c>
    </row>
    <row r="11" spans="1:19" s="64" customFormat="1" x14ac:dyDescent="0.2">
      <c r="A11" s="62" t="s">
        <v>105</v>
      </c>
      <c r="B11" s="24">
        <v>0.89915025025999995</v>
      </c>
      <c r="C11" s="24">
        <v>37.554089182790001</v>
      </c>
      <c r="D11" s="63">
        <v>4.8310000000000002E-3</v>
      </c>
    </row>
    <row r="12" spans="1:19" s="64" customFormat="1" x14ac:dyDescent="0.2">
      <c r="A12" s="62" t="s">
        <v>106</v>
      </c>
      <c r="B12" s="24">
        <v>43.301182488039998</v>
      </c>
      <c r="C12" s="24">
        <v>1808.52584802157</v>
      </c>
      <c r="D12" s="63">
        <v>0.23264199999999999</v>
      </c>
    </row>
    <row r="13" spans="1:19" x14ac:dyDescent="0.2">
      <c r="A13" s="55" t="s">
        <v>107</v>
      </c>
      <c r="B13" s="27">
        <v>43.993948441050001</v>
      </c>
      <c r="C13" s="27">
        <v>1837.4600493785999</v>
      </c>
      <c r="D13" s="56">
        <v>0.23636399999999999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108</v>
      </c>
      <c r="B14" s="27">
        <v>19.020311373929999</v>
      </c>
      <c r="C14" s="27">
        <v>794.40612890581997</v>
      </c>
      <c r="D14" s="56">
        <v>0.102189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B15" s="42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B16" s="42"/>
      <c r="C16" s="42"/>
      <c r="D16" s="4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2:17" x14ac:dyDescent="0.2"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2:17" x14ac:dyDescent="0.2"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2:17" x14ac:dyDescent="0.2"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2:17" x14ac:dyDescent="0.2">
      <c r="B20" s="42"/>
      <c r="C20" s="42"/>
      <c r="D20" s="4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2:17" x14ac:dyDescent="0.2">
      <c r="B21" s="42"/>
      <c r="C21" s="42"/>
      <c r="D21" s="43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2:17" x14ac:dyDescent="0.2">
      <c r="B22" s="42"/>
      <c r="C22" s="42"/>
      <c r="D22" s="43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2:17" x14ac:dyDescent="0.2">
      <c r="B23" s="42"/>
      <c r="C23" s="42"/>
      <c r="D23" s="43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2:17" x14ac:dyDescent="0.2">
      <c r="B24" s="42"/>
      <c r="C24" s="42"/>
      <c r="D24" s="43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2:17" x14ac:dyDescent="0.2">
      <c r="B25" s="42"/>
      <c r="C25" s="42"/>
      <c r="D25" s="43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2:17" x14ac:dyDescent="0.2">
      <c r="B26" s="42"/>
      <c r="C26" s="42"/>
      <c r="D26" s="43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x14ac:dyDescent="0.2">
      <c r="B27" s="42"/>
      <c r="C27" s="42"/>
      <c r="D27" s="4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x14ac:dyDescent="0.2">
      <c r="B28" s="42"/>
      <c r="C28" s="42"/>
      <c r="D28" s="4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2:17" x14ac:dyDescent="0.2">
      <c r="B29" s="42"/>
      <c r="C29" s="42"/>
      <c r="D29" s="43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 x14ac:dyDescent="0.2">
      <c r="B30" s="42"/>
      <c r="C30" s="42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2:17" x14ac:dyDescent="0.2">
      <c r="B31" s="42"/>
      <c r="C31" s="42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2:17" x14ac:dyDescent="0.2">
      <c r="B32" s="42"/>
      <c r="C32" s="42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2:17" x14ac:dyDescent="0.2">
      <c r="B33" s="42"/>
      <c r="C33" s="42"/>
      <c r="D33" s="43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 x14ac:dyDescent="0.2">
      <c r="B34" s="42"/>
      <c r="C34" s="42"/>
      <c r="D34" s="43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2:17" x14ac:dyDescent="0.2">
      <c r="B35" s="42"/>
      <c r="C35" s="42"/>
      <c r="D35" s="43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2:17" x14ac:dyDescent="0.2">
      <c r="B36" s="42"/>
      <c r="C36" s="42"/>
      <c r="D36" s="43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2:17" x14ac:dyDescent="0.2">
      <c r="B37" s="42"/>
      <c r="C37" s="4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2:17" x14ac:dyDescent="0.2">
      <c r="B38" s="42"/>
      <c r="C38" s="42"/>
      <c r="D38" s="4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2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2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2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2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2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2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2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2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2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B244" s="42"/>
      <c r="C244" s="42"/>
      <c r="D244" s="43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B245" s="42"/>
      <c r="C245" s="42"/>
      <c r="D245" s="43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x14ac:dyDescent="0.2">
      <c r="B246" s="42"/>
      <c r="C246" s="42"/>
      <c r="D246" s="43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</row>
    <row r="247" spans="2:17" x14ac:dyDescent="0.2">
      <c r="B247" s="42"/>
      <c r="C247" s="42"/>
      <c r="D247" s="43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</row>
    <row r="248" spans="2:17" x14ac:dyDescent="0.2">
      <c r="B248" s="42"/>
      <c r="C248" s="42"/>
      <c r="D248" s="43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F63E-98A3-4851-9EB2-04BF9FDFA570}">
  <sheetPr codeName="Лист6">
    <tabColor indexed="52"/>
    <outlinePr applyStyles="1" summaryBelow="0"/>
    <pageSetUpPr fitToPage="1"/>
  </sheetPr>
  <dimension ref="A2:S245"/>
  <sheetViews>
    <sheetView workbookViewId="0">
      <selection activeCell="A20" sqref="A20"/>
    </sheetView>
  </sheetViews>
  <sheetFormatPr defaultRowHeight="12.75" outlineLevelRow="1" x14ac:dyDescent="0.2"/>
  <cols>
    <col min="1" max="1" width="66" style="2" bestFit="1" customWidth="1"/>
    <col min="2" max="2" width="14.42578125" style="5" bestFit="1" customWidth="1"/>
    <col min="3" max="3" width="16" style="5" bestFit="1" customWidth="1"/>
    <col min="4" max="4" width="11.42578125" style="57" bestFit="1" customWidth="1"/>
    <col min="5" max="16384" width="9.140625" style="2"/>
  </cols>
  <sheetData>
    <row r="2" spans="1:19" ht="39" customHeight="1" x14ac:dyDescent="0.3">
      <c r="A2" s="38" t="s">
        <v>125</v>
      </c>
      <c r="B2" s="138"/>
      <c r="C2" s="138"/>
      <c r="D2" s="138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">
        <v>126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bn units</v>
      </c>
    </row>
    <row r="6" spans="1:19" s="10" customFormat="1" x14ac:dyDescent="0.2">
      <c r="A6" s="8"/>
      <c r="B6" s="60" t="s">
        <v>107</v>
      </c>
      <c r="C6" s="60" t="s">
        <v>106</v>
      </c>
      <c r="D6" s="45" t="s">
        <v>92</v>
      </c>
    </row>
    <row r="7" spans="1:19" s="13" customFormat="1" ht="15.75" x14ac:dyDescent="0.2">
      <c r="A7" s="89" t="s">
        <v>127</v>
      </c>
      <c r="B7" s="87">
        <f t="shared" ref="B7:D7" si="0">SUM(B8:B18)</f>
        <v>186.12814258610001</v>
      </c>
      <c r="C7" s="87">
        <f t="shared" si="0"/>
        <v>7773.8652288671901</v>
      </c>
      <c r="D7" s="88">
        <f t="shared" si="0"/>
        <v>0.99999999999999989</v>
      </c>
    </row>
    <row r="8" spans="1:19" s="64" customFormat="1" x14ac:dyDescent="0.2">
      <c r="A8" s="62" t="s">
        <v>102</v>
      </c>
      <c r="B8" s="24">
        <v>4.89556088416</v>
      </c>
      <c r="C8" s="24">
        <v>204.468975</v>
      </c>
      <c r="D8" s="63">
        <v>2.6301999999999999E-2</v>
      </c>
    </row>
    <row r="9" spans="1:19" s="64" customFormat="1" x14ac:dyDescent="0.2">
      <c r="A9" s="62" t="s">
        <v>103</v>
      </c>
      <c r="B9" s="24">
        <v>73.180885038219998</v>
      </c>
      <c r="C9" s="24">
        <v>3056.4874806807402</v>
      </c>
      <c r="D9" s="63">
        <v>0.393175</v>
      </c>
    </row>
    <row r="10" spans="1:19" s="64" customFormat="1" x14ac:dyDescent="0.2">
      <c r="A10" s="62" t="s">
        <v>104</v>
      </c>
      <c r="B10" s="24">
        <v>0.83710411043999999</v>
      </c>
      <c r="C10" s="24">
        <v>34.962657697669997</v>
      </c>
      <c r="D10" s="63">
        <v>4.4970000000000001E-3</v>
      </c>
    </row>
    <row r="11" spans="1:19" s="64" customFormat="1" x14ac:dyDescent="0.2">
      <c r="A11" s="62" t="s">
        <v>105</v>
      </c>
      <c r="B11" s="24">
        <v>0.89915025025999995</v>
      </c>
      <c r="C11" s="24">
        <v>37.554089182790001</v>
      </c>
      <c r="D11" s="63">
        <v>4.8310000000000002E-3</v>
      </c>
    </row>
    <row r="12" spans="1:19" s="64" customFormat="1" x14ac:dyDescent="0.2">
      <c r="A12" s="62" t="s">
        <v>106</v>
      </c>
      <c r="B12" s="24">
        <v>43.301182488039998</v>
      </c>
      <c r="C12" s="24">
        <v>1808.52584802157</v>
      </c>
      <c r="D12" s="63">
        <v>0.23264199999999999</v>
      </c>
    </row>
    <row r="13" spans="1:19" x14ac:dyDescent="0.2">
      <c r="A13" s="55" t="s">
        <v>107</v>
      </c>
      <c r="B13" s="27">
        <v>43.993948441050001</v>
      </c>
      <c r="C13" s="27">
        <v>1837.4600493785999</v>
      </c>
      <c r="D13" s="56">
        <v>0.23636399999999999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x14ac:dyDescent="0.2">
      <c r="A14" s="55" t="s">
        <v>108</v>
      </c>
      <c r="B14" s="27">
        <v>19.020311373929999</v>
      </c>
      <c r="C14" s="27">
        <v>794.40612890581997</v>
      </c>
      <c r="D14" s="56">
        <v>0.102189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x14ac:dyDescent="0.2">
      <c r="B15" s="42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x14ac:dyDescent="0.2">
      <c r="B16" s="42"/>
      <c r="C16" s="42"/>
      <c r="D16" s="43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9" x14ac:dyDescent="0.2">
      <c r="B17" s="42"/>
      <c r="C17" s="42"/>
      <c r="D17" s="43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9" x14ac:dyDescent="0.2">
      <c r="B18" s="42"/>
      <c r="C18" s="42"/>
      <c r="D18" s="4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9" x14ac:dyDescent="0.2">
      <c r="B19" s="42"/>
      <c r="C19" s="42"/>
      <c r="D19" s="4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9" x14ac:dyDescent="0.2">
      <c r="A20" s="90" t="s">
        <v>128</v>
      </c>
      <c r="B20" s="42"/>
      <c r="C20" s="42"/>
      <c r="D20" s="43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9" x14ac:dyDescent="0.2">
      <c r="B21" s="66" t="str">
        <f>"Державний борг України за станом на " &amp; TEXT(DREPORTDATE,"dd.MM.yyyy")</f>
        <v>Державний борг України за станом на 31.07.2025</v>
      </c>
      <c r="C21" s="42"/>
      <c r="D21" s="6" t="str">
        <f>VALVAL</f>
        <v>bn units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9" s="67" customFormat="1" x14ac:dyDescent="0.2">
      <c r="A22" s="8"/>
      <c r="B22" s="60" t="s">
        <v>107</v>
      </c>
      <c r="C22" s="60" t="s">
        <v>106</v>
      </c>
      <c r="D22" s="45" t="s">
        <v>92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5" customFormat="1" ht="15" x14ac:dyDescent="0.2">
      <c r="A23" s="91" t="s">
        <v>127</v>
      </c>
      <c r="B23" s="92">
        <f t="shared" ref="B23:D23" si="1">B$24+B$32</f>
        <v>186.12814258609998</v>
      </c>
      <c r="C23" s="92">
        <f t="shared" si="1"/>
        <v>7773.8652288671892</v>
      </c>
      <c r="D23" s="93">
        <f t="shared" si="1"/>
        <v>0.99999999999999989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</row>
    <row r="24" spans="1:19" s="82" customFormat="1" ht="15" x14ac:dyDescent="0.25">
      <c r="A24" s="96" t="s">
        <v>0</v>
      </c>
      <c r="B24" s="97">
        <f t="shared" ref="B24:D24" si="2">SUM(B$25:B$31)</f>
        <v>179.03269335544999</v>
      </c>
      <c r="C24" s="97">
        <f t="shared" si="2"/>
        <v>7477.5152772085894</v>
      </c>
      <c r="D24" s="74">
        <f t="shared" si="2"/>
        <v>0.96187899999999993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1:19" s="76" customFormat="1" outlineLevel="1" x14ac:dyDescent="0.2">
      <c r="A25" s="77" t="s">
        <v>102</v>
      </c>
      <c r="B25" s="52">
        <v>4.89556088416</v>
      </c>
      <c r="C25" s="52">
        <v>204.468975</v>
      </c>
      <c r="D25" s="53">
        <v>2.6301999999999999E-2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</row>
    <row r="26" spans="1:19" outlineLevel="1" x14ac:dyDescent="0.2">
      <c r="A26" s="77" t="s">
        <v>103</v>
      </c>
      <c r="B26" s="27">
        <v>71.176697446269998</v>
      </c>
      <c r="C26" s="27">
        <v>2972.7801808775298</v>
      </c>
      <c r="D26" s="56">
        <v>0.382407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9" outlineLevel="1" x14ac:dyDescent="0.2">
      <c r="A27" s="80" t="s">
        <v>104</v>
      </c>
      <c r="B27" s="27">
        <v>0.83710411043999999</v>
      </c>
      <c r="C27" s="27">
        <v>34.962657697669997</v>
      </c>
      <c r="D27" s="56">
        <v>4.4970000000000001E-3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9" outlineLevel="1" x14ac:dyDescent="0.2">
      <c r="A28" s="80" t="s">
        <v>105</v>
      </c>
      <c r="B28" s="27">
        <v>0.89915025025999995</v>
      </c>
      <c r="C28" s="27">
        <v>37.554089182790001</v>
      </c>
      <c r="D28" s="56">
        <v>4.8310000000000002E-3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9" outlineLevel="1" x14ac:dyDescent="0.2">
      <c r="A29" s="80" t="s">
        <v>106</v>
      </c>
      <c r="B29" s="27">
        <v>41.507978496920003</v>
      </c>
      <c r="C29" s="27">
        <v>1733.6305314865399</v>
      </c>
      <c r="D29" s="56">
        <v>0.22300800000000001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9" outlineLevel="1" x14ac:dyDescent="0.2">
      <c r="A30" s="80" t="s">
        <v>107</v>
      </c>
      <c r="B30" s="27">
        <v>41.513799711250002</v>
      </c>
      <c r="C30" s="27">
        <v>1733.87366150002</v>
      </c>
      <c r="D30" s="56">
        <v>0.22303899999999999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9" outlineLevel="1" x14ac:dyDescent="0.2">
      <c r="A31" s="80" t="s">
        <v>108</v>
      </c>
      <c r="B31" s="27">
        <v>18.202402456150001</v>
      </c>
      <c r="C31" s="27">
        <v>760.24518146404</v>
      </c>
      <c r="D31" s="56">
        <v>9.7795000000000007E-2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9" ht="15" x14ac:dyDescent="0.25">
      <c r="A32" s="83" t="s">
        <v>73</v>
      </c>
      <c r="B32" s="84">
        <f t="shared" ref="B32:D32" si="3">SUM(B$33:B$36)</f>
        <v>7.0954492306499999</v>
      </c>
      <c r="C32" s="84">
        <f t="shared" si="3"/>
        <v>296.34995165860005</v>
      </c>
      <c r="D32" s="85">
        <f t="shared" si="3"/>
        <v>3.8121000000000002E-2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1" x14ac:dyDescent="0.2">
      <c r="A33" s="80" t="s">
        <v>103</v>
      </c>
      <c r="B33" s="27">
        <v>2.0041875919500001</v>
      </c>
      <c r="C33" s="27">
        <v>83.707299803210006</v>
      </c>
      <c r="D33" s="56">
        <v>1.0768E-2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1" x14ac:dyDescent="0.2">
      <c r="A34" s="80" t="s">
        <v>106</v>
      </c>
      <c r="B34" s="27">
        <v>1.79320399112</v>
      </c>
      <c r="C34" s="27">
        <v>74.895316535030005</v>
      </c>
      <c r="D34" s="56">
        <v>9.6340000000000002E-3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1" x14ac:dyDescent="0.2">
      <c r="A35" s="80" t="s">
        <v>107</v>
      </c>
      <c r="B35" s="27">
        <v>2.4801487297999998</v>
      </c>
      <c r="C35" s="27">
        <v>103.58638787858</v>
      </c>
      <c r="D35" s="56">
        <v>1.3325E-2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1" x14ac:dyDescent="0.2">
      <c r="A36" s="80" t="s">
        <v>108</v>
      </c>
      <c r="B36" s="27">
        <v>0.81790891777999997</v>
      </c>
      <c r="C36" s="27">
        <v>34.160947441780003</v>
      </c>
      <c r="D36" s="56">
        <v>4.3940000000000003E-3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">
      <c r="B37" s="42"/>
      <c r="C37" s="42"/>
      <c r="D37" s="43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">
      <c r="B38" s="42"/>
      <c r="C38" s="42"/>
      <c r="D38" s="43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">
      <c r="B39" s="42"/>
      <c r="C39" s="42"/>
      <c r="D39" s="43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">
      <c r="B40" s="42"/>
      <c r="C40" s="42"/>
      <c r="D40" s="43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">
      <c r="B41" s="42"/>
      <c r="C41" s="42"/>
      <c r="D41" s="43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">
      <c r="B42" s="42"/>
      <c r="C42" s="42"/>
      <c r="D42" s="4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">
      <c r="B43" s="42"/>
      <c r="C43" s="42"/>
      <c r="D43" s="43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">
      <c r="B44" s="42"/>
      <c r="C44" s="42"/>
      <c r="D44" s="43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">
      <c r="B45" s="42"/>
      <c r="C45" s="42"/>
      <c r="D45" s="43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">
      <c r="B46" s="42"/>
      <c r="C46" s="42"/>
      <c r="D46" s="43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">
      <c r="B47" s="42"/>
      <c r="C47" s="42"/>
      <c r="D47" s="43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">
      <c r="B48" s="42"/>
      <c r="C48" s="42"/>
      <c r="D48" s="43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2:17" x14ac:dyDescent="0.2">
      <c r="B49" s="42"/>
      <c r="C49" s="42"/>
      <c r="D49" s="43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2:17" x14ac:dyDescent="0.2">
      <c r="B50" s="42"/>
      <c r="C50" s="42"/>
      <c r="D50" s="43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2:17" x14ac:dyDescent="0.2">
      <c r="B51" s="42"/>
      <c r="C51" s="42"/>
      <c r="D51" s="43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2:17" x14ac:dyDescent="0.2">
      <c r="B52" s="42"/>
      <c r="C52" s="42"/>
      <c r="D52" s="43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2:17" x14ac:dyDescent="0.2">
      <c r="B53" s="42"/>
      <c r="C53" s="42"/>
      <c r="D53" s="43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2:17" x14ac:dyDescent="0.2">
      <c r="B54" s="42"/>
      <c r="C54" s="42"/>
      <c r="D54" s="43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2:17" x14ac:dyDescent="0.2">
      <c r="B55" s="42"/>
      <c r="C55" s="42"/>
      <c r="D55" s="43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2:17" x14ac:dyDescent="0.2">
      <c r="B56" s="42"/>
      <c r="C56" s="42"/>
      <c r="D56" s="43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2:17" x14ac:dyDescent="0.2">
      <c r="B57" s="42"/>
      <c r="C57" s="42"/>
      <c r="D57" s="43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2:17" x14ac:dyDescent="0.2">
      <c r="B58" s="42"/>
      <c r="C58" s="42"/>
      <c r="D58" s="43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2:17" x14ac:dyDescent="0.2">
      <c r="B59" s="42"/>
      <c r="C59" s="42"/>
      <c r="D59" s="43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2:17" x14ac:dyDescent="0.2">
      <c r="B60" s="42"/>
      <c r="C60" s="42"/>
      <c r="D60" s="43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2:17" x14ac:dyDescent="0.2">
      <c r="B61" s="42"/>
      <c r="C61" s="42"/>
      <c r="D61" s="43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2:17" x14ac:dyDescent="0.2">
      <c r="B62" s="42"/>
      <c r="C62" s="42"/>
      <c r="D62" s="43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2:17" x14ac:dyDescent="0.2">
      <c r="B63" s="42"/>
      <c r="C63" s="42"/>
      <c r="D63" s="43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2:17" x14ac:dyDescent="0.2">
      <c r="B64" s="42"/>
      <c r="C64" s="42"/>
      <c r="D64" s="43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2:17" x14ac:dyDescent="0.2">
      <c r="B65" s="42"/>
      <c r="C65" s="42"/>
      <c r="D65" s="43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2:17" x14ac:dyDescent="0.2">
      <c r="B66" s="42"/>
      <c r="C66" s="42"/>
      <c r="D66" s="43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2:17" x14ac:dyDescent="0.2">
      <c r="B67" s="42"/>
      <c r="C67" s="42"/>
      <c r="D67" s="43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x14ac:dyDescent="0.2">
      <c r="B68" s="42"/>
      <c r="C68" s="42"/>
      <c r="D68" s="43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2:17" x14ac:dyDescent="0.2">
      <c r="B69" s="42"/>
      <c r="C69" s="42"/>
      <c r="D69" s="43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2:17" x14ac:dyDescent="0.2">
      <c r="B70" s="42"/>
      <c r="C70" s="42"/>
      <c r="D70" s="43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2:17" x14ac:dyDescent="0.2">
      <c r="B71" s="42"/>
      <c r="C71" s="42"/>
      <c r="D71" s="43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2:17" x14ac:dyDescent="0.2">
      <c r="B72" s="42"/>
      <c r="C72" s="42"/>
      <c r="D72" s="43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2:17" x14ac:dyDescent="0.2">
      <c r="B73" s="42"/>
      <c r="C73" s="42"/>
      <c r="D73" s="43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2:17" x14ac:dyDescent="0.2">
      <c r="B74" s="42"/>
      <c r="C74" s="42"/>
      <c r="D74" s="43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2:17" x14ac:dyDescent="0.2">
      <c r="B75" s="42"/>
      <c r="C75" s="42"/>
      <c r="D75" s="43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2:17" x14ac:dyDescent="0.2">
      <c r="B76" s="42"/>
      <c r="C76" s="42"/>
      <c r="D76" s="43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2:17" x14ac:dyDescent="0.2">
      <c r="B77" s="42"/>
      <c r="C77" s="42"/>
      <c r="D77" s="43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x14ac:dyDescent="0.2">
      <c r="B78" s="42"/>
      <c r="C78" s="42"/>
      <c r="D78" s="43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2:17" x14ac:dyDescent="0.2">
      <c r="B79" s="42"/>
      <c r="C79" s="42"/>
      <c r="D79" s="43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2:17" x14ac:dyDescent="0.2">
      <c r="B80" s="42"/>
      <c r="C80" s="42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2:17" x14ac:dyDescent="0.2">
      <c r="B81" s="42"/>
      <c r="C81" s="42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2:17" x14ac:dyDescent="0.2">
      <c r="B82" s="42"/>
      <c r="C82" s="42"/>
      <c r="D82" s="43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2:17" x14ac:dyDescent="0.2">
      <c r="B83" s="42"/>
      <c r="C83" s="42"/>
      <c r="D83" s="43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2:17" x14ac:dyDescent="0.2">
      <c r="B84" s="42"/>
      <c r="C84" s="42"/>
      <c r="D84" s="43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2:17" x14ac:dyDescent="0.2">
      <c r="B85" s="42"/>
      <c r="C85" s="42"/>
      <c r="D85" s="43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2:17" x14ac:dyDescent="0.2">
      <c r="B86" s="42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2:17" x14ac:dyDescent="0.2">
      <c r="B87" s="42"/>
      <c r="C87" s="42"/>
      <c r="D87" s="43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2:17" x14ac:dyDescent="0.2">
      <c r="B88" s="42"/>
      <c r="C88" s="42"/>
      <c r="D88" s="43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2:17" x14ac:dyDescent="0.2">
      <c r="B89" s="42"/>
      <c r="C89" s="42"/>
      <c r="D89" s="43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2:17" x14ac:dyDescent="0.2">
      <c r="B90" s="42"/>
      <c r="C90" s="42"/>
      <c r="D90" s="43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2:17" x14ac:dyDescent="0.2">
      <c r="B91" s="42"/>
      <c r="C91" s="42"/>
      <c r="D91" s="43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2:17" x14ac:dyDescent="0.2">
      <c r="B92" s="42"/>
      <c r="C92" s="42"/>
      <c r="D92" s="43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2:17" x14ac:dyDescent="0.2">
      <c r="B93" s="42"/>
      <c r="C93" s="42"/>
      <c r="D93" s="43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2:17" x14ac:dyDescent="0.2">
      <c r="B94" s="42"/>
      <c r="C94" s="42"/>
      <c r="D94" s="43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2:17" x14ac:dyDescent="0.2">
      <c r="B95" s="42"/>
      <c r="C95" s="42"/>
      <c r="D95" s="43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2:17" x14ac:dyDescent="0.2">
      <c r="B96" s="42"/>
      <c r="C96" s="42"/>
      <c r="D96" s="43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2:17" x14ac:dyDescent="0.2">
      <c r="B97" s="42"/>
      <c r="C97" s="42"/>
      <c r="D97" s="43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2:17" x14ac:dyDescent="0.2">
      <c r="B98" s="42"/>
      <c r="C98" s="42"/>
      <c r="D98" s="43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2:17" x14ac:dyDescent="0.2">
      <c r="B99" s="42"/>
      <c r="C99" s="42"/>
      <c r="D99" s="43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2:17" x14ac:dyDescent="0.2">
      <c r="B100" s="42"/>
      <c r="C100" s="42"/>
      <c r="D100" s="43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2:17" x14ac:dyDescent="0.2">
      <c r="B101" s="42"/>
      <c r="C101" s="42"/>
      <c r="D101" s="43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2:17" x14ac:dyDescent="0.2">
      <c r="B102" s="42"/>
      <c r="C102" s="42"/>
      <c r="D102" s="43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2:17" x14ac:dyDescent="0.2">
      <c r="B103" s="42"/>
      <c r="C103" s="42"/>
      <c r="D103" s="43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2:17" x14ac:dyDescent="0.2">
      <c r="B104" s="42"/>
      <c r="C104" s="42"/>
      <c r="D104" s="43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2:17" x14ac:dyDescent="0.2">
      <c r="B105" s="42"/>
      <c r="C105" s="42"/>
      <c r="D105" s="43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2:17" x14ac:dyDescent="0.2">
      <c r="B106" s="42"/>
      <c r="C106" s="42"/>
      <c r="D106" s="43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2:17" x14ac:dyDescent="0.2">
      <c r="B107" s="42"/>
      <c r="C107" s="42"/>
      <c r="D107" s="43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2:17" x14ac:dyDescent="0.2">
      <c r="B108" s="42"/>
      <c r="C108" s="42"/>
      <c r="D108" s="43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2:17" x14ac:dyDescent="0.2">
      <c r="B109" s="42"/>
      <c r="C109" s="42"/>
      <c r="D109" s="43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2:17" x14ac:dyDescent="0.2">
      <c r="B110" s="42"/>
      <c r="C110" s="42"/>
      <c r="D110" s="43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2:17" x14ac:dyDescent="0.2">
      <c r="B111" s="42"/>
      <c r="C111" s="42"/>
      <c r="D111" s="43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2:17" x14ac:dyDescent="0.2">
      <c r="B112" s="42"/>
      <c r="C112" s="42"/>
      <c r="D112" s="43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2:17" x14ac:dyDescent="0.2">
      <c r="B113" s="42"/>
      <c r="C113" s="42"/>
      <c r="D113" s="43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2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2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2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2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2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2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2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2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2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2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2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2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2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2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2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  <row r="184" spans="2:17" x14ac:dyDescent="0.2">
      <c r="B184" s="42"/>
      <c r="C184" s="42"/>
      <c r="D184" s="43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</row>
    <row r="185" spans="2:17" x14ac:dyDescent="0.2">
      <c r="B185" s="42"/>
      <c r="C185" s="42"/>
      <c r="D185" s="43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</row>
    <row r="186" spans="2:17" x14ac:dyDescent="0.2">
      <c r="B186" s="42"/>
      <c r="C186" s="42"/>
      <c r="D186" s="43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</row>
    <row r="187" spans="2:17" x14ac:dyDescent="0.2">
      <c r="B187" s="42"/>
      <c r="C187" s="42"/>
      <c r="D187" s="43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</row>
    <row r="188" spans="2:17" x14ac:dyDescent="0.2">
      <c r="B188" s="42"/>
      <c r="C188" s="42"/>
      <c r="D188" s="43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</row>
    <row r="189" spans="2:17" x14ac:dyDescent="0.2">
      <c r="B189" s="42"/>
      <c r="C189" s="42"/>
      <c r="D189" s="43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</row>
    <row r="190" spans="2:17" x14ac:dyDescent="0.2">
      <c r="B190" s="42"/>
      <c r="C190" s="42"/>
      <c r="D190" s="43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</row>
    <row r="191" spans="2:17" x14ac:dyDescent="0.2">
      <c r="B191" s="42"/>
      <c r="C191" s="42"/>
      <c r="D191" s="43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">
      <c r="B192" s="42"/>
      <c r="C192" s="42"/>
      <c r="D192" s="43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</row>
    <row r="193" spans="2:17" x14ac:dyDescent="0.2">
      <c r="B193" s="42"/>
      <c r="C193" s="42"/>
      <c r="D193" s="43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</row>
    <row r="194" spans="2:17" x14ac:dyDescent="0.2">
      <c r="B194" s="42"/>
      <c r="C194" s="42"/>
      <c r="D194" s="43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</row>
    <row r="195" spans="2:17" x14ac:dyDescent="0.2">
      <c r="B195" s="42"/>
      <c r="C195" s="42"/>
      <c r="D195" s="43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</row>
    <row r="196" spans="2:17" x14ac:dyDescent="0.2">
      <c r="B196" s="42"/>
      <c r="C196" s="42"/>
      <c r="D196" s="43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</row>
    <row r="197" spans="2:17" x14ac:dyDescent="0.2">
      <c r="B197" s="42"/>
      <c r="C197" s="42"/>
      <c r="D197" s="43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</row>
    <row r="198" spans="2:17" x14ac:dyDescent="0.2">
      <c r="B198" s="42"/>
      <c r="C198" s="42"/>
      <c r="D198" s="43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</row>
    <row r="199" spans="2:17" x14ac:dyDescent="0.2">
      <c r="B199" s="42"/>
      <c r="C199" s="42"/>
      <c r="D199" s="43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</row>
    <row r="200" spans="2:17" x14ac:dyDescent="0.2">
      <c r="B200" s="42"/>
      <c r="C200" s="42"/>
      <c r="D200" s="43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</row>
    <row r="201" spans="2:17" x14ac:dyDescent="0.2">
      <c r="B201" s="42"/>
      <c r="C201" s="42"/>
      <c r="D201" s="43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</row>
    <row r="202" spans="2:17" x14ac:dyDescent="0.2">
      <c r="B202" s="42"/>
      <c r="C202" s="42"/>
      <c r="D202" s="43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</row>
    <row r="203" spans="2:17" x14ac:dyDescent="0.2">
      <c r="B203" s="42"/>
      <c r="C203" s="42"/>
      <c r="D203" s="43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</row>
    <row r="204" spans="2:17" x14ac:dyDescent="0.2">
      <c r="B204" s="42"/>
      <c r="C204" s="42"/>
      <c r="D204" s="43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</row>
    <row r="205" spans="2:17" x14ac:dyDescent="0.2">
      <c r="B205" s="42"/>
      <c r="C205" s="42"/>
      <c r="D205" s="43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</row>
    <row r="206" spans="2:17" x14ac:dyDescent="0.2">
      <c r="B206" s="42"/>
      <c r="C206" s="42"/>
      <c r="D206" s="43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</row>
    <row r="207" spans="2:17" x14ac:dyDescent="0.2">
      <c r="B207" s="42"/>
      <c r="C207" s="42"/>
      <c r="D207" s="43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</row>
    <row r="208" spans="2:17" x14ac:dyDescent="0.2">
      <c r="B208" s="42"/>
      <c r="C208" s="42"/>
      <c r="D208" s="43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</row>
    <row r="209" spans="2:17" x14ac:dyDescent="0.2">
      <c r="B209" s="42"/>
      <c r="C209" s="42"/>
      <c r="D209" s="43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</row>
    <row r="210" spans="2:17" x14ac:dyDescent="0.2">
      <c r="B210" s="42"/>
      <c r="C210" s="42"/>
      <c r="D210" s="43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</row>
    <row r="211" spans="2:17" x14ac:dyDescent="0.2">
      <c r="B211" s="42"/>
      <c r="C211" s="42"/>
      <c r="D211" s="43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</row>
    <row r="212" spans="2:17" x14ac:dyDescent="0.2">
      <c r="B212" s="42"/>
      <c r="C212" s="42"/>
      <c r="D212" s="43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</row>
    <row r="213" spans="2:17" x14ac:dyDescent="0.2">
      <c r="B213" s="42"/>
      <c r="C213" s="42"/>
      <c r="D213" s="43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</row>
    <row r="214" spans="2:17" x14ac:dyDescent="0.2">
      <c r="B214" s="42"/>
      <c r="C214" s="42"/>
      <c r="D214" s="43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</row>
    <row r="215" spans="2:17" x14ac:dyDescent="0.2">
      <c r="B215" s="42"/>
      <c r="C215" s="42"/>
      <c r="D215" s="43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</row>
    <row r="216" spans="2:17" x14ac:dyDescent="0.2">
      <c r="B216" s="42"/>
      <c r="C216" s="42"/>
      <c r="D216" s="43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</row>
    <row r="217" spans="2:17" x14ac:dyDescent="0.2">
      <c r="B217" s="42"/>
      <c r="C217" s="42"/>
      <c r="D217" s="43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</row>
    <row r="218" spans="2:17" x14ac:dyDescent="0.2">
      <c r="B218" s="42"/>
      <c r="C218" s="42"/>
      <c r="D218" s="43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</row>
    <row r="219" spans="2:17" x14ac:dyDescent="0.2">
      <c r="B219" s="42"/>
      <c r="C219" s="42"/>
      <c r="D219" s="43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</row>
    <row r="220" spans="2:17" x14ac:dyDescent="0.2">
      <c r="B220" s="42"/>
      <c r="C220" s="42"/>
      <c r="D220" s="43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</row>
    <row r="221" spans="2:17" x14ac:dyDescent="0.2">
      <c r="B221" s="42"/>
      <c r="C221" s="42"/>
      <c r="D221" s="43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</row>
    <row r="222" spans="2:17" x14ac:dyDescent="0.2">
      <c r="B222" s="42"/>
      <c r="C222" s="42"/>
      <c r="D222" s="43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</row>
    <row r="223" spans="2:17" x14ac:dyDescent="0.2">
      <c r="B223" s="42"/>
      <c r="C223" s="42"/>
      <c r="D223" s="43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</row>
    <row r="224" spans="2:17" x14ac:dyDescent="0.2">
      <c r="B224" s="42"/>
      <c r="C224" s="42"/>
      <c r="D224" s="43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</row>
    <row r="225" spans="2:17" x14ac:dyDescent="0.2">
      <c r="B225" s="42"/>
      <c r="C225" s="42"/>
      <c r="D225" s="43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</row>
    <row r="226" spans="2:17" x14ac:dyDescent="0.2">
      <c r="B226" s="42"/>
      <c r="C226" s="42"/>
      <c r="D226" s="43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</row>
    <row r="227" spans="2:17" x14ac:dyDescent="0.2">
      <c r="B227" s="42"/>
      <c r="C227" s="42"/>
      <c r="D227" s="43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</row>
    <row r="228" spans="2:17" x14ac:dyDescent="0.2">
      <c r="B228" s="42"/>
      <c r="C228" s="42"/>
      <c r="D228" s="43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</row>
    <row r="229" spans="2:17" x14ac:dyDescent="0.2">
      <c r="B229" s="42"/>
      <c r="C229" s="42"/>
      <c r="D229" s="43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</row>
    <row r="230" spans="2:17" x14ac:dyDescent="0.2">
      <c r="B230" s="42"/>
      <c r="C230" s="42"/>
      <c r="D230" s="43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</row>
    <row r="231" spans="2:17" x14ac:dyDescent="0.2">
      <c r="B231" s="42"/>
      <c r="C231" s="42"/>
      <c r="D231" s="43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</row>
    <row r="232" spans="2:17" x14ac:dyDescent="0.2">
      <c r="B232" s="42"/>
      <c r="C232" s="42"/>
      <c r="D232" s="43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</row>
    <row r="233" spans="2:17" x14ac:dyDescent="0.2">
      <c r="B233" s="42"/>
      <c r="C233" s="42"/>
      <c r="D233" s="43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</row>
    <row r="234" spans="2:17" x14ac:dyDescent="0.2">
      <c r="B234" s="42"/>
      <c r="C234" s="42"/>
      <c r="D234" s="43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</row>
    <row r="235" spans="2:17" x14ac:dyDescent="0.2">
      <c r="B235" s="42"/>
      <c r="C235" s="42"/>
      <c r="D235" s="43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</row>
    <row r="236" spans="2:17" x14ac:dyDescent="0.2">
      <c r="B236" s="42"/>
      <c r="C236" s="42"/>
      <c r="D236" s="43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</row>
    <row r="237" spans="2:17" x14ac:dyDescent="0.2">
      <c r="B237" s="42"/>
      <c r="C237" s="42"/>
      <c r="D237" s="43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</row>
    <row r="238" spans="2:17" x14ac:dyDescent="0.2">
      <c r="B238" s="42"/>
      <c r="C238" s="42"/>
      <c r="D238" s="43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</row>
    <row r="239" spans="2:17" x14ac:dyDescent="0.2">
      <c r="B239" s="42"/>
      <c r="C239" s="42"/>
      <c r="D239" s="43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</row>
    <row r="240" spans="2:17" x14ac:dyDescent="0.2">
      <c r="B240" s="42"/>
      <c r="C240" s="42"/>
      <c r="D240" s="43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</row>
    <row r="241" spans="2:17" x14ac:dyDescent="0.2">
      <c r="B241" s="42"/>
      <c r="C241" s="42"/>
      <c r="D241" s="43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</row>
    <row r="242" spans="2:17" x14ac:dyDescent="0.2">
      <c r="B242" s="42"/>
      <c r="C242" s="42"/>
      <c r="D242" s="43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</row>
    <row r="243" spans="2:17" x14ac:dyDescent="0.2">
      <c r="B243" s="42"/>
      <c r="C243" s="42"/>
      <c r="D243" s="43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</row>
    <row r="244" spans="2:17" x14ac:dyDescent="0.2">
      <c r="B244" s="42"/>
      <c r="C244" s="42"/>
      <c r="D244" s="43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</row>
    <row r="245" spans="2:17" x14ac:dyDescent="0.2">
      <c r="B245" s="42"/>
      <c r="C245" s="42"/>
      <c r="D245" s="43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5FF3-FAAA-45BD-8025-CED064DB81F6}">
  <sheetPr codeName="Лист11">
    <tabColor indexed="12"/>
    <outlinePr applyStyles="1" summaryBelow="0"/>
    <pageSetUpPr fitToPage="1"/>
  </sheetPr>
  <dimension ref="A2:S183"/>
  <sheetViews>
    <sheetView topLeftCell="A25" workbookViewId="0">
      <selection activeCell="A30" sqref="A30"/>
    </sheetView>
  </sheetViews>
  <sheetFormatPr defaultRowHeight="12.75" outlineLevelRow="3" x14ac:dyDescent="0.2"/>
  <cols>
    <col min="1" max="1" width="81.42578125" style="2" customWidth="1"/>
    <col min="2" max="2" width="14.28515625" style="5" customWidth="1"/>
    <col min="3" max="3" width="15.42578125" style="5" customWidth="1"/>
    <col min="4" max="4" width="10.28515625" style="57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 of Ukraine as of ") &amp; STRPRESENTDATE</f>
        <v>State debt and State guaranteed debt  of Ukraine as of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IF(REPORT_LANG="UKR","(за ознакою умовності)","by conditionality")</f>
        <v>by conditionality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bn units</v>
      </c>
    </row>
    <row r="6" spans="1:19" s="10" customFormat="1" x14ac:dyDescent="0.2">
      <c r="A6" s="98"/>
      <c r="B6" s="44" t="s">
        <v>107</v>
      </c>
      <c r="C6" s="44" t="s">
        <v>106</v>
      </c>
      <c r="D6" s="99" t="s">
        <v>92</v>
      </c>
    </row>
    <row r="7" spans="1:19" s="13" customFormat="1" ht="15.75" x14ac:dyDescent="0.2">
      <c r="A7" s="100" t="str">
        <f>IF(REPORT_LANG="UKR","Загальна сума державного та гарантованого державою боргу","Total")</f>
        <v>Total</v>
      </c>
      <c r="B7" s="87">
        <f t="shared" ref="B7:D7" si="0">B$8+B$81</f>
        <v>186.12814258609995</v>
      </c>
      <c r="C7" s="87">
        <f t="shared" si="0"/>
        <v>7773.8652288671892</v>
      </c>
      <c r="D7" s="88">
        <f t="shared" si="0"/>
        <v>0.99999499999999986</v>
      </c>
    </row>
    <row r="8" spans="1:19" s="104" customFormat="1" ht="15" x14ac:dyDescent="0.2">
      <c r="A8" s="101" t="s">
        <v>0</v>
      </c>
      <c r="B8" s="102">
        <f t="shared" ref="B8:D8" si="1">B$9+B$44</f>
        <v>179.03269335544996</v>
      </c>
      <c r="C8" s="102">
        <f t="shared" si="1"/>
        <v>7477.5152772085894</v>
      </c>
      <c r="D8" s="103">
        <f t="shared" si="1"/>
        <v>0.96187699999999987</v>
      </c>
    </row>
    <row r="9" spans="1:19" s="19" customFormat="1" ht="15" outlineLevel="1" x14ac:dyDescent="0.2">
      <c r="A9" s="105" t="s">
        <v>1</v>
      </c>
      <c r="B9" s="106">
        <f t="shared" ref="B9:D9" si="2">B$10+B$42</f>
        <v>44.643048797979979</v>
      </c>
      <c r="C9" s="106">
        <f t="shared" si="2"/>
        <v>1864.5705046946396</v>
      </c>
      <c r="D9" s="107">
        <f t="shared" si="2"/>
        <v>0.23985000000000001</v>
      </c>
    </row>
    <row r="10" spans="1:19" s="22" customFormat="1" ht="14.25" outlineLevel="2" x14ac:dyDescent="0.2">
      <c r="A10" s="108" t="s">
        <v>2</v>
      </c>
      <c r="B10" s="109">
        <f t="shared" ref="B10:D10" si="3">SUM(B$11:B$41)</f>
        <v>44.609800585629976</v>
      </c>
      <c r="C10" s="109">
        <f t="shared" si="3"/>
        <v>1863.1818532080995</v>
      </c>
      <c r="D10" s="110">
        <f t="shared" si="3"/>
        <v>0.239671</v>
      </c>
    </row>
    <row r="11" spans="1:19" outlineLevel="3" x14ac:dyDescent="0.2">
      <c r="A11" s="23" t="s">
        <v>3</v>
      </c>
      <c r="B11" s="111">
        <v>0.30007346641999999</v>
      </c>
      <c r="C11" s="111">
        <v>12.5329284129</v>
      </c>
      <c r="D11" s="112">
        <v>1.6119999999999999E-3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4</v>
      </c>
      <c r="B12" s="27">
        <v>5.3772314678699997</v>
      </c>
      <c r="C12" s="27">
        <v>224.58652493380001</v>
      </c>
      <c r="D12" s="56">
        <v>2.8889999999999999E-2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5</v>
      </c>
      <c r="B13" s="27">
        <v>1.25284179554</v>
      </c>
      <c r="C13" s="27">
        <v>52.326441000000003</v>
      </c>
      <c r="D13" s="56">
        <v>6.731E-3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6</v>
      </c>
      <c r="B14" s="27">
        <v>0.40463341171</v>
      </c>
      <c r="C14" s="27">
        <v>16.899999999999999</v>
      </c>
      <c r="D14" s="56">
        <v>2.1740000000000002E-3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7</v>
      </c>
      <c r="B15" s="27">
        <v>1.1971402713599999</v>
      </c>
      <c r="C15" s="27">
        <v>50</v>
      </c>
      <c r="D15" s="56">
        <v>6.4320000000000002E-3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8</v>
      </c>
      <c r="B16" s="27">
        <v>0.80687256683999997</v>
      </c>
      <c r="C16" s="27">
        <v>33.700001</v>
      </c>
      <c r="D16" s="56">
        <v>4.3350000000000003E-3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9</v>
      </c>
      <c r="B17" s="27">
        <v>1.12291757455</v>
      </c>
      <c r="C17" s="27">
        <v>46.9</v>
      </c>
      <c r="D17" s="56">
        <v>6.0330000000000002E-3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10</v>
      </c>
      <c r="B18" s="27">
        <v>5.3991772534200004</v>
      </c>
      <c r="C18" s="27">
        <v>225.503117</v>
      </c>
      <c r="D18" s="56">
        <v>2.9007999999999999E-2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11</v>
      </c>
      <c r="B19" s="27">
        <v>0.28965393070000001</v>
      </c>
      <c r="C19" s="27">
        <v>12.097744</v>
      </c>
      <c r="D19" s="56">
        <v>1.5560000000000001E-3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12</v>
      </c>
      <c r="B20" s="27">
        <v>0.64879601210000004</v>
      </c>
      <c r="C20" s="27">
        <v>27.097743999999999</v>
      </c>
      <c r="D20" s="56">
        <v>3.4859999999999999E-3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13</v>
      </c>
      <c r="B21" s="27">
        <v>1.9166980443699999</v>
      </c>
      <c r="C21" s="27">
        <v>80.053193861400004</v>
      </c>
      <c r="D21" s="56">
        <v>1.0298E-2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14</v>
      </c>
      <c r="B22" s="27">
        <v>0.28965393070000001</v>
      </c>
      <c r="C22" s="27">
        <v>12.097744</v>
      </c>
      <c r="D22" s="56">
        <v>1.5560000000000001E-3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15</v>
      </c>
      <c r="B23" s="27">
        <v>0.28965393070000001</v>
      </c>
      <c r="C23" s="27">
        <v>12.097744</v>
      </c>
      <c r="D23" s="56">
        <v>1.5560000000000001E-3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16</v>
      </c>
      <c r="B24" s="27">
        <v>4.9814806231200004</v>
      </c>
      <c r="C24" s="27">
        <v>208.05751599999999</v>
      </c>
      <c r="D24" s="56">
        <v>2.6764E-2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17</v>
      </c>
      <c r="B25" s="27">
        <v>0.28965393070000001</v>
      </c>
      <c r="C25" s="27">
        <v>12.097744</v>
      </c>
      <c r="D25" s="56">
        <v>1.5560000000000001E-3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18</v>
      </c>
      <c r="B26" s="27">
        <v>0.28965393070000001</v>
      </c>
      <c r="C26" s="27">
        <v>12.097744</v>
      </c>
      <c r="D26" s="56">
        <v>1.5560000000000001E-3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19</v>
      </c>
      <c r="B27" s="27">
        <v>0.28965393070000001</v>
      </c>
      <c r="C27" s="27">
        <v>12.097744</v>
      </c>
      <c r="D27" s="56">
        <v>1.5560000000000001E-3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20</v>
      </c>
      <c r="B28" s="27">
        <v>0.28965393070000001</v>
      </c>
      <c r="C28" s="27">
        <v>12.097744</v>
      </c>
      <c r="D28" s="56">
        <v>1.5560000000000001E-3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21</v>
      </c>
      <c r="B29" s="27">
        <v>0.28965393070000001</v>
      </c>
      <c r="C29" s="27">
        <v>12.097744</v>
      </c>
      <c r="D29" s="56">
        <v>1.5560000000000001E-3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22</v>
      </c>
      <c r="B30" s="27">
        <v>0.28965393070000001</v>
      </c>
      <c r="C30" s="27">
        <v>12.097744</v>
      </c>
      <c r="D30" s="56">
        <v>1.5560000000000001E-3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23</v>
      </c>
      <c r="B31" s="27">
        <v>0.28965393070000001</v>
      </c>
      <c r="C31" s="27">
        <v>12.097744</v>
      </c>
      <c r="D31" s="56">
        <v>1.5560000000000001E-3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24</v>
      </c>
      <c r="B32" s="27">
        <v>0.28965393070000001</v>
      </c>
      <c r="C32" s="27">
        <v>12.097744</v>
      </c>
      <c r="D32" s="56">
        <v>1.5560000000000001E-3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25</v>
      </c>
      <c r="B33" s="27">
        <v>0.28965393070000001</v>
      </c>
      <c r="C33" s="27">
        <v>12.097744</v>
      </c>
      <c r="D33" s="56">
        <v>1.5560000000000001E-3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26</v>
      </c>
      <c r="B34" s="27">
        <v>0.28965393070000001</v>
      </c>
      <c r="C34" s="27">
        <v>12.097744</v>
      </c>
      <c r="D34" s="56">
        <v>1.5560000000000001E-3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27</v>
      </c>
      <c r="B35" s="27">
        <v>8.1058685252099991</v>
      </c>
      <c r="C35" s="27">
        <v>338.55132600000002</v>
      </c>
      <c r="D35" s="56">
        <v>4.3549999999999998E-2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28</v>
      </c>
      <c r="B36" s="27">
        <v>6.15564142778</v>
      </c>
      <c r="C36" s="27">
        <v>257.09775100000002</v>
      </c>
      <c r="D36" s="56">
        <v>3.3071999999999997E-2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29</v>
      </c>
      <c r="B37" s="27">
        <v>1.5144712949500001</v>
      </c>
      <c r="C37" s="27">
        <v>63.253711000000003</v>
      </c>
      <c r="D37" s="56">
        <v>8.1370000000000001E-3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30</v>
      </c>
      <c r="B38" s="27">
        <v>1.10302675368</v>
      </c>
      <c r="C38" s="27">
        <v>46.069235999999997</v>
      </c>
      <c r="D38" s="56">
        <v>5.9259999999999998E-3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32</v>
      </c>
      <c r="B39" s="27">
        <v>0.36588655418999999</v>
      </c>
      <c r="C39" s="27">
        <v>15.281691</v>
      </c>
      <c r="D39" s="56">
        <v>1.9659999999999999E-3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33</v>
      </c>
      <c r="B40" s="27">
        <v>5.9857013569999999E-2</v>
      </c>
      <c r="C40" s="27">
        <v>2.5</v>
      </c>
      <c r="D40" s="56">
        <v>3.2200000000000002E-4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34</v>
      </c>
      <c r="B41" s="27">
        <v>0.13168542985000001</v>
      </c>
      <c r="C41" s="27">
        <v>5.5</v>
      </c>
      <c r="D41" s="56">
        <v>7.0699999999999995E-4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25" outlineLevel="2" x14ac:dyDescent="0.25">
      <c r="A42" s="113" t="s">
        <v>35</v>
      </c>
      <c r="B42" s="114">
        <f t="shared" ref="B42:D42" si="4">SUM(B$43:B$43)</f>
        <v>3.324821235E-2</v>
      </c>
      <c r="C42" s="114">
        <f t="shared" si="4"/>
        <v>1.3886514865399999</v>
      </c>
      <c r="D42" s="115">
        <f t="shared" si="4"/>
        <v>1.7899999999999999E-4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36</v>
      </c>
      <c r="B43" s="27">
        <v>3.324821235E-2</v>
      </c>
      <c r="C43" s="27">
        <v>1.3886514865399999</v>
      </c>
      <c r="D43" s="56">
        <v>1.7899999999999999E-4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5" outlineLevel="1" x14ac:dyDescent="0.25">
      <c r="A44" s="116" t="s">
        <v>37</v>
      </c>
      <c r="B44" s="117">
        <f t="shared" ref="B44:D44" si="5">B$45+B$55+B$66+B$68+B$75+B$77+B$79</f>
        <v>134.38964455746998</v>
      </c>
      <c r="C44" s="117">
        <f t="shared" si="5"/>
        <v>5612.9447725139498</v>
      </c>
      <c r="D44" s="118">
        <f t="shared" si="5"/>
        <v>0.72202699999999986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25" outlineLevel="2" x14ac:dyDescent="0.25">
      <c r="A45" s="113" t="s">
        <v>38</v>
      </c>
      <c r="B45" s="114">
        <f t="shared" ref="B45:D45" si="6">SUM(B$46:B$54)</f>
        <v>101.06687583657998</v>
      </c>
      <c r="C45" s="114">
        <f t="shared" si="6"/>
        <v>4221.1793495618303</v>
      </c>
      <c r="D45" s="115">
        <f t="shared" si="6"/>
        <v>0.54299499999999989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39</v>
      </c>
      <c r="B46" s="27">
        <v>0.10671234936</v>
      </c>
      <c r="C46" s="27">
        <v>4.4569693258400003</v>
      </c>
      <c r="D46" s="56">
        <v>5.7300000000000005E-4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outlineLevel="3" x14ac:dyDescent="0.2">
      <c r="A47" s="26" t="s">
        <v>40</v>
      </c>
      <c r="B47" s="27">
        <v>0.13590425294</v>
      </c>
      <c r="C47" s="27">
        <v>5.6762042089799998</v>
      </c>
      <c r="D47" s="56">
        <v>7.2999999999999996E-4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3" x14ac:dyDescent="0.2">
      <c r="A48" s="26" t="s">
        <v>41</v>
      </c>
      <c r="B48" s="27">
        <v>8.2077739859999999E-2</v>
      </c>
      <c r="C48" s="27">
        <v>3.4280752991100001</v>
      </c>
      <c r="D48" s="56">
        <v>4.4099999999999999E-4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outlineLevel="3" x14ac:dyDescent="0.2">
      <c r="A49" s="26" t="s">
        <v>42</v>
      </c>
      <c r="B49" s="27">
        <v>3.1922295585399998</v>
      </c>
      <c r="C49" s="27">
        <v>133.32729818736999</v>
      </c>
      <c r="D49" s="56">
        <v>1.7151E-2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43</v>
      </c>
      <c r="B50" s="27">
        <v>61.337085691799999</v>
      </c>
      <c r="C50" s="27">
        <v>2561.8169884174899</v>
      </c>
      <c r="D50" s="56">
        <v>0.329542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44</v>
      </c>
      <c r="B51" s="27">
        <v>16.332065049539999</v>
      </c>
      <c r="C51" s="27">
        <v>682.12829527151996</v>
      </c>
      <c r="D51" s="56">
        <v>8.7746000000000005E-2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45</v>
      </c>
      <c r="B52" s="27">
        <v>5.9428515552499999</v>
      </c>
      <c r="C52" s="27">
        <v>248.21032662707</v>
      </c>
      <c r="D52" s="56">
        <v>3.1928999999999999E-2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46</v>
      </c>
      <c r="B53" s="27">
        <v>13.926006320380001</v>
      </c>
      <c r="C53" s="27">
        <v>581.63636517809005</v>
      </c>
      <c r="D53" s="56">
        <v>7.4818999999999997E-2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47</v>
      </c>
      <c r="B54" s="27">
        <v>1.194331891E-2</v>
      </c>
      <c r="C54" s="27">
        <v>0.49882704636000003</v>
      </c>
      <c r="D54" s="56">
        <v>6.3999999999999997E-5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ht="14.25" outlineLevel="2" x14ac:dyDescent="0.25">
      <c r="A55" s="113" t="s">
        <v>48</v>
      </c>
      <c r="B55" s="114">
        <f t="shared" ref="B55:D55" si="7">SUM(B$56:B$65)</f>
        <v>8.0593624016399996</v>
      </c>
      <c r="C55" s="114">
        <f t="shared" si="7"/>
        <v>336.60894194007</v>
      </c>
      <c r="D55" s="115">
        <f t="shared" si="7"/>
        <v>4.3299999999999998E-2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49</v>
      </c>
      <c r="B56" s="27">
        <v>5.2883628468100001</v>
      </c>
      <c r="C56" s="27">
        <v>220.87482033243001</v>
      </c>
      <c r="D56" s="56">
        <v>2.8412E-2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outlineLevel="3" x14ac:dyDescent="0.2">
      <c r="A57" s="26" t="s">
        <v>50</v>
      </c>
      <c r="B57" s="27">
        <v>0.50527079463000002</v>
      </c>
      <c r="C57" s="27">
        <v>21.1032410623</v>
      </c>
      <c r="D57" s="56">
        <v>2.715E-3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3" x14ac:dyDescent="0.2">
      <c r="A58" s="26" t="s">
        <v>51</v>
      </c>
      <c r="B58" s="27">
        <v>0.65098124487999998</v>
      </c>
      <c r="C58" s="27">
        <v>27.189012870479999</v>
      </c>
      <c r="D58" s="56">
        <v>3.4970000000000001E-3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outlineLevel="3" x14ac:dyDescent="0.2">
      <c r="A59" s="26" t="s">
        <v>52</v>
      </c>
      <c r="B59" s="27">
        <v>0.23056011799000001</v>
      </c>
      <c r="C59" s="27">
        <v>9.6296199999999992</v>
      </c>
      <c r="D59" s="56">
        <v>1.2390000000000001E-3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outlineLevel="3" x14ac:dyDescent="0.2">
      <c r="A60" s="26" t="s">
        <v>53</v>
      </c>
      <c r="B60" s="27">
        <v>0.89915025025999995</v>
      </c>
      <c r="C60" s="27">
        <v>37.554089182790001</v>
      </c>
      <c r="D60" s="56">
        <v>4.8310000000000002E-3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outlineLevel="3" x14ac:dyDescent="0.2">
      <c r="A61" s="26" t="s">
        <v>54</v>
      </c>
      <c r="B61" s="27">
        <v>0.23056011799000001</v>
      </c>
      <c r="C61" s="27">
        <v>9.6296199999999992</v>
      </c>
      <c r="D61" s="56">
        <v>1.2390000000000001E-3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55</v>
      </c>
      <c r="B62" s="27">
        <v>0.12857329326</v>
      </c>
      <c r="C62" s="27">
        <v>5.3700178811599999</v>
      </c>
      <c r="D62" s="56">
        <v>6.9099999999999999E-4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56</v>
      </c>
      <c r="B63" s="27">
        <v>0.1</v>
      </c>
      <c r="C63" s="27">
        <v>4.1766199999999998</v>
      </c>
      <c r="D63" s="56">
        <v>5.3700000000000004E-4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57</v>
      </c>
      <c r="B64" s="27">
        <v>2.539122056E-2</v>
      </c>
      <c r="C64" s="27">
        <v>1.06049479606</v>
      </c>
      <c r="D64" s="56">
        <v>1.36E-4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58</v>
      </c>
      <c r="B65" s="27">
        <v>5.1251526E-4</v>
      </c>
      <c r="C65" s="27">
        <v>2.140581485E-2</v>
      </c>
      <c r="D65" s="56">
        <v>3.0000000000000001E-6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ht="14.25" outlineLevel="2" x14ac:dyDescent="0.25">
      <c r="A66" s="113" t="s">
        <v>59</v>
      </c>
      <c r="B66" s="114">
        <f t="shared" ref="B66:D66" si="8">SUM(B$67:B$67)</f>
        <v>0.60585586000000002</v>
      </c>
      <c r="C66" s="114">
        <f t="shared" si="8"/>
        <v>25.304297019930001</v>
      </c>
      <c r="D66" s="115">
        <f t="shared" si="8"/>
        <v>3.2550000000000001E-3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60</v>
      </c>
      <c r="B67" s="27">
        <v>0.60585586000000002</v>
      </c>
      <c r="C67" s="27">
        <v>25.304297019930001</v>
      </c>
      <c r="D67" s="56">
        <v>3.2550000000000001E-3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ht="14.25" outlineLevel="2" x14ac:dyDescent="0.25">
      <c r="A68" s="113" t="s">
        <v>61</v>
      </c>
      <c r="B68" s="114">
        <f t="shared" ref="B68:D68" si="9">SUM(B$69:B$74)</f>
        <v>2.16198923948</v>
      </c>
      <c r="C68" s="114">
        <f t="shared" si="9"/>
        <v>90.298074974800002</v>
      </c>
      <c r="D68" s="115">
        <f t="shared" si="9"/>
        <v>1.1616E-2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3" x14ac:dyDescent="0.2">
      <c r="A69" s="26" t="s">
        <v>62</v>
      </c>
      <c r="B69" s="27">
        <v>0.17143444900999999</v>
      </c>
      <c r="C69" s="27">
        <v>7.1601654842800002</v>
      </c>
      <c r="D69" s="56">
        <v>9.2100000000000005E-4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63</v>
      </c>
      <c r="B70" s="27">
        <v>0.74932038345999996</v>
      </c>
      <c r="C70" s="27">
        <v>31.296264999999998</v>
      </c>
      <c r="D70" s="56">
        <v>4.0260000000000001E-3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outlineLevel="3" x14ac:dyDescent="0.2">
      <c r="A71" s="26" t="s">
        <v>64</v>
      </c>
      <c r="B71" s="27">
        <v>5.8941770000000003E-5</v>
      </c>
      <c r="C71" s="27">
        <v>2.4617738300000002E-3</v>
      </c>
      <c r="D71" s="56">
        <v>0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65</v>
      </c>
      <c r="B72" s="27">
        <v>0.63108311451999999</v>
      </c>
      <c r="C72" s="27">
        <v>26.35794357791</v>
      </c>
      <c r="D72" s="56">
        <v>3.3909999999999999E-3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66</v>
      </c>
      <c r="B73" s="27">
        <v>0.42126269853999998</v>
      </c>
      <c r="C73" s="27">
        <v>17.594542119780002</v>
      </c>
      <c r="D73" s="56">
        <v>2.2629999999999998E-3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67</v>
      </c>
      <c r="B74" s="27">
        <v>0.18882965218</v>
      </c>
      <c r="C74" s="27">
        <v>7.8866970189999996</v>
      </c>
      <c r="D74" s="56">
        <v>1.0150000000000001E-3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ht="14.25" outlineLevel="2" x14ac:dyDescent="0.25">
      <c r="A75" s="113" t="s">
        <v>68</v>
      </c>
      <c r="B75" s="114">
        <f t="shared" ref="B75:D75" si="10">SUM(B$76:B$76)</f>
        <v>15.219165084</v>
      </c>
      <c r="C75" s="114">
        <f t="shared" si="10"/>
        <v>635.64669273136997</v>
      </c>
      <c r="D75" s="115">
        <f t="shared" si="10"/>
        <v>8.1767000000000006E-2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69</v>
      </c>
      <c r="B76" s="27">
        <v>15.219165084</v>
      </c>
      <c r="C76" s="27">
        <v>635.64669273136997</v>
      </c>
      <c r="D76" s="56">
        <v>8.1767000000000006E-2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ht="14.25" outlineLevel="2" x14ac:dyDescent="0.25">
      <c r="A77" s="113" t="s">
        <v>70</v>
      </c>
      <c r="B77" s="114">
        <f t="shared" ref="B77:D77" si="11">SUM(B$78:B$78)</f>
        <v>3</v>
      </c>
      <c r="C77" s="114">
        <f t="shared" si="11"/>
        <v>125.29859999999999</v>
      </c>
      <c r="D77" s="115">
        <f t="shared" si="11"/>
        <v>1.6118E-2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3" x14ac:dyDescent="0.2">
      <c r="A78" s="26" t="s">
        <v>71</v>
      </c>
      <c r="B78" s="27">
        <v>3</v>
      </c>
      <c r="C78" s="27">
        <v>125.29859999999999</v>
      </c>
      <c r="D78" s="56">
        <v>1.6118E-2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ht="14.25" outlineLevel="2" x14ac:dyDescent="0.25">
      <c r="A79" s="113" t="s">
        <v>72</v>
      </c>
      <c r="B79" s="114">
        <f t="shared" ref="B79:D79" si="12">SUM(B$80:B$80)</f>
        <v>4.2763961357699998</v>
      </c>
      <c r="C79" s="114">
        <f t="shared" si="12"/>
        <v>178.60881628595001</v>
      </c>
      <c r="D79" s="115">
        <f t="shared" si="12"/>
        <v>2.2976E-2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46</v>
      </c>
      <c r="B80" s="27">
        <v>4.2763961357699998</v>
      </c>
      <c r="C80" s="27">
        <v>178.60881628595001</v>
      </c>
      <c r="D80" s="56">
        <v>2.2976E-2</v>
      </c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5" x14ac:dyDescent="0.25">
      <c r="A81" s="119" t="s">
        <v>73</v>
      </c>
      <c r="B81" s="120">
        <f t="shared" ref="B81:D81" si="13">B$82+B$97</f>
        <v>7.0954492306500008</v>
      </c>
      <c r="C81" s="120">
        <f t="shared" si="13"/>
        <v>296.34995165859999</v>
      </c>
      <c r="D81" s="121">
        <f t="shared" si="13"/>
        <v>3.8117999999999999E-2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15" outlineLevel="1" x14ac:dyDescent="0.25">
      <c r="A82" s="116" t="s">
        <v>1</v>
      </c>
      <c r="B82" s="117">
        <f t="shared" ref="B82:D82" si="14">B$83+B$87+B$95</f>
        <v>1.94762056761</v>
      </c>
      <c r="C82" s="117">
        <f t="shared" si="14"/>
        <v>81.344710152019999</v>
      </c>
      <c r="D82" s="118">
        <f t="shared" si="14"/>
        <v>1.0463E-2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ht="14.25" outlineLevel="2" x14ac:dyDescent="0.25">
      <c r="A83" s="113" t="s">
        <v>2</v>
      </c>
      <c r="B83" s="114">
        <f t="shared" ref="B83:D83" si="15">SUM(B$84:B$86)</f>
        <v>0.10714433202000001</v>
      </c>
      <c r="C83" s="114">
        <f t="shared" si="15"/>
        <v>4.4750115999999993</v>
      </c>
      <c r="D83" s="115">
        <f t="shared" si="15"/>
        <v>5.7499999999999999E-4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outlineLevel="3" x14ac:dyDescent="0.2">
      <c r="A84" s="26" t="s">
        <v>74</v>
      </c>
      <c r="B84" s="27">
        <v>5.9258443430000002E-2</v>
      </c>
      <c r="C84" s="27">
        <v>2.4750000000000001</v>
      </c>
      <c r="D84" s="56">
        <v>3.1799999999999998E-4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75</v>
      </c>
      <c r="B85" s="27">
        <v>4.7885610850000003E-2</v>
      </c>
      <c r="C85" s="27">
        <v>2</v>
      </c>
      <c r="D85" s="56">
        <v>2.5700000000000001E-4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76</v>
      </c>
      <c r="B86" s="27">
        <v>2.7774E-7</v>
      </c>
      <c r="C86" s="27">
        <v>1.1600000000000001E-5</v>
      </c>
      <c r="D86" s="56">
        <v>0</v>
      </c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ht="14.25" outlineLevel="2" x14ac:dyDescent="0.25">
      <c r="A87" s="113" t="s">
        <v>35</v>
      </c>
      <c r="B87" s="114">
        <f t="shared" ref="B87:D87" si="16">SUM(B$88:B$94)</f>
        <v>1.8404533785899999</v>
      </c>
      <c r="C87" s="114">
        <f t="shared" si="16"/>
        <v>76.86874390202</v>
      </c>
      <c r="D87" s="115">
        <f t="shared" si="16"/>
        <v>9.888000000000001E-3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77</v>
      </c>
      <c r="B88" s="27">
        <v>7.1381614390000001E-2</v>
      </c>
      <c r="C88" s="27">
        <v>2.9813387829</v>
      </c>
      <c r="D88" s="56">
        <v>3.8400000000000001E-4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3" x14ac:dyDescent="0.2">
      <c r="A89" s="26" t="s">
        <v>78</v>
      </c>
      <c r="B89" s="27">
        <v>4.6944444699999997E-3</v>
      </c>
      <c r="C89" s="27">
        <v>0.19606910661999999</v>
      </c>
      <c r="D89" s="56">
        <v>2.5000000000000001E-5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79</v>
      </c>
      <c r="B90" s="27">
        <v>1.558159674E-2</v>
      </c>
      <c r="C90" s="27">
        <v>0.65078408588000003</v>
      </c>
      <c r="D90" s="56">
        <v>8.3999999999999995E-5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outlineLevel="3" x14ac:dyDescent="0.2">
      <c r="A91" s="26" t="s">
        <v>80</v>
      </c>
      <c r="B91" s="27">
        <v>0.38965926233999998</v>
      </c>
      <c r="C91" s="27">
        <v>16.27458668293</v>
      </c>
      <c r="D91" s="56">
        <v>2.0929999999999998E-3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outlineLevel="3" x14ac:dyDescent="0.2">
      <c r="A92" s="26" t="s">
        <v>81</v>
      </c>
      <c r="B92" s="27">
        <v>5.0555555300000003E-3</v>
      </c>
      <c r="C92" s="27">
        <v>0.21115134338</v>
      </c>
      <c r="D92" s="56">
        <v>2.6999999999999999E-5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outlineLevel="3" x14ac:dyDescent="0.2">
      <c r="A93" s="26" t="s">
        <v>82</v>
      </c>
      <c r="B93" s="27">
        <v>0.47779573650000001</v>
      </c>
      <c r="C93" s="27">
        <v>19.955712289899999</v>
      </c>
      <c r="D93" s="56">
        <v>2.5669999999999998E-3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83</v>
      </c>
      <c r="B94" s="27">
        <v>0.87628516862000005</v>
      </c>
      <c r="C94" s="27">
        <v>36.599101610410003</v>
      </c>
      <c r="D94" s="56">
        <v>4.7080000000000004E-3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14.25" outlineLevel="2" x14ac:dyDescent="0.25">
      <c r="A95" s="113" t="s">
        <v>84</v>
      </c>
      <c r="B95" s="114">
        <f t="shared" ref="B95:D95" si="17">SUM(B$96:B$96)</f>
        <v>2.2857000000000002E-5</v>
      </c>
      <c r="C95" s="114">
        <f t="shared" si="17"/>
        <v>9.5465000000000003E-4</v>
      </c>
      <c r="D95" s="115">
        <f t="shared" si="17"/>
        <v>0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85</v>
      </c>
      <c r="B96" s="27">
        <v>2.2857000000000002E-5</v>
      </c>
      <c r="C96" s="27">
        <v>9.5465000000000003E-4</v>
      </c>
      <c r="D96" s="56">
        <v>0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ht="15" outlineLevel="1" x14ac:dyDescent="0.25">
      <c r="A97" s="116" t="s">
        <v>37</v>
      </c>
      <c r="B97" s="117">
        <f t="shared" ref="B97:D97" si="18">B$98+B$105+B$108+B$110+B$112</f>
        <v>5.1478286630400003</v>
      </c>
      <c r="C97" s="117">
        <f t="shared" si="18"/>
        <v>215.00524150657998</v>
      </c>
      <c r="D97" s="118">
        <f t="shared" si="18"/>
        <v>2.7655000000000002E-2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ht="14.25" outlineLevel="2" x14ac:dyDescent="0.25">
      <c r="A98" s="113" t="s">
        <v>38</v>
      </c>
      <c r="B98" s="114">
        <f t="shared" ref="B98:D98" si="19">SUM(B$99:B$104)</f>
        <v>3.17644106321</v>
      </c>
      <c r="C98" s="114">
        <f t="shared" si="19"/>
        <v>132.66787273469998</v>
      </c>
      <c r="D98" s="115">
        <f t="shared" si="19"/>
        <v>1.7065E-2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39</v>
      </c>
      <c r="B99" s="27">
        <v>2.9563300000000001E-4</v>
      </c>
      <c r="C99" s="27">
        <v>1.2347467000000001E-2</v>
      </c>
      <c r="D99" s="56">
        <v>1.9999999999999999E-6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41</v>
      </c>
      <c r="B100" s="27">
        <v>1.41314654687</v>
      </c>
      <c r="C100" s="27">
        <v>59.021761306069997</v>
      </c>
      <c r="D100" s="56">
        <v>7.5919999999999998E-3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3" x14ac:dyDescent="0.2">
      <c r="A101" s="26" t="s">
        <v>42</v>
      </c>
      <c r="B101" s="27">
        <v>0.20901412325999999</v>
      </c>
      <c r="C101" s="27">
        <v>8.7297256751900001</v>
      </c>
      <c r="D101" s="56">
        <v>1.1230000000000001E-3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86</v>
      </c>
      <c r="B102" s="27">
        <v>0.34584017699000003</v>
      </c>
      <c r="C102" s="27">
        <v>14.444430000000001</v>
      </c>
      <c r="D102" s="56">
        <v>1.8580000000000001E-3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44</v>
      </c>
      <c r="B103" s="27">
        <v>0.50058421226000005</v>
      </c>
      <c r="C103" s="27">
        <v>20.90750032611</v>
      </c>
      <c r="D103" s="56">
        <v>2.689E-3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46</v>
      </c>
      <c r="B104" s="27">
        <v>0.70756037083000001</v>
      </c>
      <c r="C104" s="27">
        <v>29.552107960330002</v>
      </c>
      <c r="D104" s="56">
        <v>3.8010000000000001E-3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ht="14.25" outlineLevel="2" x14ac:dyDescent="0.25">
      <c r="A105" s="113" t="s">
        <v>87</v>
      </c>
      <c r="B105" s="114">
        <f t="shared" ref="B105:D105" si="20">SUM(B$106:B$107)</f>
        <v>0.86118674482999991</v>
      </c>
      <c r="C105" s="114">
        <f t="shared" si="20"/>
        <v>35.968497821950002</v>
      </c>
      <c r="D105" s="115">
        <f t="shared" si="20"/>
        <v>4.6259999999999999E-3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88</v>
      </c>
      <c r="B106" s="27">
        <v>0.82499999999999996</v>
      </c>
      <c r="C106" s="27">
        <v>34.457115000000002</v>
      </c>
      <c r="D106" s="56">
        <v>4.4320000000000002E-3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51</v>
      </c>
      <c r="B107" s="27">
        <v>3.6186744829999999E-2</v>
      </c>
      <c r="C107" s="27">
        <v>1.5113828219500001</v>
      </c>
      <c r="D107" s="56">
        <v>1.94E-4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ht="14.25" outlineLevel="2" x14ac:dyDescent="0.25">
      <c r="A108" s="113" t="s">
        <v>61</v>
      </c>
      <c r="B108" s="114">
        <f t="shared" ref="B108:D108" si="21">SUM(B$109:B$109)</f>
        <v>0.17485230804999999</v>
      </c>
      <c r="C108" s="114">
        <f t="shared" si="21"/>
        <v>7.3029164684800003</v>
      </c>
      <c r="D108" s="115">
        <f t="shared" si="21"/>
        <v>9.3899999999999995E-4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3" x14ac:dyDescent="0.2">
      <c r="A109" s="26" t="s">
        <v>89</v>
      </c>
      <c r="B109" s="27">
        <v>0.17485230804999999</v>
      </c>
      <c r="C109" s="27">
        <v>7.3029164684800003</v>
      </c>
      <c r="D109" s="56">
        <v>9.3899999999999995E-4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ht="14.25" outlineLevel="2" x14ac:dyDescent="0.25">
      <c r="A110" s="113" t="s">
        <v>90</v>
      </c>
      <c r="B110" s="114">
        <f t="shared" ref="B110:D110" si="22">SUM(B$111:B$111)</f>
        <v>0.82499999999999996</v>
      </c>
      <c r="C110" s="114">
        <f t="shared" si="22"/>
        <v>34.457115000000002</v>
      </c>
      <c r="D110" s="115">
        <f t="shared" si="22"/>
        <v>4.4320000000000002E-3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outlineLevel="3" x14ac:dyDescent="0.2">
      <c r="A111" s="26" t="s">
        <v>91</v>
      </c>
      <c r="B111" s="27">
        <v>0.82499999999999996</v>
      </c>
      <c r="C111" s="27">
        <v>34.457115000000002</v>
      </c>
      <c r="D111" s="56">
        <v>4.4320000000000002E-3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4.25" outlineLevel="2" x14ac:dyDescent="0.25">
      <c r="A112" s="113" t="s">
        <v>72</v>
      </c>
      <c r="B112" s="114">
        <f t="shared" ref="B112:D112" si="23">SUM(B$113:B$113)</f>
        <v>0.11034854695</v>
      </c>
      <c r="C112" s="114">
        <f t="shared" si="23"/>
        <v>4.6088394814500004</v>
      </c>
      <c r="D112" s="115">
        <f t="shared" si="23"/>
        <v>5.9299999999999999E-4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46</v>
      </c>
      <c r="B113" s="27">
        <v>0.11034854695</v>
      </c>
      <c r="C113" s="27">
        <v>4.6088394814500004</v>
      </c>
      <c r="D113" s="56">
        <v>5.9299999999999999E-4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</sheetData>
  <mergeCells count="2">
    <mergeCell ref="A2:D2"/>
    <mergeCell ref="A3:D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67A7-ADF0-4B49-A689-156C063DDA6D}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115"/>
    </sheetView>
  </sheetViews>
  <sheetFormatPr defaultRowHeight="12.75" outlineLevelRow="3" x14ac:dyDescent="0.2"/>
  <cols>
    <col min="1" max="1" width="81.42578125" style="2" customWidth="1"/>
    <col min="2" max="2" width="14.28515625" style="5" customWidth="1"/>
    <col min="3" max="3" width="15.42578125" style="5" customWidth="1"/>
    <col min="4" max="4" width="10.28515625" style="57" customWidth="1"/>
    <col min="5" max="16384" width="9.140625" style="2"/>
  </cols>
  <sheetData>
    <row r="2" spans="1:19" ht="18.75" x14ac:dyDescent="0.3">
      <c r="A2" s="38" t="str">
        <f>IF(REPORT_LANG="UKR","Державний та гарантований державою борг України за станом на ","State debt and State guaranteed debt  of Ukraine as of ") &amp; STRPRESENTDATE</f>
        <v>State debt and State guaranteed debt  of Ukraine as of 31.07.2025</v>
      </c>
      <c r="B2" s="39"/>
      <c r="C2" s="39"/>
      <c r="D2" s="3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18.75" x14ac:dyDescent="0.3">
      <c r="A3" s="41" t="str">
        <f>IF(REPORT_LANG="UKR","(за типом кредитора)","by borrowing market (creditors)")</f>
        <v>by borrowing market (creditors)</v>
      </c>
      <c r="B3" s="41"/>
      <c r="C3" s="41"/>
      <c r="D3" s="41"/>
    </row>
    <row r="4" spans="1:19" x14ac:dyDescent="0.2">
      <c r="B4" s="42"/>
      <c r="C4" s="42"/>
      <c r="D4" s="4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9" s="6" customFormat="1" x14ac:dyDescent="0.2">
      <c r="B5" s="7"/>
      <c r="C5" s="7"/>
      <c r="D5" s="6" t="str">
        <f>VALVAL</f>
        <v>bn units</v>
      </c>
    </row>
    <row r="6" spans="1:19" s="10" customFormat="1" x14ac:dyDescent="0.2">
      <c r="A6" s="8"/>
      <c r="B6" s="44" t="str">
        <f>IF(REPORT_LANG="UKR","дол.США","USD")</f>
        <v>USD</v>
      </c>
      <c r="C6" s="44" t="str">
        <f>IF(REPORT_LANG="UKR","грн.","UAH")</f>
        <v>UAH</v>
      </c>
      <c r="D6" s="45" t="s">
        <v>92</v>
      </c>
    </row>
    <row r="7" spans="1:19" s="13" customFormat="1" ht="15.75" x14ac:dyDescent="0.2">
      <c r="A7" s="100" t="str">
        <f>IF(REPORT_LANG="UKR","Загальна сума державного та гарантованого державою боргу","Total")</f>
        <v>Total</v>
      </c>
      <c r="B7" s="122">
        <f t="shared" ref="B7:D7" si="0">B$8+B$59</f>
        <v>186.12814258609995</v>
      </c>
      <c r="C7" s="122">
        <f t="shared" si="0"/>
        <v>7773.8652288671892</v>
      </c>
      <c r="D7" s="123">
        <f t="shared" si="0"/>
        <v>0.99999499999999986</v>
      </c>
    </row>
    <row r="8" spans="1:19" s="104" customFormat="1" ht="15" x14ac:dyDescent="0.2">
      <c r="A8" s="101" t="s">
        <v>1</v>
      </c>
      <c r="B8" s="102">
        <f t="shared" ref="B8:D8" si="1">B$9+B$44</f>
        <v>46.590669365589982</v>
      </c>
      <c r="C8" s="102">
        <f t="shared" si="1"/>
        <v>1945.9152148466596</v>
      </c>
      <c r="D8" s="103">
        <f t="shared" si="1"/>
        <v>0.25031300000000001</v>
      </c>
    </row>
    <row r="9" spans="1:19" s="19" customFormat="1" ht="15" outlineLevel="1" x14ac:dyDescent="0.2">
      <c r="A9" s="105" t="s">
        <v>0</v>
      </c>
      <c r="B9" s="106">
        <f t="shared" ref="B9:D9" si="2">B$10+B$42</f>
        <v>44.643048797979979</v>
      </c>
      <c r="C9" s="106">
        <f t="shared" si="2"/>
        <v>1864.5705046946396</v>
      </c>
      <c r="D9" s="107">
        <f t="shared" si="2"/>
        <v>0.23985000000000001</v>
      </c>
    </row>
    <row r="10" spans="1:19" s="22" customFormat="1" ht="14.25" outlineLevel="2" x14ac:dyDescent="0.2">
      <c r="A10" s="124" t="s">
        <v>2</v>
      </c>
      <c r="B10" s="125">
        <f t="shared" ref="B10:D10" si="3">SUM(B$11:B$41)</f>
        <v>44.609800585629976</v>
      </c>
      <c r="C10" s="125">
        <f t="shared" si="3"/>
        <v>1863.1818532080995</v>
      </c>
      <c r="D10" s="126">
        <f t="shared" si="3"/>
        <v>0.239671</v>
      </c>
    </row>
    <row r="11" spans="1:19" outlineLevel="3" x14ac:dyDescent="0.2">
      <c r="A11" s="23" t="s">
        <v>3</v>
      </c>
      <c r="B11" s="111">
        <v>0.30007346641999999</v>
      </c>
      <c r="C11" s="111">
        <v>12.5329284129</v>
      </c>
      <c r="D11" s="112">
        <v>1.6119999999999999E-3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4</v>
      </c>
      <c r="B12" s="27">
        <v>5.3772314678699997</v>
      </c>
      <c r="C12" s="27">
        <v>224.58652493380001</v>
      </c>
      <c r="D12" s="56">
        <v>2.8889999999999999E-2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5</v>
      </c>
      <c r="B13" s="27">
        <v>1.25284179554</v>
      </c>
      <c r="C13" s="27">
        <v>52.326441000000003</v>
      </c>
      <c r="D13" s="56">
        <v>6.731E-3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6</v>
      </c>
      <c r="B14" s="27">
        <v>0.40463341171</v>
      </c>
      <c r="C14" s="27">
        <v>16.899999999999999</v>
      </c>
      <c r="D14" s="56">
        <v>2.1740000000000002E-3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7</v>
      </c>
      <c r="B15" s="27">
        <v>1.1971402713599999</v>
      </c>
      <c r="C15" s="27">
        <v>50</v>
      </c>
      <c r="D15" s="56">
        <v>6.4320000000000002E-3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8</v>
      </c>
      <c r="B16" s="27">
        <v>0.80687256683999997</v>
      </c>
      <c r="C16" s="27">
        <v>33.700001</v>
      </c>
      <c r="D16" s="56">
        <v>4.3350000000000003E-3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9</v>
      </c>
      <c r="B17" s="27">
        <v>1.12291757455</v>
      </c>
      <c r="C17" s="27">
        <v>46.9</v>
      </c>
      <c r="D17" s="56">
        <v>6.0330000000000002E-3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10</v>
      </c>
      <c r="B18" s="27">
        <v>5.3991772534200004</v>
      </c>
      <c r="C18" s="27">
        <v>225.503117</v>
      </c>
      <c r="D18" s="56">
        <v>2.9007999999999999E-2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11</v>
      </c>
      <c r="B19" s="27">
        <v>0.28965393070000001</v>
      </c>
      <c r="C19" s="27">
        <v>12.097744</v>
      </c>
      <c r="D19" s="56">
        <v>1.5560000000000001E-3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12</v>
      </c>
      <c r="B20" s="27">
        <v>0.64879601210000004</v>
      </c>
      <c r="C20" s="27">
        <v>27.097743999999999</v>
      </c>
      <c r="D20" s="56">
        <v>3.4859999999999999E-3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13</v>
      </c>
      <c r="B21" s="27">
        <v>1.9166980443699999</v>
      </c>
      <c r="C21" s="27">
        <v>80.053193861400004</v>
      </c>
      <c r="D21" s="56">
        <v>1.0298E-2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14</v>
      </c>
      <c r="B22" s="27">
        <v>0.28965393070000001</v>
      </c>
      <c r="C22" s="27">
        <v>12.097744</v>
      </c>
      <c r="D22" s="56">
        <v>1.5560000000000001E-3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15</v>
      </c>
      <c r="B23" s="27">
        <v>0.28965393070000001</v>
      </c>
      <c r="C23" s="27">
        <v>12.097744</v>
      </c>
      <c r="D23" s="56">
        <v>1.5560000000000001E-3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16</v>
      </c>
      <c r="B24" s="27">
        <v>4.9814806231200004</v>
      </c>
      <c r="C24" s="27">
        <v>208.05751599999999</v>
      </c>
      <c r="D24" s="56">
        <v>2.6764E-2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17</v>
      </c>
      <c r="B25" s="27">
        <v>0.28965393070000001</v>
      </c>
      <c r="C25" s="27">
        <v>12.097744</v>
      </c>
      <c r="D25" s="56">
        <v>1.5560000000000001E-3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18</v>
      </c>
      <c r="B26" s="27">
        <v>0.28965393070000001</v>
      </c>
      <c r="C26" s="27">
        <v>12.097744</v>
      </c>
      <c r="D26" s="56">
        <v>1.5560000000000001E-3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19</v>
      </c>
      <c r="B27" s="27">
        <v>0.28965393070000001</v>
      </c>
      <c r="C27" s="27">
        <v>12.097744</v>
      </c>
      <c r="D27" s="56">
        <v>1.5560000000000001E-3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20</v>
      </c>
      <c r="B28" s="27">
        <v>0.28965393070000001</v>
      </c>
      <c r="C28" s="27">
        <v>12.097744</v>
      </c>
      <c r="D28" s="56">
        <v>1.5560000000000001E-3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21</v>
      </c>
      <c r="B29" s="27">
        <v>0.28965393070000001</v>
      </c>
      <c r="C29" s="27">
        <v>12.097744</v>
      </c>
      <c r="D29" s="56">
        <v>1.5560000000000001E-3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22</v>
      </c>
      <c r="B30" s="27">
        <v>0.28965393070000001</v>
      </c>
      <c r="C30" s="27">
        <v>12.097744</v>
      </c>
      <c r="D30" s="56">
        <v>1.5560000000000001E-3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23</v>
      </c>
      <c r="B31" s="27">
        <v>0.28965393070000001</v>
      </c>
      <c r="C31" s="27">
        <v>12.097744</v>
      </c>
      <c r="D31" s="56">
        <v>1.5560000000000001E-3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24</v>
      </c>
      <c r="B32" s="27">
        <v>0.28965393070000001</v>
      </c>
      <c r="C32" s="27">
        <v>12.097744</v>
      </c>
      <c r="D32" s="56">
        <v>1.5560000000000001E-3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25</v>
      </c>
      <c r="B33" s="27">
        <v>0.28965393070000001</v>
      </c>
      <c r="C33" s="27">
        <v>12.097744</v>
      </c>
      <c r="D33" s="56">
        <v>1.5560000000000001E-3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26</v>
      </c>
      <c r="B34" s="27">
        <v>0.28965393070000001</v>
      </c>
      <c r="C34" s="27">
        <v>12.097744</v>
      </c>
      <c r="D34" s="56">
        <v>1.5560000000000001E-3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27</v>
      </c>
      <c r="B35" s="27">
        <v>8.1058685252099991</v>
      </c>
      <c r="C35" s="27">
        <v>338.55132600000002</v>
      </c>
      <c r="D35" s="56">
        <v>4.3549999999999998E-2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28</v>
      </c>
      <c r="B36" s="27">
        <v>6.15564142778</v>
      </c>
      <c r="C36" s="27">
        <v>257.09775100000002</v>
      </c>
      <c r="D36" s="56">
        <v>3.3071999999999997E-2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29</v>
      </c>
      <c r="B37" s="27">
        <v>1.5144712949500001</v>
      </c>
      <c r="C37" s="27">
        <v>63.253711000000003</v>
      </c>
      <c r="D37" s="56">
        <v>8.1370000000000001E-3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30</v>
      </c>
      <c r="B38" s="27">
        <v>1.10302675368</v>
      </c>
      <c r="C38" s="27">
        <v>46.069235999999997</v>
      </c>
      <c r="D38" s="56">
        <v>5.9259999999999998E-3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32</v>
      </c>
      <c r="B39" s="27">
        <v>0.36588655418999999</v>
      </c>
      <c r="C39" s="27">
        <v>15.281691</v>
      </c>
      <c r="D39" s="56">
        <v>1.9659999999999999E-3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33</v>
      </c>
      <c r="B40" s="27">
        <v>5.9857013569999999E-2</v>
      </c>
      <c r="C40" s="27">
        <v>2.5</v>
      </c>
      <c r="D40" s="56">
        <v>3.2200000000000002E-4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34</v>
      </c>
      <c r="B41" s="27">
        <v>0.13168542985000001</v>
      </c>
      <c r="C41" s="27">
        <v>5.5</v>
      </c>
      <c r="D41" s="56">
        <v>7.0699999999999995E-4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ht="14.25" outlineLevel="2" x14ac:dyDescent="0.25">
      <c r="A42" s="127" t="s">
        <v>35</v>
      </c>
      <c r="B42" s="128">
        <f t="shared" ref="B42:D42" si="4">SUM(B$43:B$43)</f>
        <v>3.324821235E-2</v>
      </c>
      <c r="C42" s="128">
        <f t="shared" si="4"/>
        <v>1.3886514865399999</v>
      </c>
      <c r="D42" s="129">
        <f t="shared" si="4"/>
        <v>1.7899999999999999E-4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36</v>
      </c>
      <c r="B43" s="27">
        <v>3.324821235E-2</v>
      </c>
      <c r="C43" s="27">
        <v>1.3886514865399999</v>
      </c>
      <c r="D43" s="56">
        <v>1.7899999999999999E-4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ht="15" outlineLevel="1" x14ac:dyDescent="0.25">
      <c r="A44" s="116" t="s">
        <v>73</v>
      </c>
      <c r="B44" s="117">
        <f t="shared" ref="B44:D44" si="5">B$45+B$49+B$57</f>
        <v>1.94762056761</v>
      </c>
      <c r="C44" s="117">
        <f t="shared" si="5"/>
        <v>81.344710152019999</v>
      </c>
      <c r="D44" s="118">
        <f t="shared" si="5"/>
        <v>1.0463E-2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ht="14.25" outlineLevel="2" x14ac:dyDescent="0.25">
      <c r="A45" s="127" t="s">
        <v>2</v>
      </c>
      <c r="B45" s="128">
        <f t="shared" ref="B45:D45" si="6">SUM(B$46:B$48)</f>
        <v>0.10714433202000001</v>
      </c>
      <c r="C45" s="128">
        <f t="shared" si="6"/>
        <v>4.4750115999999993</v>
      </c>
      <c r="D45" s="129">
        <f t="shared" si="6"/>
        <v>5.7499999999999999E-4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74</v>
      </c>
      <c r="B46" s="27">
        <v>5.9258443430000002E-2</v>
      </c>
      <c r="C46" s="27">
        <v>2.4750000000000001</v>
      </c>
      <c r="D46" s="56">
        <v>3.1799999999999998E-4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outlineLevel="3" x14ac:dyDescent="0.2">
      <c r="A47" s="26" t="s">
        <v>75</v>
      </c>
      <c r="B47" s="27">
        <v>4.7885610850000003E-2</v>
      </c>
      <c r="C47" s="27">
        <v>2</v>
      </c>
      <c r="D47" s="56">
        <v>2.5700000000000001E-4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3" x14ac:dyDescent="0.2">
      <c r="A48" s="26" t="s">
        <v>76</v>
      </c>
      <c r="B48" s="27">
        <v>2.7774E-7</v>
      </c>
      <c r="C48" s="27">
        <v>1.1600000000000001E-5</v>
      </c>
      <c r="D48" s="56">
        <v>0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ht="14.25" outlineLevel="2" x14ac:dyDescent="0.25">
      <c r="A49" s="127" t="s">
        <v>35</v>
      </c>
      <c r="B49" s="128">
        <f t="shared" ref="B49:D49" si="7">SUM(B$50:B$56)</f>
        <v>1.8404533785899999</v>
      </c>
      <c r="C49" s="128">
        <f t="shared" si="7"/>
        <v>76.86874390202</v>
      </c>
      <c r="D49" s="129">
        <f t="shared" si="7"/>
        <v>9.888000000000001E-3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77</v>
      </c>
      <c r="B50" s="27">
        <v>7.1381614390000001E-2</v>
      </c>
      <c r="C50" s="27">
        <v>2.9813387829</v>
      </c>
      <c r="D50" s="56">
        <v>3.8400000000000001E-4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78</v>
      </c>
      <c r="B51" s="27">
        <v>4.6944444699999997E-3</v>
      </c>
      <c r="C51" s="27">
        <v>0.19606910661999999</v>
      </c>
      <c r="D51" s="56">
        <v>2.5000000000000001E-5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79</v>
      </c>
      <c r="B52" s="27">
        <v>1.558159674E-2</v>
      </c>
      <c r="C52" s="27">
        <v>0.65078408588000003</v>
      </c>
      <c r="D52" s="56">
        <v>8.3999999999999995E-5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80</v>
      </c>
      <c r="B53" s="27">
        <v>0.38965926233999998</v>
      </c>
      <c r="C53" s="27">
        <v>16.27458668293</v>
      </c>
      <c r="D53" s="56">
        <v>2.0929999999999998E-3</v>
      </c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81</v>
      </c>
      <c r="B54" s="27">
        <v>5.0555555300000003E-3</v>
      </c>
      <c r="C54" s="27">
        <v>0.21115134338</v>
      </c>
      <c r="D54" s="56">
        <v>2.6999999999999999E-5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outlineLevel="3" x14ac:dyDescent="0.2">
      <c r="A55" s="26" t="s">
        <v>82</v>
      </c>
      <c r="B55" s="27">
        <v>0.47779573650000001</v>
      </c>
      <c r="C55" s="27">
        <v>19.955712289899999</v>
      </c>
      <c r="D55" s="56">
        <v>2.5669999999999998E-3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83</v>
      </c>
      <c r="B56" s="27">
        <v>0.87628516862000005</v>
      </c>
      <c r="C56" s="27">
        <v>36.599101610410003</v>
      </c>
      <c r="D56" s="56">
        <v>4.7080000000000004E-3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ht="14.25" outlineLevel="2" x14ac:dyDescent="0.25">
      <c r="A57" s="127" t="s">
        <v>84</v>
      </c>
      <c r="B57" s="128">
        <f t="shared" ref="B57:D57" si="8">SUM(B$58:B$58)</f>
        <v>2.2857000000000002E-5</v>
      </c>
      <c r="C57" s="128">
        <f t="shared" si="8"/>
        <v>9.5465000000000003E-4</v>
      </c>
      <c r="D57" s="129">
        <f t="shared" si="8"/>
        <v>0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3" x14ac:dyDescent="0.2">
      <c r="A58" s="26" t="s">
        <v>85</v>
      </c>
      <c r="B58" s="27">
        <v>2.2857000000000002E-5</v>
      </c>
      <c r="C58" s="27">
        <v>9.5465000000000003E-4</v>
      </c>
      <c r="D58" s="56">
        <v>0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ht="15" x14ac:dyDescent="0.25">
      <c r="A59" s="119" t="s">
        <v>37</v>
      </c>
      <c r="B59" s="120">
        <f t="shared" ref="B59:D59" si="9">B$60+B$97</f>
        <v>139.53747322050998</v>
      </c>
      <c r="C59" s="120">
        <f t="shared" si="9"/>
        <v>5827.95001402053</v>
      </c>
      <c r="D59" s="121">
        <f t="shared" si="9"/>
        <v>0.74968199999999985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ht="15" outlineLevel="1" x14ac:dyDescent="0.25">
      <c r="A60" s="116" t="s">
        <v>0</v>
      </c>
      <c r="B60" s="117">
        <f t="shared" ref="B60:D60" si="10">B$61+B$71+B$82+B$84+B$91+B$93+B$95</f>
        <v>134.38964455746998</v>
      </c>
      <c r="C60" s="117">
        <f t="shared" si="10"/>
        <v>5612.9447725139498</v>
      </c>
      <c r="D60" s="118">
        <f t="shared" si="10"/>
        <v>0.72202699999999986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ht="14.25" outlineLevel="2" x14ac:dyDescent="0.25">
      <c r="A61" s="127" t="s">
        <v>38</v>
      </c>
      <c r="B61" s="128">
        <f t="shared" ref="B61:D61" si="11">SUM(B$62:B$70)</f>
        <v>101.06687583657998</v>
      </c>
      <c r="C61" s="128">
        <f t="shared" si="11"/>
        <v>4221.1793495618303</v>
      </c>
      <c r="D61" s="129">
        <f t="shared" si="11"/>
        <v>0.54299499999999989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39</v>
      </c>
      <c r="B62" s="27">
        <v>0.10671234936</v>
      </c>
      <c r="C62" s="27">
        <v>4.4569693258400003</v>
      </c>
      <c r="D62" s="56">
        <v>5.7300000000000005E-4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40</v>
      </c>
      <c r="B63" s="27">
        <v>0.13590425294</v>
      </c>
      <c r="C63" s="27">
        <v>5.6762042089799998</v>
      </c>
      <c r="D63" s="56">
        <v>7.2999999999999996E-4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41</v>
      </c>
      <c r="B64" s="27">
        <v>8.2077739859999999E-2</v>
      </c>
      <c r="C64" s="27">
        <v>3.4280752991100001</v>
      </c>
      <c r="D64" s="56">
        <v>4.4099999999999999E-4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42</v>
      </c>
      <c r="B65" s="27">
        <v>3.1922295585399998</v>
      </c>
      <c r="C65" s="27">
        <v>133.32729818736999</v>
      </c>
      <c r="D65" s="56">
        <v>1.7151E-2</v>
      </c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outlineLevel="3" x14ac:dyDescent="0.2">
      <c r="A66" s="26" t="s">
        <v>43</v>
      </c>
      <c r="B66" s="27">
        <v>61.337085691799999</v>
      </c>
      <c r="C66" s="27">
        <v>2561.8169884174899</v>
      </c>
      <c r="D66" s="56">
        <v>0.329542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44</v>
      </c>
      <c r="B67" s="27">
        <v>16.332065049539999</v>
      </c>
      <c r="C67" s="27">
        <v>682.12829527151996</v>
      </c>
      <c r="D67" s="56">
        <v>8.7746000000000005E-2</v>
      </c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outlineLevel="3" x14ac:dyDescent="0.2">
      <c r="A68" s="26" t="s">
        <v>45</v>
      </c>
      <c r="B68" s="27">
        <v>5.9428515552499999</v>
      </c>
      <c r="C68" s="27">
        <v>248.21032662707</v>
      </c>
      <c r="D68" s="56">
        <v>3.1928999999999999E-2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3" x14ac:dyDescent="0.2">
      <c r="A69" s="26" t="s">
        <v>46</v>
      </c>
      <c r="B69" s="27">
        <v>13.926006320380001</v>
      </c>
      <c r="C69" s="27">
        <v>581.63636517809005</v>
      </c>
      <c r="D69" s="56">
        <v>7.4818999999999997E-2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47</v>
      </c>
      <c r="B70" s="27">
        <v>1.194331891E-2</v>
      </c>
      <c r="C70" s="27">
        <v>0.49882704636000003</v>
      </c>
      <c r="D70" s="56">
        <v>6.3999999999999997E-5</v>
      </c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ht="14.25" outlineLevel="2" x14ac:dyDescent="0.25">
      <c r="A71" s="127" t="s">
        <v>48</v>
      </c>
      <c r="B71" s="128">
        <f t="shared" ref="B71:D71" si="12">SUM(B$72:B$81)</f>
        <v>8.0593624016399996</v>
      </c>
      <c r="C71" s="128">
        <f t="shared" si="12"/>
        <v>336.60894194007</v>
      </c>
      <c r="D71" s="129">
        <f t="shared" si="12"/>
        <v>4.3299999999999998E-2</v>
      </c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49</v>
      </c>
      <c r="B72" s="27">
        <v>5.2883628468100001</v>
      </c>
      <c r="C72" s="27">
        <v>220.87482033243001</v>
      </c>
      <c r="D72" s="56">
        <v>2.8412E-2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50</v>
      </c>
      <c r="B73" s="27">
        <v>0.50527079463000002</v>
      </c>
      <c r="C73" s="27">
        <v>21.1032410623</v>
      </c>
      <c r="D73" s="56">
        <v>2.715E-3</v>
      </c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51</v>
      </c>
      <c r="B74" s="27">
        <v>0.65098124487999998</v>
      </c>
      <c r="C74" s="27">
        <v>27.189012870479999</v>
      </c>
      <c r="D74" s="56">
        <v>3.4970000000000001E-3</v>
      </c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outlineLevel="3" x14ac:dyDescent="0.2">
      <c r="A75" s="26" t="s">
        <v>52</v>
      </c>
      <c r="B75" s="27">
        <v>0.23056011799000001</v>
      </c>
      <c r="C75" s="27">
        <v>9.6296199999999992</v>
      </c>
      <c r="D75" s="56">
        <v>1.2390000000000001E-3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53</v>
      </c>
      <c r="B76" s="27">
        <v>0.89915025025999995</v>
      </c>
      <c r="C76" s="27">
        <v>37.554089182790001</v>
      </c>
      <c r="D76" s="56">
        <v>4.8310000000000002E-3</v>
      </c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outlineLevel="3" x14ac:dyDescent="0.2">
      <c r="A77" s="26" t="s">
        <v>54</v>
      </c>
      <c r="B77" s="27">
        <v>0.23056011799000001</v>
      </c>
      <c r="C77" s="27">
        <v>9.6296199999999992</v>
      </c>
      <c r="D77" s="56">
        <v>1.2390000000000001E-3</v>
      </c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3" x14ac:dyDescent="0.2">
      <c r="A78" s="26" t="s">
        <v>55</v>
      </c>
      <c r="B78" s="27">
        <v>0.12857329326</v>
      </c>
      <c r="C78" s="27">
        <v>5.3700178811599999</v>
      </c>
      <c r="D78" s="56">
        <v>6.9099999999999999E-4</v>
      </c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outlineLevel="3" x14ac:dyDescent="0.2">
      <c r="A79" s="26" t="s">
        <v>56</v>
      </c>
      <c r="B79" s="27">
        <v>0.1</v>
      </c>
      <c r="C79" s="27">
        <v>4.1766199999999998</v>
      </c>
      <c r="D79" s="56">
        <v>5.3700000000000004E-4</v>
      </c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57</v>
      </c>
      <c r="B80" s="27">
        <v>2.539122056E-2</v>
      </c>
      <c r="C80" s="27">
        <v>1.06049479606</v>
      </c>
      <c r="D80" s="56">
        <v>1.36E-4</v>
      </c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outlineLevel="3" x14ac:dyDescent="0.2">
      <c r="A81" s="26" t="s">
        <v>58</v>
      </c>
      <c r="B81" s="27">
        <v>5.1251526E-4</v>
      </c>
      <c r="C81" s="27">
        <v>2.140581485E-2</v>
      </c>
      <c r="D81" s="56">
        <v>3.0000000000000001E-6</v>
      </c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14.25" outlineLevel="2" x14ac:dyDescent="0.25">
      <c r="A82" s="127" t="s">
        <v>59</v>
      </c>
      <c r="B82" s="128">
        <f t="shared" ref="B82:D82" si="13">SUM(B$83:B$83)</f>
        <v>0.60585586000000002</v>
      </c>
      <c r="C82" s="128">
        <f t="shared" si="13"/>
        <v>25.304297019930001</v>
      </c>
      <c r="D82" s="129">
        <f t="shared" si="13"/>
        <v>3.2550000000000001E-3</v>
      </c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outlineLevel="3" x14ac:dyDescent="0.2">
      <c r="A83" s="26" t="s">
        <v>60</v>
      </c>
      <c r="B83" s="27">
        <v>0.60585586000000002</v>
      </c>
      <c r="C83" s="27">
        <v>25.304297019930001</v>
      </c>
      <c r="D83" s="56">
        <v>3.2550000000000001E-3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ht="14.25" outlineLevel="2" x14ac:dyDescent="0.25">
      <c r="A84" s="127" t="s">
        <v>61</v>
      </c>
      <c r="B84" s="128">
        <f t="shared" ref="B84:D84" si="14">SUM(B$85:B$90)</f>
        <v>2.16198923948</v>
      </c>
      <c r="C84" s="128">
        <f t="shared" si="14"/>
        <v>90.298074974800002</v>
      </c>
      <c r="D84" s="129">
        <f t="shared" si="14"/>
        <v>1.1616E-2</v>
      </c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62</v>
      </c>
      <c r="B85" s="27">
        <v>0.17143444900999999</v>
      </c>
      <c r="C85" s="27">
        <v>7.1601654842800002</v>
      </c>
      <c r="D85" s="56">
        <v>9.2100000000000005E-4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63</v>
      </c>
      <c r="B86" s="27">
        <v>0.74932038345999996</v>
      </c>
      <c r="C86" s="27">
        <v>31.296264999999998</v>
      </c>
      <c r="D86" s="56">
        <v>4.0260000000000001E-3</v>
      </c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outlineLevel="3" x14ac:dyDescent="0.2">
      <c r="A87" s="26" t="s">
        <v>64</v>
      </c>
      <c r="B87" s="27">
        <v>5.8941770000000003E-5</v>
      </c>
      <c r="C87" s="27">
        <v>2.4617738300000002E-3</v>
      </c>
      <c r="D87" s="56">
        <v>0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65</v>
      </c>
      <c r="B88" s="27">
        <v>0.63108311451999999</v>
      </c>
      <c r="C88" s="27">
        <v>26.35794357791</v>
      </c>
      <c r="D88" s="56">
        <v>3.3909999999999999E-3</v>
      </c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3" x14ac:dyDescent="0.2">
      <c r="A89" s="26" t="s">
        <v>66</v>
      </c>
      <c r="B89" s="27">
        <v>0.42126269853999998</v>
      </c>
      <c r="C89" s="27">
        <v>17.594542119780002</v>
      </c>
      <c r="D89" s="56">
        <v>2.2629999999999998E-3</v>
      </c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67</v>
      </c>
      <c r="B90" s="27">
        <v>0.18882965218</v>
      </c>
      <c r="C90" s="27">
        <v>7.8866970189999996</v>
      </c>
      <c r="D90" s="56">
        <v>1.0150000000000001E-3</v>
      </c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4.25" outlineLevel="2" x14ac:dyDescent="0.25">
      <c r="A91" s="127" t="s">
        <v>68</v>
      </c>
      <c r="B91" s="128">
        <f t="shared" ref="B91:D91" si="15">SUM(B$92:B$92)</f>
        <v>15.219165084</v>
      </c>
      <c r="C91" s="128">
        <f t="shared" si="15"/>
        <v>635.64669273136997</v>
      </c>
      <c r="D91" s="129">
        <f t="shared" si="15"/>
        <v>8.1767000000000006E-2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outlineLevel="3" x14ac:dyDescent="0.2">
      <c r="A92" s="26" t="s">
        <v>69</v>
      </c>
      <c r="B92" s="27">
        <v>15.219165084</v>
      </c>
      <c r="C92" s="27">
        <v>635.64669273136997</v>
      </c>
      <c r="D92" s="56">
        <v>8.1767000000000006E-2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ht="14.25" outlineLevel="2" x14ac:dyDescent="0.25">
      <c r="A93" s="127" t="s">
        <v>70</v>
      </c>
      <c r="B93" s="128">
        <f t="shared" ref="B93:D93" si="16">SUM(B$94:B$94)</f>
        <v>3</v>
      </c>
      <c r="C93" s="128">
        <f t="shared" si="16"/>
        <v>125.29859999999999</v>
      </c>
      <c r="D93" s="129">
        <f t="shared" si="16"/>
        <v>1.6118E-2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71</v>
      </c>
      <c r="B94" s="27">
        <v>3</v>
      </c>
      <c r="C94" s="27">
        <v>125.29859999999999</v>
      </c>
      <c r="D94" s="56">
        <v>1.6118E-2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ht="14.25" outlineLevel="2" x14ac:dyDescent="0.25">
      <c r="A95" s="127" t="s">
        <v>72</v>
      </c>
      <c r="B95" s="128">
        <f t="shared" ref="B95:D95" si="17">SUM(B$96:B$96)</f>
        <v>4.2763961357699998</v>
      </c>
      <c r="C95" s="128">
        <f t="shared" si="17"/>
        <v>178.60881628595001</v>
      </c>
      <c r="D95" s="129">
        <f t="shared" si="17"/>
        <v>2.2976E-2</v>
      </c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46</v>
      </c>
      <c r="B96" s="27">
        <v>4.2763961357699998</v>
      </c>
      <c r="C96" s="27">
        <v>178.60881628595001</v>
      </c>
      <c r="D96" s="56">
        <v>2.2976E-2</v>
      </c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ht="15" outlineLevel="1" x14ac:dyDescent="0.25">
      <c r="A97" s="116" t="s">
        <v>73</v>
      </c>
      <c r="B97" s="117">
        <f t="shared" ref="B97:D97" si="18">B$98+B$105+B$108+B$110+B$112</f>
        <v>5.1478286630400003</v>
      </c>
      <c r="C97" s="117">
        <f t="shared" si="18"/>
        <v>215.00524150657998</v>
      </c>
      <c r="D97" s="118">
        <f t="shared" si="18"/>
        <v>2.7655000000000002E-2</v>
      </c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ht="14.25" outlineLevel="2" x14ac:dyDescent="0.25">
      <c r="A98" s="127" t="s">
        <v>38</v>
      </c>
      <c r="B98" s="128">
        <f t="shared" ref="B98:D98" si="19">SUM(B$99:B$104)</f>
        <v>3.17644106321</v>
      </c>
      <c r="C98" s="128">
        <f t="shared" si="19"/>
        <v>132.66787273469998</v>
      </c>
      <c r="D98" s="129">
        <f t="shared" si="19"/>
        <v>1.7065E-2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39</v>
      </c>
      <c r="B99" s="27">
        <v>2.9563300000000001E-4</v>
      </c>
      <c r="C99" s="27">
        <v>1.2347467000000001E-2</v>
      </c>
      <c r="D99" s="56">
        <v>1.9999999999999999E-6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41</v>
      </c>
      <c r="B100" s="27">
        <v>1.41314654687</v>
      </c>
      <c r="C100" s="27">
        <v>59.021761306069997</v>
      </c>
      <c r="D100" s="56">
        <v>7.5919999999999998E-3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3" x14ac:dyDescent="0.2">
      <c r="A101" s="26" t="s">
        <v>42</v>
      </c>
      <c r="B101" s="27">
        <v>0.20901412325999999</v>
      </c>
      <c r="C101" s="27">
        <v>8.7297256751900001</v>
      </c>
      <c r="D101" s="56">
        <v>1.1230000000000001E-3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86</v>
      </c>
      <c r="B102" s="27">
        <v>0.34584017699000003</v>
      </c>
      <c r="C102" s="27">
        <v>14.444430000000001</v>
      </c>
      <c r="D102" s="56">
        <v>1.8580000000000001E-3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44</v>
      </c>
      <c r="B103" s="27">
        <v>0.50058421226000005</v>
      </c>
      <c r="C103" s="27">
        <v>20.90750032611</v>
      </c>
      <c r="D103" s="56">
        <v>2.689E-3</v>
      </c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46</v>
      </c>
      <c r="B104" s="27">
        <v>0.70756037083000001</v>
      </c>
      <c r="C104" s="27">
        <v>29.552107960330002</v>
      </c>
      <c r="D104" s="56">
        <v>3.8010000000000001E-3</v>
      </c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ht="14.25" outlineLevel="2" x14ac:dyDescent="0.25">
      <c r="A105" s="127" t="s">
        <v>87</v>
      </c>
      <c r="B105" s="128">
        <f t="shared" ref="B105:D105" si="20">SUM(B$106:B$107)</f>
        <v>0.86118674482999991</v>
      </c>
      <c r="C105" s="128">
        <f t="shared" si="20"/>
        <v>35.968497821950002</v>
      </c>
      <c r="D105" s="129">
        <f t="shared" si="20"/>
        <v>4.6259999999999999E-3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88</v>
      </c>
      <c r="B106" s="27">
        <v>0.82499999999999996</v>
      </c>
      <c r="C106" s="27">
        <v>34.457115000000002</v>
      </c>
      <c r="D106" s="56">
        <v>4.4320000000000002E-3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51</v>
      </c>
      <c r="B107" s="27">
        <v>3.6186744829999999E-2</v>
      </c>
      <c r="C107" s="27">
        <v>1.5113828219500001</v>
      </c>
      <c r="D107" s="56">
        <v>1.94E-4</v>
      </c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ht="14.25" outlineLevel="2" x14ac:dyDescent="0.25">
      <c r="A108" s="127" t="s">
        <v>61</v>
      </c>
      <c r="B108" s="128">
        <f t="shared" ref="B108:D108" si="21">SUM(B$109:B$109)</f>
        <v>0.17485230804999999</v>
      </c>
      <c r="C108" s="128">
        <f t="shared" si="21"/>
        <v>7.3029164684800003</v>
      </c>
      <c r="D108" s="129">
        <f t="shared" si="21"/>
        <v>9.3899999999999995E-4</v>
      </c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3" x14ac:dyDescent="0.2">
      <c r="A109" s="26" t="s">
        <v>89</v>
      </c>
      <c r="B109" s="27">
        <v>0.17485230804999999</v>
      </c>
      <c r="C109" s="27">
        <v>7.3029164684800003</v>
      </c>
      <c r="D109" s="56">
        <v>9.3899999999999995E-4</v>
      </c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ht="14.25" outlineLevel="2" x14ac:dyDescent="0.25">
      <c r="A110" s="127" t="s">
        <v>90</v>
      </c>
      <c r="B110" s="128">
        <f t="shared" ref="B110:D110" si="22">SUM(B$111:B$111)</f>
        <v>0.82499999999999996</v>
      </c>
      <c r="C110" s="128">
        <f t="shared" si="22"/>
        <v>34.457115000000002</v>
      </c>
      <c r="D110" s="129">
        <f t="shared" si="22"/>
        <v>4.4320000000000002E-3</v>
      </c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outlineLevel="3" x14ac:dyDescent="0.2">
      <c r="A111" s="26" t="s">
        <v>91</v>
      </c>
      <c r="B111" s="27">
        <v>0.82499999999999996</v>
      </c>
      <c r="C111" s="27">
        <v>34.457115000000002</v>
      </c>
      <c r="D111" s="56">
        <v>4.4320000000000002E-3</v>
      </c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4.25" outlineLevel="2" x14ac:dyDescent="0.25">
      <c r="A112" s="127" t="s">
        <v>72</v>
      </c>
      <c r="B112" s="128">
        <f t="shared" ref="B112:D112" si="23">SUM(B$113:B$113)</f>
        <v>0.11034854695</v>
      </c>
      <c r="C112" s="128">
        <f t="shared" si="23"/>
        <v>4.6088394814500004</v>
      </c>
      <c r="D112" s="129">
        <f t="shared" si="23"/>
        <v>5.9299999999999999E-4</v>
      </c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46</v>
      </c>
      <c r="B113" s="27">
        <v>0.11034854695</v>
      </c>
      <c r="C113" s="27">
        <v>4.6088394814500004</v>
      </c>
      <c r="D113" s="56">
        <v>5.9299999999999999E-4</v>
      </c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x14ac:dyDescent="0.2">
      <c r="B114" s="42"/>
      <c r="C114" s="42"/>
      <c r="D114" s="43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x14ac:dyDescent="0.2">
      <c r="B115" s="42"/>
      <c r="C115" s="42"/>
      <c r="D115" s="43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x14ac:dyDescent="0.2">
      <c r="B116" s="42"/>
      <c r="C116" s="42"/>
      <c r="D116" s="43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x14ac:dyDescent="0.2">
      <c r="B117" s="42"/>
      <c r="C117" s="42"/>
      <c r="D117" s="43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x14ac:dyDescent="0.2">
      <c r="B118" s="42"/>
      <c r="C118" s="42"/>
      <c r="D118" s="43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x14ac:dyDescent="0.2">
      <c r="B119" s="42"/>
      <c r="C119" s="42"/>
      <c r="D119" s="43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x14ac:dyDescent="0.2">
      <c r="B120" s="42"/>
      <c r="C120" s="42"/>
      <c r="D120" s="43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x14ac:dyDescent="0.2">
      <c r="B121" s="42"/>
      <c r="C121" s="42"/>
      <c r="D121" s="43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x14ac:dyDescent="0.2">
      <c r="B122" s="42"/>
      <c r="C122" s="42"/>
      <c r="D122" s="43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x14ac:dyDescent="0.2">
      <c r="B123" s="42"/>
      <c r="C123" s="42"/>
      <c r="D123" s="43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x14ac:dyDescent="0.2">
      <c r="B124" s="42"/>
      <c r="C124" s="42"/>
      <c r="D124" s="43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x14ac:dyDescent="0.2">
      <c r="B125" s="42"/>
      <c r="C125" s="42"/>
      <c r="D125" s="43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x14ac:dyDescent="0.2">
      <c r="B126" s="42"/>
      <c r="C126" s="42"/>
      <c r="D126" s="43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x14ac:dyDescent="0.2">
      <c r="B127" s="42"/>
      <c r="C127" s="42"/>
      <c r="D127" s="43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x14ac:dyDescent="0.2">
      <c r="B128" s="42"/>
      <c r="C128" s="42"/>
      <c r="D128" s="43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2:17" x14ac:dyDescent="0.2">
      <c r="B129" s="42"/>
      <c r="C129" s="42"/>
      <c r="D129" s="43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2:17" x14ac:dyDescent="0.2">
      <c r="B130" s="42"/>
      <c r="C130" s="42"/>
      <c r="D130" s="43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2:17" x14ac:dyDescent="0.2">
      <c r="B131" s="42"/>
      <c r="C131" s="42"/>
      <c r="D131" s="43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2:17" x14ac:dyDescent="0.2">
      <c r="B132" s="42"/>
      <c r="C132" s="42"/>
      <c r="D132" s="43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2:17" x14ac:dyDescent="0.2">
      <c r="B133" s="42"/>
      <c r="C133" s="42"/>
      <c r="D133" s="43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2:17" x14ac:dyDescent="0.2">
      <c r="B134" s="42"/>
      <c r="C134" s="42"/>
      <c r="D134" s="43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2:17" x14ac:dyDescent="0.2">
      <c r="B135" s="42"/>
      <c r="C135" s="42"/>
      <c r="D135" s="43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2:17" x14ac:dyDescent="0.2">
      <c r="B136" s="42"/>
      <c r="C136" s="42"/>
      <c r="D136" s="43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2:17" x14ac:dyDescent="0.2">
      <c r="B137" s="42"/>
      <c r="C137" s="42"/>
      <c r="D137" s="43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2:17" x14ac:dyDescent="0.2">
      <c r="B138" s="42"/>
      <c r="C138" s="42"/>
      <c r="D138" s="43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2:17" x14ac:dyDescent="0.2">
      <c r="B139" s="42"/>
      <c r="C139" s="42"/>
      <c r="D139" s="43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2:17" x14ac:dyDescent="0.2">
      <c r="B140" s="42"/>
      <c r="C140" s="42"/>
      <c r="D140" s="43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2:17" x14ac:dyDescent="0.2">
      <c r="B141" s="42"/>
      <c r="C141" s="42"/>
      <c r="D141" s="43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2:17" x14ac:dyDescent="0.2">
      <c r="B142" s="42"/>
      <c r="C142" s="42"/>
      <c r="D142" s="43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2:17" x14ac:dyDescent="0.2">
      <c r="B143" s="42"/>
      <c r="C143" s="42"/>
      <c r="D143" s="43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2:17" x14ac:dyDescent="0.2">
      <c r="B144" s="42"/>
      <c r="C144" s="42"/>
      <c r="D144" s="43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3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3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3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3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3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3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3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3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3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3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3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3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3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3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3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3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3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3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3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3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3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3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3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3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  <row r="169" spans="2:17" x14ac:dyDescent="0.2">
      <c r="B169" s="42"/>
      <c r="C169" s="42"/>
      <c r="D169" s="43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</row>
    <row r="170" spans="2:17" x14ac:dyDescent="0.2">
      <c r="B170" s="42"/>
      <c r="C170" s="42"/>
      <c r="D170" s="43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</row>
    <row r="171" spans="2:17" x14ac:dyDescent="0.2">
      <c r="B171" s="42"/>
      <c r="C171" s="42"/>
      <c r="D171" s="43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</row>
    <row r="172" spans="2:17" x14ac:dyDescent="0.2">
      <c r="B172" s="42"/>
      <c r="C172" s="42"/>
      <c r="D172" s="43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</row>
    <row r="173" spans="2:17" x14ac:dyDescent="0.2">
      <c r="B173" s="42"/>
      <c r="C173" s="42"/>
      <c r="D173" s="43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</row>
    <row r="174" spans="2:17" x14ac:dyDescent="0.2">
      <c r="B174" s="42"/>
      <c r="C174" s="42"/>
      <c r="D174" s="43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</row>
    <row r="175" spans="2:17" x14ac:dyDescent="0.2">
      <c r="B175" s="42"/>
      <c r="C175" s="42"/>
      <c r="D175" s="43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2:17" x14ac:dyDescent="0.2">
      <c r="B176" s="42"/>
      <c r="C176" s="42"/>
      <c r="D176" s="43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</row>
    <row r="177" spans="2:17" x14ac:dyDescent="0.2">
      <c r="B177" s="42"/>
      <c r="C177" s="42"/>
      <c r="D177" s="43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</row>
    <row r="178" spans="2:17" x14ac:dyDescent="0.2">
      <c r="B178" s="42"/>
      <c r="C178" s="42"/>
      <c r="D178" s="43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</row>
    <row r="179" spans="2:17" x14ac:dyDescent="0.2">
      <c r="B179" s="42"/>
      <c r="C179" s="42"/>
      <c r="D179" s="43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</row>
    <row r="180" spans="2:17" x14ac:dyDescent="0.2">
      <c r="B180" s="42"/>
      <c r="C180" s="42"/>
      <c r="D180" s="43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</row>
    <row r="181" spans="2:17" x14ac:dyDescent="0.2">
      <c r="B181" s="42"/>
      <c r="C181" s="42"/>
      <c r="D181" s="43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</row>
    <row r="182" spans="2:17" x14ac:dyDescent="0.2">
      <c r="B182" s="42"/>
      <c r="C182" s="42"/>
      <c r="D182" s="43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</row>
    <row r="183" spans="2:17" x14ac:dyDescent="0.2">
      <c r="B183" s="42"/>
      <c r="C183" s="42"/>
      <c r="D183" s="43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</row>
  </sheetData>
  <mergeCells count="2">
    <mergeCell ref="A2:D2"/>
    <mergeCell ref="A3:D3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EAD2-BEE8-4552-9E4A-7E33047FB34E}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130"/>
    </sheetView>
  </sheetViews>
  <sheetFormatPr defaultRowHeight="12.75" outlineLevelRow="3" x14ac:dyDescent="0.2"/>
  <cols>
    <col min="1" max="1" width="52" style="2" customWidth="1"/>
    <col min="2" max="7" width="16.28515625" style="5" customWidth="1"/>
    <col min="8" max="16384" width="9.140625" style="2"/>
  </cols>
  <sheetData>
    <row r="2" spans="1:19" ht="18.75" x14ac:dyDescent="0.3">
      <c r="A2" s="1" t="str">
        <f>IF(REPORT_LANG="UKR","Державний та гарантований державою борг України за останні 5 років","State debt and State guaranteed debt of Ukraine for the last 5 years")</f>
        <v>State debt and State guaranteed debt of Ukraine for the last 5 years</v>
      </c>
      <c r="B2" s="39"/>
      <c r="C2" s="39"/>
      <c r="D2" s="39"/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">
      <c r="A3" s="4"/>
    </row>
    <row r="4" spans="1:19" s="6" customFormat="1" x14ac:dyDescent="0.2">
      <c r="B4" s="7"/>
      <c r="C4" s="7"/>
      <c r="D4" s="7"/>
      <c r="E4" s="7"/>
      <c r="F4" s="7"/>
      <c r="G4" s="6" t="str">
        <f>VALUAH</f>
        <v>bn UAH</v>
      </c>
    </row>
    <row r="5" spans="1:19" s="10" customFormat="1" x14ac:dyDescent="0.2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45869</v>
      </c>
    </row>
    <row r="6" spans="1:19" s="13" customFormat="1" ht="31.5" x14ac:dyDescent="0.2">
      <c r="A6" s="11" t="str">
        <f>IF(REPORT_LANG="UKR","Загальна сума державного та гарантованого державою боргу","Total amount of state debt and state guaranteed debt")</f>
        <v>Total amount of state debt and state guaranteed debt</v>
      </c>
      <c r="B6" s="12">
        <f t="shared" ref="B6:G6" si="0">B$7+B$91</f>
        <v>2551.8817252042109</v>
      </c>
      <c r="C6" s="12">
        <f t="shared" si="0"/>
        <v>2672.0600203157701</v>
      </c>
      <c r="D6" s="12">
        <f t="shared" si="0"/>
        <v>4075.5678381492708</v>
      </c>
      <c r="E6" s="12">
        <f t="shared" si="0"/>
        <v>5519.6354586101497</v>
      </c>
      <c r="F6" s="12">
        <f t="shared" si="0"/>
        <v>6980.9858852455909</v>
      </c>
      <c r="G6" s="12">
        <f t="shared" si="0"/>
        <v>7773.8652288671892</v>
      </c>
    </row>
    <row r="7" spans="1:19" s="104" customFormat="1" ht="15" x14ac:dyDescent="0.2">
      <c r="A7" s="130" t="s">
        <v>0</v>
      </c>
      <c r="B7" s="131">
        <f t="shared" ref="B7:G7" si="1">B$8+B$47</f>
        <v>2259.2315015926206</v>
      </c>
      <c r="C7" s="131">
        <f t="shared" si="1"/>
        <v>2362.7201507571899</v>
      </c>
      <c r="D7" s="131">
        <f t="shared" si="1"/>
        <v>3715.1336317660907</v>
      </c>
      <c r="E7" s="131">
        <f t="shared" si="1"/>
        <v>5188.0907415274296</v>
      </c>
      <c r="F7" s="131">
        <f t="shared" si="1"/>
        <v>6692.4747759279808</v>
      </c>
      <c r="G7" s="131">
        <f t="shared" si="1"/>
        <v>7477.5152772085894</v>
      </c>
    </row>
    <row r="8" spans="1:19" s="19" customFormat="1" ht="15" outlineLevel="1" x14ac:dyDescent="0.2">
      <c r="A8" s="132" t="s">
        <v>1</v>
      </c>
      <c r="B8" s="133">
        <f t="shared" ref="B8:G8" si="2">B$9+B$45</f>
        <v>1000.7098766559004</v>
      </c>
      <c r="C8" s="133">
        <f t="shared" si="2"/>
        <v>1062.5590347498203</v>
      </c>
      <c r="D8" s="133">
        <f t="shared" si="2"/>
        <v>1389.6902523549404</v>
      </c>
      <c r="E8" s="133">
        <f t="shared" si="2"/>
        <v>1587.69758465976</v>
      </c>
      <c r="F8" s="133">
        <f t="shared" si="2"/>
        <v>1863.1321174541793</v>
      </c>
      <c r="G8" s="133">
        <f t="shared" si="2"/>
        <v>1864.5705046946396</v>
      </c>
    </row>
    <row r="9" spans="1:19" s="22" customFormat="1" outlineLevel="2" x14ac:dyDescent="0.2">
      <c r="A9" s="20" t="s">
        <v>2</v>
      </c>
      <c r="B9" s="21">
        <f t="shared" ref="B9:G9" si="3">SUM(B$10:B$44)</f>
        <v>998.72608881820042</v>
      </c>
      <c r="C9" s="21">
        <f t="shared" si="3"/>
        <v>1060.7074994346003</v>
      </c>
      <c r="D9" s="21">
        <f t="shared" si="3"/>
        <v>1387.9709695622005</v>
      </c>
      <c r="E9" s="21">
        <f t="shared" si="3"/>
        <v>1586.1105543895001</v>
      </c>
      <c r="F9" s="21">
        <f t="shared" si="3"/>
        <v>1861.6773397063992</v>
      </c>
      <c r="G9" s="21">
        <f t="shared" si="3"/>
        <v>1863.1818532080995</v>
      </c>
    </row>
    <row r="10" spans="1:19" s="64" customFormat="1" outlineLevel="3" x14ac:dyDescent="0.2">
      <c r="A10" s="23" t="s">
        <v>3</v>
      </c>
      <c r="B10" s="24">
        <v>55.628160976399997</v>
      </c>
      <c r="C10" s="24">
        <v>95.914618630199996</v>
      </c>
      <c r="D10" s="24">
        <v>53.805816397400001</v>
      </c>
      <c r="E10" s="24">
        <v>124.26256048570001</v>
      </c>
      <c r="F10" s="24">
        <v>3.8132242193999999</v>
      </c>
      <c r="G10" s="24">
        <v>12.5329284129</v>
      </c>
    </row>
    <row r="11" spans="1:19" outlineLevel="3" x14ac:dyDescent="0.2">
      <c r="A11" s="26" t="s">
        <v>109</v>
      </c>
      <c r="B11" s="27">
        <v>33.438972800999998</v>
      </c>
      <c r="C11" s="27">
        <v>1.1224285348</v>
      </c>
      <c r="D11" s="27">
        <v>0</v>
      </c>
      <c r="E11" s="27">
        <v>0</v>
      </c>
      <c r="F11" s="27">
        <v>0</v>
      </c>
      <c r="G11" s="27">
        <v>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9" outlineLevel="3" x14ac:dyDescent="0.2">
      <c r="A12" s="26" t="s">
        <v>110</v>
      </c>
      <c r="B12" s="27">
        <v>11.184692</v>
      </c>
      <c r="C12" s="27">
        <v>26.571145999999999</v>
      </c>
      <c r="D12" s="27">
        <v>46.997578392000001</v>
      </c>
      <c r="E12" s="27">
        <v>0</v>
      </c>
      <c r="F12" s="27">
        <v>0</v>
      </c>
      <c r="G12" s="27">
        <v>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9" outlineLevel="3" x14ac:dyDescent="0.2">
      <c r="A13" s="26" t="s">
        <v>111</v>
      </c>
      <c r="B13" s="27">
        <v>31.776369563999999</v>
      </c>
      <c r="C13" s="27">
        <v>0</v>
      </c>
      <c r="D13" s="27">
        <v>0</v>
      </c>
      <c r="E13" s="27">
        <v>45.625538052300001</v>
      </c>
      <c r="F13" s="27">
        <v>0</v>
      </c>
      <c r="G13" s="27">
        <v>0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9" outlineLevel="3" x14ac:dyDescent="0.2">
      <c r="A14" s="26" t="s">
        <v>4</v>
      </c>
      <c r="B14" s="27">
        <v>0</v>
      </c>
      <c r="C14" s="27">
        <v>0</v>
      </c>
      <c r="D14" s="27">
        <v>0</v>
      </c>
      <c r="E14" s="27">
        <v>0</v>
      </c>
      <c r="F14" s="27">
        <v>251.39539051200001</v>
      </c>
      <c r="G14" s="27">
        <v>224.58652493380001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9" outlineLevel="3" x14ac:dyDescent="0.2">
      <c r="A15" s="26" t="s">
        <v>5</v>
      </c>
      <c r="B15" s="27">
        <v>71.771915000000007</v>
      </c>
      <c r="C15" s="27">
        <v>81.333449999999999</v>
      </c>
      <c r="D15" s="27">
        <v>81.333449999999999</v>
      </c>
      <c r="E15" s="27">
        <v>75.401431000000002</v>
      </c>
      <c r="F15" s="27">
        <v>58.630439000000003</v>
      </c>
      <c r="G15" s="27">
        <v>52.326441000000003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9" outlineLevel="3" x14ac:dyDescent="0.2">
      <c r="A16" s="26" t="s">
        <v>6</v>
      </c>
      <c r="B16" s="27">
        <v>19.033000000000001</v>
      </c>
      <c r="C16" s="27">
        <v>17.533000000000001</v>
      </c>
      <c r="D16" s="27">
        <v>17.533000000000001</v>
      </c>
      <c r="E16" s="27">
        <v>17.533000000000001</v>
      </c>
      <c r="F16" s="27">
        <v>17.533000000000001</v>
      </c>
      <c r="G16" s="27">
        <v>16.899999999999999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7" outlineLevel="3" x14ac:dyDescent="0.2">
      <c r="A17" s="26" t="s">
        <v>7</v>
      </c>
      <c r="B17" s="27">
        <v>36.5</v>
      </c>
      <c r="C17" s="27">
        <v>36.5</v>
      </c>
      <c r="D17" s="27">
        <v>50</v>
      </c>
      <c r="E17" s="27">
        <v>50</v>
      </c>
      <c r="F17" s="27">
        <v>50</v>
      </c>
      <c r="G17" s="27">
        <v>50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</row>
    <row r="18" spans="1:17" outlineLevel="3" x14ac:dyDescent="0.2">
      <c r="A18" s="26" t="s">
        <v>8</v>
      </c>
      <c r="B18" s="27">
        <v>28.700001</v>
      </c>
      <c r="C18" s="27">
        <v>28.700001</v>
      </c>
      <c r="D18" s="27">
        <v>33.700001</v>
      </c>
      <c r="E18" s="27">
        <v>33.700001</v>
      </c>
      <c r="F18" s="27">
        <v>33.700001</v>
      </c>
      <c r="G18" s="27">
        <v>33.700001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7" outlineLevel="3" x14ac:dyDescent="0.2">
      <c r="A19" s="26" t="s">
        <v>9</v>
      </c>
      <c r="B19" s="27">
        <v>46.9</v>
      </c>
      <c r="C19" s="27">
        <v>46.9</v>
      </c>
      <c r="D19" s="27">
        <v>46.9</v>
      </c>
      <c r="E19" s="27">
        <v>46.9</v>
      </c>
      <c r="F19" s="27">
        <v>46.9</v>
      </c>
      <c r="G19" s="27">
        <v>46.9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outlineLevel="3" x14ac:dyDescent="0.2">
      <c r="A20" s="26" t="s">
        <v>10</v>
      </c>
      <c r="B20" s="27">
        <v>100.278657</v>
      </c>
      <c r="C20" s="27">
        <v>117.101957</v>
      </c>
      <c r="D20" s="27">
        <v>237.101957</v>
      </c>
      <c r="E20" s="27">
        <v>237.101957</v>
      </c>
      <c r="F20" s="27">
        <v>225.503117</v>
      </c>
      <c r="G20" s="27">
        <v>225.503117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</row>
    <row r="21" spans="1:17" outlineLevel="3" x14ac:dyDescent="0.2">
      <c r="A21" s="26" t="s">
        <v>11</v>
      </c>
      <c r="B21" s="27">
        <v>12.097744</v>
      </c>
      <c r="C21" s="27">
        <v>12.097744</v>
      </c>
      <c r="D21" s="27">
        <v>12.097744</v>
      </c>
      <c r="E21" s="27">
        <v>12.097744</v>
      </c>
      <c r="F21" s="27">
        <v>12.097744</v>
      </c>
      <c r="G21" s="27">
        <v>12.097744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</row>
    <row r="22" spans="1:17" outlineLevel="3" x14ac:dyDescent="0.2">
      <c r="A22" s="26" t="s">
        <v>12</v>
      </c>
      <c r="B22" s="27">
        <v>12.097744</v>
      </c>
      <c r="C22" s="27">
        <v>12.097744</v>
      </c>
      <c r="D22" s="27">
        <v>27.097743999999999</v>
      </c>
      <c r="E22" s="27">
        <v>27.097743999999999</v>
      </c>
      <c r="F22" s="27">
        <v>27.097743999999999</v>
      </c>
      <c r="G22" s="27">
        <v>27.097743999999999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outlineLevel="3" x14ac:dyDescent="0.2">
      <c r="A23" s="26" t="s">
        <v>13</v>
      </c>
      <c r="B23" s="27">
        <v>42.233933071199999</v>
      </c>
      <c r="C23" s="27">
        <v>80.791961688200004</v>
      </c>
      <c r="D23" s="27">
        <v>69.614992801400007</v>
      </c>
      <c r="E23" s="27">
        <v>57.311411851499997</v>
      </c>
      <c r="F23" s="27">
        <v>66.649921974999998</v>
      </c>
      <c r="G23" s="27">
        <v>80.053193861400004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outlineLevel="3" x14ac:dyDescent="0.2">
      <c r="A24" s="26" t="s">
        <v>14</v>
      </c>
      <c r="B24" s="27">
        <v>12.097744</v>
      </c>
      <c r="C24" s="27">
        <v>12.097744</v>
      </c>
      <c r="D24" s="27">
        <v>12.097744</v>
      </c>
      <c r="E24" s="27">
        <v>12.097744</v>
      </c>
      <c r="F24" s="27">
        <v>12.097744</v>
      </c>
      <c r="G24" s="27">
        <v>12.097744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17" outlineLevel="3" x14ac:dyDescent="0.2">
      <c r="A25" s="26" t="s">
        <v>15</v>
      </c>
      <c r="B25" s="27">
        <v>12.097744</v>
      </c>
      <c r="C25" s="27">
        <v>12.097744</v>
      </c>
      <c r="D25" s="27">
        <v>12.097744</v>
      </c>
      <c r="E25" s="27">
        <v>12.097744</v>
      </c>
      <c r="F25" s="27">
        <v>12.097744</v>
      </c>
      <c r="G25" s="27">
        <v>12.097744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outlineLevel="3" x14ac:dyDescent="0.2">
      <c r="A26" s="26" t="s">
        <v>16</v>
      </c>
      <c r="B26" s="27">
        <v>102.290142528</v>
      </c>
      <c r="C26" s="27">
        <v>61.134827581400003</v>
      </c>
      <c r="D26" s="27">
        <v>60.071426971400001</v>
      </c>
      <c r="E26" s="27">
        <v>192.71749500000001</v>
      </c>
      <c r="F26" s="27">
        <v>292.54926399999999</v>
      </c>
      <c r="G26" s="27">
        <v>208.05751599999999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7" outlineLevel="3" x14ac:dyDescent="0.2">
      <c r="A27" s="26" t="s">
        <v>17</v>
      </c>
      <c r="B27" s="27">
        <v>12.097744</v>
      </c>
      <c r="C27" s="27">
        <v>12.097744</v>
      </c>
      <c r="D27" s="27">
        <v>12.097744</v>
      </c>
      <c r="E27" s="27">
        <v>12.097744</v>
      </c>
      <c r="F27" s="27">
        <v>12.097744</v>
      </c>
      <c r="G27" s="27">
        <v>12.097744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7" outlineLevel="3" x14ac:dyDescent="0.2">
      <c r="A28" s="26" t="s">
        <v>18</v>
      </c>
      <c r="B28" s="27">
        <v>12.097744</v>
      </c>
      <c r="C28" s="27">
        <v>12.097744</v>
      </c>
      <c r="D28" s="27">
        <v>12.097744</v>
      </c>
      <c r="E28" s="27">
        <v>12.097744</v>
      </c>
      <c r="F28" s="27">
        <v>12.097744</v>
      </c>
      <c r="G28" s="27">
        <v>12.097744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outlineLevel="3" x14ac:dyDescent="0.2">
      <c r="A29" s="26" t="s">
        <v>19</v>
      </c>
      <c r="B29" s="27">
        <v>12.097744</v>
      </c>
      <c r="C29" s="27">
        <v>12.097744</v>
      </c>
      <c r="D29" s="27">
        <v>12.097744</v>
      </c>
      <c r="E29" s="27">
        <v>12.097744</v>
      </c>
      <c r="F29" s="27">
        <v>12.097744</v>
      </c>
      <c r="G29" s="27">
        <v>12.097744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7" outlineLevel="3" x14ac:dyDescent="0.2">
      <c r="A30" s="26" t="s">
        <v>20</v>
      </c>
      <c r="B30" s="27">
        <v>12.097744</v>
      </c>
      <c r="C30" s="27">
        <v>12.097744</v>
      </c>
      <c r="D30" s="27">
        <v>12.097744</v>
      </c>
      <c r="E30" s="27">
        <v>12.097744</v>
      </c>
      <c r="F30" s="27">
        <v>12.097744</v>
      </c>
      <c r="G30" s="27">
        <v>12.097744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outlineLevel="3" x14ac:dyDescent="0.2">
      <c r="A31" s="26" t="s">
        <v>21</v>
      </c>
      <c r="B31" s="27">
        <v>12.097744</v>
      </c>
      <c r="C31" s="27">
        <v>12.097744</v>
      </c>
      <c r="D31" s="27">
        <v>12.097744</v>
      </c>
      <c r="E31" s="27">
        <v>12.097744</v>
      </c>
      <c r="F31" s="27">
        <v>12.097744</v>
      </c>
      <c r="G31" s="27">
        <v>12.097744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outlineLevel="3" x14ac:dyDescent="0.2">
      <c r="A32" s="26" t="s">
        <v>22</v>
      </c>
      <c r="B32" s="27">
        <v>12.097744</v>
      </c>
      <c r="C32" s="27">
        <v>12.097744</v>
      </c>
      <c r="D32" s="27">
        <v>12.097744</v>
      </c>
      <c r="E32" s="27">
        <v>12.097744</v>
      </c>
      <c r="F32" s="27">
        <v>12.097744</v>
      </c>
      <c r="G32" s="27">
        <v>12.097744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outlineLevel="3" x14ac:dyDescent="0.2">
      <c r="A33" s="26" t="s">
        <v>23</v>
      </c>
      <c r="B33" s="27">
        <v>12.097744</v>
      </c>
      <c r="C33" s="27">
        <v>12.097744</v>
      </c>
      <c r="D33" s="27">
        <v>12.097744</v>
      </c>
      <c r="E33" s="27">
        <v>12.097744</v>
      </c>
      <c r="F33" s="27">
        <v>12.097744</v>
      </c>
      <c r="G33" s="27">
        <v>12.097744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outlineLevel="3" x14ac:dyDescent="0.2">
      <c r="A34" s="26" t="s">
        <v>24</v>
      </c>
      <c r="B34" s="27">
        <v>12.097744</v>
      </c>
      <c r="C34" s="27">
        <v>12.097744</v>
      </c>
      <c r="D34" s="27">
        <v>12.097744</v>
      </c>
      <c r="E34" s="27">
        <v>12.097744</v>
      </c>
      <c r="F34" s="27">
        <v>12.097744</v>
      </c>
      <c r="G34" s="27">
        <v>12.097744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outlineLevel="3" x14ac:dyDescent="0.2">
      <c r="A35" s="26" t="s">
        <v>25</v>
      </c>
      <c r="B35" s="27">
        <v>12.097744</v>
      </c>
      <c r="C35" s="27">
        <v>12.097744</v>
      </c>
      <c r="D35" s="27">
        <v>12.097744</v>
      </c>
      <c r="E35" s="27">
        <v>12.097744</v>
      </c>
      <c r="F35" s="27">
        <v>12.097744</v>
      </c>
      <c r="G35" s="27">
        <v>12.097744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outlineLevel="3" x14ac:dyDescent="0.2">
      <c r="A36" s="26" t="s">
        <v>26</v>
      </c>
      <c r="B36" s="27">
        <v>12.097744</v>
      </c>
      <c r="C36" s="27">
        <v>12.097744</v>
      </c>
      <c r="D36" s="27">
        <v>12.097744</v>
      </c>
      <c r="E36" s="27">
        <v>12.097744</v>
      </c>
      <c r="F36" s="27">
        <v>12.097744</v>
      </c>
      <c r="G36" s="27">
        <v>12.097744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outlineLevel="3" x14ac:dyDescent="0.2">
      <c r="A37" s="26" t="s">
        <v>27</v>
      </c>
      <c r="B37" s="27">
        <v>61.000111877599998</v>
      </c>
      <c r="C37" s="27">
        <v>91.468603000000002</v>
      </c>
      <c r="D37" s="27">
        <v>41.488599000000001</v>
      </c>
      <c r="E37" s="27">
        <v>126.120059</v>
      </c>
      <c r="F37" s="27">
        <v>255.605481</v>
      </c>
      <c r="G37" s="27">
        <v>338.55132600000002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outlineLevel="3" x14ac:dyDescent="0.2">
      <c r="A38" s="26" t="s">
        <v>28</v>
      </c>
      <c r="B38" s="27">
        <v>12.097751000000001</v>
      </c>
      <c r="C38" s="27">
        <v>12.097751000000001</v>
      </c>
      <c r="D38" s="27">
        <v>257.09775100000002</v>
      </c>
      <c r="E38" s="27">
        <v>257.09775100000002</v>
      </c>
      <c r="F38" s="27">
        <v>257.09775100000002</v>
      </c>
      <c r="G38" s="27">
        <v>257.09775100000002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outlineLevel="3" x14ac:dyDescent="0.2">
      <c r="A39" s="26" t="s">
        <v>29</v>
      </c>
      <c r="B39" s="27">
        <v>18.918331999999999</v>
      </c>
      <c r="C39" s="27">
        <v>42.151356999999997</v>
      </c>
      <c r="D39" s="27">
        <v>49.921956999999999</v>
      </c>
      <c r="E39" s="27">
        <v>22.5396</v>
      </c>
      <c r="F39" s="27">
        <v>5</v>
      </c>
      <c r="G39" s="27">
        <v>63.253711000000003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outlineLevel="3" x14ac:dyDescent="0.2">
      <c r="A40" s="26" t="s">
        <v>30</v>
      </c>
      <c r="B40" s="27">
        <v>57.979410999999999</v>
      </c>
      <c r="C40" s="27">
        <v>51.468836000000003</v>
      </c>
      <c r="D40" s="27">
        <v>67.473926000000006</v>
      </c>
      <c r="E40" s="27">
        <v>41.069235999999997</v>
      </c>
      <c r="F40" s="27">
        <v>46.069235999999997</v>
      </c>
      <c r="G40" s="27">
        <v>46.069235999999997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outlineLevel="3" x14ac:dyDescent="0.2">
      <c r="A41" s="26" t="s">
        <v>31</v>
      </c>
      <c r="B41" s="27">
        <v>46.880406999999998</v>
      </c>
      <c r="C41" s="27">
        <v>41.080407000000001</v>
      </c>
      <c r="D41" s="27">
        <v>41.080407000000001</v>
      </c>
      <c r="E41" s="27">
        <v>41.080407000000001</v>
      </c>
      <c r="F41" s="27">
        <v>41.080407000000001</v>
      </c>
      <c r="G41" s="27">
        <v>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outlineLevel="3" x14ac:dyDescent="0.2">
      <c r="A42" s="26" t="s">
        <v>32</v>
      </c>
      <c r="B42" s="27">
        <v>17.245816000000001</v>
      </c>
      <c r="C42" s="27">
        <v>23.968738999999999</v>
      </c>
      <c r="D42" s="27">
        <v>21.481691000000001</v>
      </c>
      <c r="E42" s="27">
        <v>17.781690999999999</v>
      </c>
      <c r="F42" s="27">
        <v>17.781690999999999</v>
      </c>
      <c r="G42" s="27">
        <v>15.281691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outlineLevel="3" x14ac:dyDescent="0.2">
      <c r="A43" s="26" t="s">
        <v>33</v>
      </c>
      <c r="B43" s="27">
        <v>17.5</v>
      </c>
      <c r="C43" s="27">
        <v>17.5</v>
      </c>
      <c r="D43" s="27">
        <v>10</v>
      </c>
      <c r="E43" s="27">
        <v>2.5</v>
      </c>
      <c r="F43" s="27">
        <v>2.5</v>
      </c>
      <c r="G43" s="27">
        <v>2.5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outlineLevel="3" x14ac:dyDescent="0.2">
      <c r="A44" s="26" t="s">
        <v>34</v>
      </c>
      <c r="B44" s="27">
        <v>18</v>
      </c>
      <c r="C44" s="27">
        <v>18</v>
      </c>
      <c r="D44" s="27">
        <v>18</v>
      </c>
      <c r="E44" s="27">
        <v>13</v>
      </c>
      <c r="F44" s="27">
        <v>5.5</v>
      </c>
      <c r="G44" s="27">
        <v>5.5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outlineLevel="2" x14ac:dyDescent="0.2">
      <c r="A45" s="30" t="s">
        <v>35</v>
      </c>
      <c r="B45" s="31">
        <f t="shared" ref="B45:G45" si="4">SUM(B$46:B$46)</f>
        <v>1.9837878377</v>
      </c>
      <c r="C45" s="31">
        <f t="shared" si="4"/>
        <v>1.85153531522</v>
      </c>
      <c r="D45" s="31">
        <f t="shared" si="4"/>
        <v>1.7192827927400001</v>
      </c>
      <c r="E45" s="31">
        <f t="shared" si="4"/>
        <v>1.5870302702600001</v>
      </c>
      <c r="F45" s="31">
        <f t="shared" si="4"/>
        <v>1.4547777477799999</v>
      </c>
      <c r="G45" s="31">
        <f t="shared" si="4"/>
        <v>1.3886514865399999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outlineLevel="3" x14ac:dyDescent="0.2">
      <c r="A46" s="26" t="s">
        <v>36</v>
      </c>
      <c r="B46" s="27">
        <v>1.9837878377</v>
      </c>
      <c r="C46" s="27">
        <v>1.85153531522</v>
      </c>
      <c r="D46" s="27">
        <v>1.7192827927400001</v>
      </c>
      <c r="E46" s="27">
        <v>1.5870302702600001</v>
      </c>
      <c r="F46" s="27">
        <v>1.4547777477799999</v>
      </c>
      <c r="G46" s="27">
        <v>1.3886514865399999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ht="15" outlineLevel="1" x14ac:dyDescent="0.25">
      <c r="A47" s="32" t="s">
        <v>37</v>
      </c>
      <c r="B47" s="33">
        <f t="shared" ref="B47:G47" si="5">B$48+B$58+B$69+B$71+B$78+B$87+B$89</f>
        <v>1258.5216249367204</v>
      </c>
      <c r="C47" s="33">
        <f t="shared" si="5"/>
        <v>1300.1611160073699</v>
      </c>
      <c r="D47" s="33">
        <f t="shared" si="5"/>
        <v>2325.4433794111501</v>
      </c>
      <c r="E47" s="33">
        <f t="shared" si="5"/>
        <v>3600.3931568676699</v>
      </c>
      <c r="F47" s="33">
        <f t="shared" si="5"/>
        <v>4829.3426584738017</v>
      </c>
      <c r="G47" s="33">
        <f t="shared" si="5"/>
        <v>5612.9447725139498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outlineLevel="2" x14ac:dyDescent="0.2">
      <c r="A48" s="30" t="s">
        <v>38</v>
      </c>
      <c r="B48" s="31">
        <f t="shared" ref="B48:G48" si="6">SUM(B$49:B$57)</f>
        <v>443.31220499021003</v>
      </c>
      <c r="C48" s="31">
        <f t="shared" si="6"/>
        <v>463.16791086648999</v>
      </c>
      <c r="D48" s="31">
        <f t="shared" si="6"/>
        <v>1100.2564081594501</v>
      </c>
      <c r="E48" s="31">
        <f t="shared" si="6"/>
        <v>2252.5797122582303</v>
      </c>
      <c r="F48" s="31">
        <f t="shared" si="6"/>
        <v>3482.0058410421307</v>
      </c>
      <c r="G48" s="31">
        <f t="shared" si="6"/>
        <v>4221.1793495618303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outlineLevel="3" x14ac:dyDescent="0.2">
      <c r="A49" s="26" t="s">
        <v>39</v>
      </c>
      <c r="B49" s="27">
        <v>1.0454113763399999</v>
      </c>
      <c r="C49" s="27">
        <v>1.5875877036599999</v>
      </c>
      <c r="D49" s="27">
        <v>2.8371336968200001</v>
      </c>
      <c r="E49" s="27">
        <v>4.33677963433</v>
      </c>
      <c r="F49" s="27">
        <v>4.8006512413799998</v>
      </c>
      <c r="G49" s="27">
        <v>4.4569693258400003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outlineLevel="3" x14ac:dyDescent="0.2">
      <c r="A50" s="26" t="s">
        <v>40</v>
      </c>
      <c r="B50" s="27">
        <v>0</v>
      </c>
      <c r="C50" s="27">
        <v>0</v>
      </c>
      <c r="D50" s="27">
        <v>0</v>
      </c>
      <c r="E50" s="27">
        <v>0</v>
      </c>
      <c r="F50" s="27">
        <v>5.08672720701</v>
      </c>
      <c r="G50" s="27">
        <v>5.6762042089799998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outlineLevel="3" x14ac:dyDescent="0.2">
      <c r="A51" s="26" t="s">
        <v>41</v>
      </c>
      <c r="B51" s="27">
        <v>13.69347224048</v>
      </c>
      <c r="C51" s="27">
        <v>10.537976948860001</v>
      </c>
      <c r="D51" s="27">
        <v>9.4549938057599991</v>
      </c>
      <c r="E51" s="27">
        <v>7.3589337960099996</v>
      </c>
      <c r="F51" s="27">
        <v>4.2521896911699999</v>
      </c>
      <c r="G51" s="27">
        <v>3.4280752991100001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outlineLevel="3" x14ac:dyDescent="0.2">
      <c r="A52" s="26" t="s">
        <v>42</v>
      </c>
      <c r="B52" s="27">
        <v>26.985065628059999</v>
      </c>
      <c r="C52" s="27">
        <v>27.704960040149999</v>
      </c>
      <c r="D52" s="27">
        <v>98.126692472870005</v>
      </c>
      <c r="E52" s="27">
        <v>115.07812630904</v>
      </c>
      <c r="F52" s="27">
        <v>124.11142454661</v>
      </c>
      <c r="G52" s="27">
        <v>133.32729818736999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outlineLevel="3" x14ac:dyDescent="0.2">
      <c r="A53" s="26" t="s">
        <v>43</v>
      </c>
      <c r="B53" s="27">
        <v>132.357876</v>
      </c>
      <c r="C53" s="27">
        <v>136.36866599999999</v>
      </c>
      <c r="D53" s="27">
        <v>452.22111000000001</v>
      </c>
      <c r="E53" s="27">
        <v>1249.7759189999999</v>
      </c>
      <c r="F53" s="27">
        <v>1850.2552231591901</v>
      </c>
      <c r="G53" s="27">
        <v>2561.8169884174899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outlineLevel="3" x14ac:dyDescent="0.2">
      <c r="A54" s="26" t="s">
        <v>44</v>
      </c>
      <c r="B54" s="27">
        <v>149.66078664104</v>
      </c>
      <c r="C54" s="27">
        <v>167.90406736776001</v>
      </c>
      <c r="D54" s="27">
        <v>282.38035135726</v>
      </c>
      <c r="E54" s="27">
        <v>455.94914315625999</v>
      </c>
      <c r="F54" s="27">
        <v>679.98849281046</v>
      </c>
      <c r="G54" s="27">
        <v>682.12829527151996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outlineLevel="3" x14ac:dyDescent="0.2">
      <c r="A55" s="26" t="s">
        <v>45</v>
      </c>
      <c r="B55" s="27">
        <v>0</v>
      </c>
      <c r="C55" s="27">
        <v>0</v>
      </c>
      <c r="D55" s="27">
        <v>21.085527195080001</v>
      </c>
      <c r="E55" s="27">
        <v>39.914098248590001</v>
      </c>
      <c r="F55" s="27">
        <v>243.43083023539</v>
      </c>
      <c r="G55" s="27">
        <v>248.21032662707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outlineLevel="3" x14ac:dyDescent="0.2">
      <c r="A56" s="26" t="s">
        <v>46</v>
      </c>
      <c r="B56" s="27">
        <v>119.56959310429001</v>
      </c>
      <c r="C56" s="27">
        <v>119.00280760606</v>
      </c>
      <c r="D56" s="27">
        <v>234.07269763165999</v>
      </c>
      <c r="E56" s="27">
        <v>379.91330392216003</v>
      </c>
      <c r="F56" s="27">
        <v>569.59844089061005</v>
      </c>
      <c r="G56" s="27">
        <v>581.63636517809005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outlineLevel="3" x14ac:dyDescent="0.2">
      <c r="A57" s="26" t="s">
        <v>47</v>
      </c>
      <c r="B57" s="27">
        <v>0</v>
      </c>
      <c r="C57" s="27">
        <v>6.1845200000000003E-2</v>
      </c>
      <c r="D57" s="27">
        <v>7.7901999999999999E-2</v>
      </c>
      <c r="E57" s="27">
        <v>0.25340819184000002</v>
      </c>
      <c r="F57" s="27">
        <v>0.48186126030999998</v>
      </c>
      <c r="G57" s="27">
        <v>0.49882704636000003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outlineLevel="2" x14ac:dyDescent="0.2">
      <c r="A58" s="30" t="s">
        <v>48</v>
      </c>
      <c r="B58" s="31">
        <f t="shared" ref="B58:G58" si="7">SUM(B$59:B$68)</f>
        <v>26.766260647390002</v>
      </c>
      <c r="C58" s="31">
        <f t="shared" si="7"/>
        <v>24.223503565430001</v>
      </c>
      <c r="D58" s="31">
        <f t="shared" si="7"/>
        <v>160.50546788983999</v>
      </c>
      <c r="E58" s="31">
        <f t="shared" si="7"/>
        <v>239.95764692871998</v>
      </c>
      <c r="F58" s="31">
        <f t="shared" si="7"/>
        <v>320.75385386105012</v>
      </c>
      <c r="G58" s="31">
        <f t="shared" si="7"/>
        <v>336.60894194007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outlineLevel="3" x14ac:dyDescent="0.2">
      <c r="A59" s="26" t="s">
        <v>49</v>
      </c>
      <c r="B59" s="27">
        <v>0</v>
      </c>
      <c r="C59" s="27">
        <v>0</v>
      </c>
      <c r="D59" s="27">
        <v>66.835792851359997</v>
      </c>
      <c r="E59" s="27">
        <v>139.85243126616001</v>
      </c>
      <c r="F59" s="27">
        <v>213.75542670784</v>
      </c>
      <c r="G59" s="27">
        <v>220.87482033243001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outlineLevel="3" x14ac:dyDescent="0.2">
      <c r="A60" s="26" t="s">
        <v>50</v>
      </c>
      <c r="B60" s="27">
        <v>0.78617442469999999</v>
      </c>
      <c r="C60" s="27">
        <v>1.08277249519</v>
      </c>
      <c r="D60" s="27">
        <v>17.370752550180001</v>
      </c>
      <c r="E60" s="27">
        <v>18.97010688824</v>
      </c>
      <c r="F60" s="27">
        <v>19.550736922790001</v>
      </c>
      <c r="G60" s="27">
        <v>21.1032410623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outlineLevel="3" x14ac:dyDescent="0.2">
      <c r="A61" s="26" t="s">
        <v>51</v>
      </c>
      <c r="B61" s="27">
        <v>8.9906458514699992</v>
      </c>
      <c r="C61" s="27">
        <v>7.8206807494600001</v>
      </c>
      <c r="D61" s="27">
        <v>21.460113920649999</v>
      </c>
      <c r="E61" s="27">
        <v>23.719138560360001</v>
      </c>
      <c r="F61" s="27">
        <v>24.695561359159999</v>
      </c>
      <c r="G61" s="27">
        <v>27.189012870479999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outlineLevel="3" x14ac:dyDescent="0.2">
      <c r="A62" s="26" t="s">
        <v>52</v>
      </c>
      <c r="B62" s="27">
        <v>0</v>
      </c>
      <c r="C62" s="27">
        <v>0</v>
      </c>
      <c r="D62" s="27">
        <v>7.7901999999999996</v>
      </c>
      <c r="E62" s="27">
        <v>8.4415800000000001</v>
      </c>
      <c r="F62" s="27">
        <v>8.7853200000000005</v>
      </c>
      <c r="G62" s="27">
        <v>9.6296199999999992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outlineLevel="3" x14ac:dyDescent="0.2">
      <c r="A63" s="26" t="s">
        <v>53</v>
      </c>
      <c r="B63" s="27">
        <v>16.52857859905</v>
      </c>
      <c r="C63" s="27">
        <v>13.60669455595</v>
      </c>
      <c r="D63" s="27">
        <v>36.492455130940002</v>
      </c>
      <c r="E63" s="27">
        <v>35.941655990729998</v>
      </c>
      <c r="F63" s="27">
        <v>35.589561397920001</v>
      </c>
      <c r="G63" s="27">
        <v>37.554089182790001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outlineLevel="3" x14ac:dyDescent="0.2">
      <c r="A64" s="26" t="s">
        <v>54</v>
      </c>
      <c r="B64" s="27">
        <v>0</v>
      </c>
      <c r="C64" s="27">
        <v>0</v>
      </c>
      <c r="D64" s="27">
        <v>7.7901999999999996</v>
      </c>
      <c r="E64" s="27">
        <v>8.4415800000000001</v>
      </c>
      <c r="F64" s="27">
        <v>8.7853200000000005</v>
      </c>
      <c r="G64" s="27">
        <v>9.6296199999999992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outlineLevel="3" x14ac:dyDescent="0.2">
      <c r="A65" s="26" t="s">
        <v>55</v>
      </c>
      <c r="B65" s="27">
        <v>0.40721180357999998</v>
      </c>
      <c r="C65" s="27">
        <v>1.1414699260300001</v>
      </c>
      <c r="D65" s="27">
        <v>1.94019993968</v>
      </c>
      <c r="E65" s="27">
        <v>3.6823600697400001</v>
      </c>
      <c r="F65" s="27">
        <v>4.3628869331200004</v>
      </c>
      <c r="G65" s="27">
        <v>5.3700178811599999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outlineLevel="3" x14ac:dyDescent="0.2">
      <c r="A66" s="26" t="s">
        <v>56</v>
      </c>
      <c r="B66" s="27">
        <v>0</v>
      </c>
      <c r="C66" s="27">
        <v>0</v>
      </c>
      <c r="D66" s="27">
        <v>0</v>
      </c>
      <c r="E66" s="27">
        <v>0</v>
      </c>
      <c r="F66" s="27">
        <v>4.2039</v>
      </c>
      <c r="G66" s="27">
        <v>4.1766199999999998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outlineLevel="3" x14ac:dyDescent="0.2">
      <c r="A67" s="26" t="s">
        <v>57</v>
      </c>
      <c r="B67" s="27">
        <v>0</v>
      </c>
      <c r="C67" s="27">
        <v>0.55899540264000003</v>
      </c>
      <c r="D67" s="27">
        <v>0.80847284054000002</v>
      </c>
      <c r="E67" s="27">
        <v>0.89084539944999996</v>
      </c>
      <c r="F67" s="27">
        <v>1.0035949112</v>
      </c>
      <c r="G67" s="27">
        <v>1.06049479606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outlineLevel="3" x14ac:dyDescent="0.2">
      <c r="A68" s="26" t="s">
        <v>58</v>
      </c>
      <c r="B68" s="27">
        <v>5.364996859E-2</v>
      </c>
      <c r="C68" s="27">
        <v>1.2890436159999999E-2</v>
      </c>
      <c r="D68" s="27">
        <v>1.7280656490000001E-2</v>
      </c>
      <c r="E68" s="27">
        <v>1.7948754040000001E-2</v>
      </c>
      <c r="F68" s="27">
        <v>2.1545629019999998E-2</v>
      </c>
      <c r="G68" s="27">
        <v>2.140581485E-2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outlineLevel="2" x14ac:dyDescent="0.2">
      <c r="A69" s="30" t="s">
        <v>59</v>
      </c>
      <c r="B69" s="31">
        <f t="shared" ref="B69:G69" si="8">SUM(B$70:B$70)</f>
        <v>17.13033209916</v>
      </c>
      <c r="C69" s="31">
        <f t="shared" si="8"/>
        <v>16.526657320249999</v>
      </c>
      <c r="D69" s="31">
        <f t="shared" si="8"/>
        <v>22.155300602000001</v>
      </c>
      <c r="E69" s="31">
        <f t="shared" si="8"/>
        <v>23.011859616860001</v>
      </c>
      <c r="F69" s="31">
        <f t="shared" si="8"/>
        <v>25.469574498539998</v>
      </c>
      <c r="G69" s="31">
        <f t="shared" si="8"/>
        <v>25.304297019930001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outlineLevel="3" x14ac:dyDescent="0.2">
      <c r="A70" s="26" t="s">
        <v>60</v>
      </c>
      <c r="B70" s="27">
        <v>17.13033209916</v>
      </c>
      <c r="C70" s="27">
        <v>16.526657320249999</v>
      </c>
      <c r="D70" s="27">
        <v>22.155300602000001</v>
      </c>
      <c r="E70" s="27">
        <v>23.011859616860001</v>
      </c>
      <c r="F70" s="27">
        <v>25.469574498539998</v>
      </c>
      <c r="G70" s="27">
        <v>25.304297019930001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outlineLevel="2" x14ac:dyDescent="0.2">
      <c r="A71" s="30" t="s">
        <v>61</v>
      </c>
      <c r="B71" s="31">
        <f t="shared" ref="B71:G71" si="9">SUM(B$72:B$77)</f>
        <v>61.086282690360008</v>
      </c>
      <c r="C71" s="31">
        <f t="shared" si="9"/>
        <v>50.739152857089998</v>
      </c>
      <c r="D71" s="31">
        <f t="shared" si="9"/>
        <v>60.379535033479996</v>
      </c>
      <c r="E71" s="31">
        <f t="shared" si="9"/>
        <v>59.488384682030002</v>
      </c>
      <c r="F71" s="31">
        <f t="shared" si="9"/>
        <v>62.159684084680002</v>
      </c>
      <c r="G71" s="31">
        <f t="shared" si="9"/>
        <v>90.298074974800002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outlineLevel="3" x14ac:dyDescent="0.2">
      <c r="A72" s="26" t="s">
        <v>62</v>
      </c>
      <c r="B72" s="27">
        <v>6.5858728443199999</v>
      </c>
      <c r="C72" s="27">
        <v>8.11366189644</v>
      </c>
      <c r="D72" s="27">
        <v>11.098013129230001</v>
      </c>
      <c r="E72" s="27">
        <v>10.288715116660001</v>
      </c>
      <c r="F72" s="27">
        <v>8.1087173963799994</v>
      </c>
      <c r="G72" s="27">
        <v>7.1601654842800002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outlineLevel="3" x14ac:dyDescent="0.2">
      <c r="A73" s="26" t="s">
        <v>63</v>
      </c>
      <c r="B73" s="27">
        <v>17.369800000000001</v>
      </c>
      <c r="C73" s="27">
        <v>20.099689999999999</v>
      </c>
      <c r="D73" s="27">
        <v>25.318149999999999</v>
      </c>
      <c r="E73" s="27">
        <v>27.435134999999999</v>
      </c>
      <c r="F73" s="27">
        <v>28.552289999999999</v>
      </c>
      <c r="G73" s="27">
        <v>31.296264999999998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1:17" outlineLevel="3" x14ac:dyDescent="0.2">
      <c r="A74" s="26" t="s">
        <v>64</v>
      </c>
      <c r="B74" s="27">
        <v>1.77620796E-3</v>
      </c>
      <c r="C74" s="27">
        <v>1.5810478E-3</v>
      </c>
      <c r="D74" s="27">
        <v>1.99153347E-3</v>
      </c>
      <c r="E74" s="27">
        <v>2.15805616E-3</v>
      </c>
      <c r="F74" s="27">
        <v>2.2459319199999998E-3</v>
      </c>
      <c r="G74" s="27">
        <v>2.4617738300000002E-3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outlineLevel="3" x14ac:dyDescent="0.2">
      <c r="A75" s="26" t="s">
        <v>65</v>
      </c>
      <c r="B75" s="27">
        <v>0</v>
      </c>
      <c r="C75" s="27">
        <v>0</v>
      </c>
      <c r="D75" s="27">
        <v>0</v>
      </c>
      <c r="E75" s="27">
        <v>0.16403021542999999</v>
      </c>
      <c r="F75" s="27">
        <v>0.28202475074</v>
      </c>
      <c r="G75" s="27">
        <v>26.35794357791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1:17" outlineLevel="3" x14ac:dyDescent="0.2">
      <c r="A76" s="26" t="s">
        <v>66</v>
      </c>
      <c r="B76" s="27">
        <v>37.128833638080003</v>
      </c>
      <c r="C76" s="27">
        <v>22.52421991285</v>
      </c>
      <c r="D76" s="27">
        <v>23.961380370779999</v>
      </c>
      <c r="E76" s="27">
        <v>21.598346293780001</v>
      </c>
      <c r="F76" s="27">
        <v>18.193875010589998</v>
      </c>
      <c r="G76" s="27">
        <v>17.594542119780002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1:17" outlineLevel="3" x14ac:dyDescent="0.2">
      <c r="A77" s="26" t="s">
        <v>67</v>
      </c>
      <c r="B77" s="27">
        <v>0</v>
      </c>
      <c r="C77" s="27">
        <v>0</v>
      </c>
      <c r="D77" s="27">
        <v>0</v>
      </c>
      <c r="E77" s="27">
        <v>0</v>
      </c>
      <c r="F77" s="27">
        <v>7.0205309950499997</v>
      </c>
      <c r="G77" s="27">
        <v>7.8866970189999996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7" outlineLevel="2" x14ac:dyDescent="0.2">
      <c r="A78" s="30" t="s">
        <v>68</v>
      </c>
      <c r="B78" s="31">
        <f t="shared" ref="B78:G78" si="10">SUM(B$79:B$86)</f>
        <v>575.39488208960006</v>
      </c>
      <c r="C78" s="31">
        <f t="shared" si="10"/>
        <v>543.16986546599992</v>
      </c>
      <c r="D78" s="31">
        <f t="shared" si="10"/>
        <v>718.83682421800006</v>
      </c>
      <c r="E78" s="31">
        <f t="shared" si="10"/>
        <v>750.56792791199996</v>
      </c>
      <c r="F78" s="31">
        <f t="shared" si="10"/>
        <v>639.79848096628996</v>
      </c>
      <c r="G78" s="31">
        <f t="shared" si="10"/>
        <v>635.64669273136997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1:17" outlineLevel="3" x14ac:dyDescent="0.2">
      <c r="A79" s="26" t="s">
        <v>112</v>
      </c>
      <c r="B79" s="27">
        <v>244.17311208960001</v>
      </c>
      <c r="C79" s="27">
        <v>208.99547546599999</v>
      </c>
      <c r="D79" s="27">
        <v>276.48165421800002</v>
      </c>
      <c r="E79" s="27">
        <v>287.17087291199999</v>
      </c>
      <c r="F79" s="27">
        <v>0</v>
      </c>
      <c r="G79" s="27">
        <v>0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1:17" outlineLevel="3" x14ac:dyDescent="0.2">
      <c r="A80" s="26" t="s">
        <v>113</v>
      </c>
      <c r="B80" s="27">
        <v>28.2746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outlineLevel="3" x14ac:dyDescent="0.2">
      <c r="A81" s="26" t="s">
        <v>114</v>
      </c>
      <c r="B81" s="27">
        <v>84.823800000000006</v>
      </c>
      <c r="C81" s="27">
        <v>81.834599999999995</v>
      </c>
      <c r="D81" s="27">
        <v>109.7058</v>
      </c>
      <c r="E81" s="27">
        <v>113.9472</v>
      </c>
      <c r="F81" s="27">
        <v>0</v>
      </c>
      <c r="G81" s="27">
        <v>0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outlineLevel="3" x14ac:dyDescent="0.2">
      <c r="A82" s="26" t="s">
        <v>115</v>
      </c>
      <c r="B82" s="27">
        <v>66.445310000000006</v>
      </c>
      <c r="C82" s="27">
        <v>64.103769999999997</v>
      </c>
      <c r="D82" s="27">
        <v>85.936210000000003</v>
      </c>
      <c r="E82" s="27">
        <v>89.25864</v>
      </c>
      <c r="F82" s="27">
        <v>0</v>
      </c>
      <c r="G82" s="27">
        <v>0</v>
      </c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1:17" outlineLevel="3" x14ac:dyDescent="0.2">
      <c r="A83" s="26" t="s">
        <v>116</v>
      </c>
      <c r="B83" s="27">
        <v>34.739600000000003</v>
      </c>
      <c r="C83" s="27">
        <v>30.922599999999999</v>
      </c>
      <c r="D83" s="27">
        <v>38.951000000000001</v>
      </c>
      <c r="E83" s="27">
        <v>42.207900000000002</v>
      </c>
      <c r="F83" s="27">
        <v>0</v>
      </c>
      <c r="G83" s="27">
        <v>0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1:17" outlineLevel="3" x14ac:dyDescent="0.2">
      <c r="A84" s="26" t="s">
        <v>117</v>
      </c>
      <c r="B84" s="27">
        <v>116.93846000000001</v>
      </c>
      <c r="C84" s="27">
        <v>109.57657</v>
      </c>
      <c r="D84" s="27">
        <v>143.76711</v>
      </c>
      <c r="E84" s="27">
        <v>151.514115</v>
      </c>
      <c r="F84" s="27">
        <v>0</v>
      </c>
      <c r="G84" s="27">
        <v>0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</row>
    <row r="85" spans="1:17" outlineLevel="3" x14ac:dyDescent="0.2">
      <c r="A85" s="26" t="s">
        <v>118</v>
      </c>
      <c r="B85" s="27">
        <v>0</v>
      </c>
      <c r="C85" s="27">
        <v>47.736849999999997</v>
      </c>
      <c r="D85" s="27">
        <v>63.995049999999999</v>
      </c>
      <c r="E85" s="27">
        <v>66.469200000000001</v>
      </c>
      <c r="F85" s="27">
        <v>0</v>
      </c>
      <c r="G85" s="27">
        <v>0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1:17" outlineLevel="3" x14ac:dyDescent="0.2">
      <c r="A86" s="26" t="s">
        <v>69</v>
      </c>
      <c r="B86" s="27">
        <v>0</v>
      </c>
      <c r="C86" s="27">
        <v>0</v>
      </c>
      <c r="D86" s="27">
        <v>0</v>
      </c>
      <c r="E86" s="27">
        <v>0</v>
      </c>
      <c r="F86" s="27">
        <v>639.79848096628996</v>
      </c>
      <c r="G86" s="27">
        <v>635.64669273136997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</row>
    <row r="87" spans="1:17" outlineLevel="2" x14ac:dyDescent="0.2">
      <c r="A87" s="30" t="s">
        <v>70</v>
      </c>
      <c r="B87" s="31">
        <f t="shared" ref="B87:G87" si="11">SUM(B$88:B$88)</f>
        <v>84.823800000000006</v>
      </c>
      <c r="C87" s="31">
        <f t="shared" si="11"/>
        <v>81.834599999999995</v>
      </c>
      <c r="D87" s="31">
        <f t="shared" si="11"/>
        <v>109.7058</v>
      </c>
      <c r="E87" s="31">
        <f t="shared" si="11"/>
        <v>113.9472</v>
      </c>
      <c r="F87" s="31">
        <f t="shared" si="11"/>
        <v>126.117</v>
      </c>
      <c r="G87" s="31">
        <f t="shared" si="11"/>
        <v>125.29859999999999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</row>
    <row r="88" spans="1:17" outlineLevel="3" x14ac:dyDescent="0.2">
      <c r="A88" s="26" t="s">
        <v>71</v>
      </c>
      <c r="B88" s="27">
        <v>84.823800000000006</v>
      </c>
      <c r="C88" s="27">
        <v>81.834599999999995</v>
      </c>
      <c r="D88" s="27">
        <v>109.7058</v>
      </c>
      <c r="E88" s="27">
        <v>113.9472</v>
      </c>
      <c r="F88" s="27">
        <v>126.117</v>
      </c>
      <c r="G88" s="27">
        <v>125.29859999999999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</row>
    <row r="89" spans="1:17" outlineLevel="2" x14ac:dyDescent="0.2">
      <c r="A89" s="30" t="s">
        <v>72</v>
      </c>
      <c r="B89" s="31">
        <f t="shared" ref="B89:G89" si="12">SUM(B$90:B$90)</f>
        <v>50.007862420000002</v>
      </c>
      <c r="C89" s="31">
        <f t="shared" si="12"/>
        <v>120.49942593211</v>
      </c>
      <c r="D89" s="31">
        <f t="shared" si="12"/>
        <v>153.60404350837999</v>
      </c>
      <c r="E89" s="31">
        <f t="shared" si="12"/>
        <v>160.84042546983</v>
      </c>
      <c r="F89" s="31">
        <f t="shared" si="12"/>
        <v>173.03822402111001</v>
      </c>
      <c r="G89" s="31">
        <f t="shared" si="12"/>
        <v>178.60881628595001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17" outlineLevel="3" x14ac:dyDescent="0.2">
      <c r="A90" s="26" t="s">
        <v>46</v>
      </c>
      <c r="B90" s="27">
        <v>50.007862420000002</v>
      </c>
      <c r="C90" s="27">
        <v>120.49942593211</v>
      </c>
      <c r="D90" s="27">
        <v>153.60404350837999</v>
      </c>
      <c r="E90" s="27">
        <v>160.84042546983</v>
      </c>
      <c r="F90" s="27">
        <v>173.03822402111001</v>
      </c>
      <c r="G90" s="27">
        <v>178.60881628595001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</row>
    <row r="91" spans="1:17" ht="15" x14ac:dyDescent="0.25">
      <c r="A91" s="134" t="s">
        <v>73</v>
      </c>
      <c r="B91" s="135">
        <f t="shared" ref="B91:G91" si="13">B$92+B$111</f>
        <v>292.65022361159004</v>
      </c>
      <c r="C91" s="135">
        <f t="shared" si="13"/>
        <v>309.33986955858001</v>
      </c>
      <c r="D91" s="135">
        <f t="shared" si="13"/>
        <v>360.43420638318003</v>
      </c>
      <c r="E91" s="135">
        <f t="shared" si="13"/>
        <v>331.54471708271996</v>
      </c>
      <c r="F91" s="135">
        <f t="shared" si="13"/>
        <v>288.51110931761002</v>
      </c>
      <c r="G91" s="135">
        <f t="shared" si="13"/>
        <v>296.34995165859999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7" ht="15" outlineLevel="1" x14ac:dyDescent="0.25">
      <c r="A92" s="32" t="s">
        <v>1</v>
      </c>
      <c r="B92" s="33">
        <f t="shared" ref="B92:G92" si="14">B$93+B$101+B$109</f>
        <v>32.237360687399999</v>
      </c>
      <c r="C92" s="33">
        <f t="shared" si="14"/>
        <v>49.038826509239996</v>
      </c>
      <c r="D92" s="33">
        <f t="shared" si="14"/>
        <v>72.197931313059996</v>
      </c>
      <c r="E92" s="33">
        <f t="shared" si="14"/>
        <v>68.798719139520003</v>
      </c>
      <c r="F92" s="33">
        <f t="shared" si="14"/>
        <v>69.357463909259991</v>
      </c>
      <c r="G92" s="33">
        <f t="shared" si="14"/>
        <v>81.344710152019999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outlineLevel="2" x14ac:dyDescent="0.2">
      <c r="A93" s="30" t="s">
        <v>2</v>
      </c>
      <c r="B93" s="31">
        <f t="shared" ref="B93:G93" si="15">SUM(B$94:B$100)</f>
        <v>24.3868166</v>
      </c>
      <c r="C93" s="31">
        <f t="shared" si="15"/>
        <v>16.928416600000002</v>
      </c>
      <c r="D93" s="31">
        <f t="shared" si="15"/>
        <v>11.847416600000001</v>
      </c>
      <c r="E93" s="31">
        <f t="shared" si="15"/>
        <v>7.9750115999999993</v>
      </c>
      <c r="F93" s="31">
        <f t="shared" si="15"/>
        <v>4.4750115999999993</v>
      </c>
      <c r="G93" s="31">
        <f t="shared" si="15"/>
        <v>4.4750115999999993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</row>
    <row r="94" spans="1:17" outlineLevel="3" x14ac:dyDescent="0.2">
      <c r="A94" s="26" t="s">
        <v>74</v>
      </c>
      <c r="B94" s="27">
        <v>3.4750000000000001</v>
      </c>
      <c r="C94" s="27">
        <v>3.4750000000000001</v>
      </c>
      <c r="D94" s="27">
        <v>3.4750000000000001</v>
      </c>
      <c r="E94" s="27">
        <v>2.4750000000000001</v>
      </c>
      <c r="F94" s="27">
        <v>2.4750000000000001</v>
      </c>
      <c r="G94" s="27">
        <v>2.4750000000000001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</row>
    <row r="95" spans="1:17" outlineLevel="3" x14ac:dyDescent="0.2">
      <c r="A95" s="26" t="s">
        <v>119</v>
      </c>
      <c r="B95" s="27">
        <v>1.6763999999999999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</row>
    <row r="96" spans="1:17" outlineLevel="3" x14ac:dyDescent="0.2">
      <c r="A96" s="26" t="s">
        <v>120</v>
      </c>
      <c r="B96" s="27">
        <v>10.863</v>
      </c>
      <c r="C96" s="27">
        <v>5.0810000000000004</v>
      </c>
      <c r="D96" s="27">
        <v>0</v>
      </c>
      <c r="E96" s="27">
        <v>0</v>
      </c>
      <c r="F96" s="27">
        <v>0</v>
      </c>
      <c r="G96" s="27">
        <v>0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</row>
    <row r="97" spans="1:17" outlineLevel="3" x14ac:dyDescent="0.2">
      <c r="A97" s="26" t="s">
        <v>121</v>
      </c>
      <c r="B97" s="27">
        <v>2.8724050000000001</v>
      </c>
      <c r="C97" s="27">
        <v>2.8724050000000001</v>
      </c>
      <c r="D97" s="27">
        <v>2.8724050000000001</v>
      </c>
      <c r="E97" s="27">
        <v>0</v>
      </c>
      <c r="F97" s="27">
        <v>0</v>
      </c>
      <c r="G97" s="27">
        <v>0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</row>
    <row r="98" spans="1:17" outlineLevel="3" x14ac:dyDescent="0.2">
      <c r="A98" s="26" t="s">
        <v>122</v>
      </c>
      <c r="B98" s="27">
        <v>3.5</v>
      </c>
      <c r="C98" s="27">
        <v>3.5</v>
      </c>
      <c r="D98" s="27">
        <v>3.5</v>
      </c>
      <c r="E98" s="27">
        <v>3.5</v>
      </c>
      <c r="F98" s="27">
        <v>0</v>
      </c>
      <c r="G98" s="27">
        <v>0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</row>
    <row r="99" spans="1:17" outlineLevel="3" x14ac:dyDescent="0.2">
      <c r="A99" s="26" t="s">
        <v>75</v>
      </c>
      <c r="B99" s="27">
        <v>2</v>
      </c>
      <c r="C99" s="27">
        <v>2</v>
      </c>
      <c r="D99" s="27">
        <v>2</v>
      </c>
      <c r="E99" s="27">
        <v>2</v>
      </c>
      <c r="F99" s="27">
        <v>2</v>
      </c>
      <c r="G99" s="27">
        <v>2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</row>
    <row r="100" spans="1:17" outlineLevel="3" x14ac:dyDescent="0.2">
      <c r="A100" s="26" t="s">
        <v>76</v>
      </c>
      <c r="B100" s="27">
        <v>1.1600000000000001E-5</v>
      </c>
      <c r="C100" s="27">
        <v>1.1600000000000001E-5</v>
      </c>
      <c r="D100" s="27">
        <v>1.1600000000000001E-5</v>
      </c>
      <c r="E100" s="27">
        <v>1.1600000000000001E-5</v>
      </c>
      <c r="F100" s="27">
        <v>1.1600000000000001E-5</v>
      </c>
      <c r="G100" s="27">
        <v>1.1600000000000001E-5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</row>
    <row r="101" spans="1:17" outlineLevel="2" x14ac:dyDescent="0.2">
      <c r="A101" s="30" t="s">
        <v>35</v>
      </c>
      <c r="B101" s="31">
        <f t="shared" ref="B101:G101" si="16">SUM(B$102:B$108)</f>
        <v>7.8495894374000006</v>
      </c>
      <c r="C101" s="31">
        <f t="shared" si="16"/>
        <v>32.109455259240001</v>
      </c>
      <c r="D101" s="31">
        <f t="shared" si="16"/>
        <v>60.349560063059997</v>
      </c>
      <c r="E101" s="31">
        <f t="shared" si="16"/>
        <v>60.822752889520004</v>
      </c>
      <c r="F101" s="31">
        <f t="shared" si="16"/>
        <v>64.881497659259992</v>
      </c>
      <c r="G101" s="31">
        <f t="shared" si="16"/>
        <v>76.86874390202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</row>
    <row r="102" spans="1:17" outlineLevel="3" x14ac:dyDescent="0.2">
      <c r="A102" s="26" t="s">
        <v>77</v>
      </c>
      <c r="B102" s="27">
        <v>1.0434432467899999</v>
      </c>
      <c r="C102" s="27">
        <v>4.3504301856599996</v>
      </c>
      <c r="D102" s="27">
        <v>4.2835835157500002</v>
      </c>
      <c r="E102" s="27">
        <v>3.58431738666</v>
      </c>
      <c r="F102" s="27">
        <v>2.6414929643299998</v>
      </c>
      <c r="G102" s="27">
        <v>2.9813387829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</row>
    <row r="103" spans="1:17" outlineLevel="3" x14ac:dyDescent="0.2">
      <c r="A103" s="26" t="s">
        <v>78</v>
      </c>
      <c r="B103" s="27">
        <v>0</v>
      </c>
      <c r="C103" s="27">
        <v>0.3546166</v>
      </c>
      <c r="D103" s="27">
        <v>0.47539179999999998</v>
      </c>
      <c r="E103" s="27">
        <v>0.43890773350000001</v>
      </c>
      <c r="F103" s="27">
        <v>0.30361500074999997</v>
      </c>
      <c r="G103" s="27">
        <v>0.19606910661999999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</row>
    <row r="104" spans="1:17" outlineLevel="3" x14ac:dyDescent="0.2">
      <c r="A104" s="26" t="s">
        <v>79</v>
      </c>
      <c r="B104" s="27">
        <v>0</v>
      </c>
      <c r="C104" s="27">
        <v>0.27278200000000002</v>
      </c>
      <c r="D104" s="27">
        <v>0.36568600000000001</v>
      </c>
      <c r="E104" s="27">
        <v>0.33762133300000002</v>
      </c>
      <c r="F104" s="27">
        <v>0.23354999851</v>
      </c>
      <c r="G104" s="27">
        <v>0.65078408588000003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</row>
    <row r="105" spans="1:17" outlineLevel="3" x14ac:dyDescent="0.2">
      <c r="A105" s="26" t="s">
        <v>80</v>
      </c>
      <c r="B105" s="27">
        <v>4.8264493541000002</v>
      </c>
      <c r="C105" s="27">
        <v>12.514342159670001</v>
      </c>
      <c r="D105" s="27">
        <v>13.93794200916</v>
      </c>
      <c r="E105" s="27">
        <v>13.171333369219999</v>
      </c>
      <c r="F105" s="27">
        <v>13.25976210098</v>
      </c>
      <c r="G105" s="27">
        <v>16.27458668293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</row>
    <row r="106" spans="1:17" outlineLevel="3" x14ac:dyDescent="0.2">
      <c r="A106" s="26" t="s">
        <v>81</v>
      </c>
      <c r="B106" s="27">
        <v>0</v>
      </c>
      <c r="C106" s="27">
        <v>0.38189479999999998</v>
      </c>
      <c r="D106" s="27">
        <v>0.51196039999999998</v>
      </c>
      <c r="E106" s="27">
        <v>0.47266986649999998</v>
      </c>
      <c r="F106" s="27">
        <v>0.32696999924999998</v>
      </c>
      <c r="G106" s="27">
        <v>0.21115134338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</row>
    <row r="107" spans="1:17" outlineLevel="3" x14ac:dyDescent="0.2">
      <c r="A107" s="26" t="s">
        <v>82</v>
      </c>
      <c r="B107" s="27">
        <v>1.9796968365100001</v>
      </c>
      <c r="C107" s="27">
        <v>10.60962944519</v>
      </c>
      <c r="D107" s="27">
        <v>12.3806687687</v>
      </c>
      <c r="E107" s="27">
        <v>11.39334056433</v>
      </c>
      <c r="F107" s="27">
        <v>14.99023391273</v>
      </c>
      <c r="G107" s="27">
        <v>19.955712289899999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</row>
    <row r="108" spans="1:17" outlineLevel="3" x14ac:dyDescent="0.2">
      <c r="A108" s="26" t="s">
        <v>83</v>
      </c>
      <c r="B108" s="27">
        <v>0</v>
      </c>
      <c r="C108" s="27">
        <v>3.62576006872</v>
      </c>
      <c r="D108" s="27">
        <v>28.394327569449999</v>
      </c>
      <c r="E108" s="27">
        <v>31.42456263631</v>
      </c>
      <c r="F108" s="27">
        <v>33.125873682710001</v>
      </c>
      <c r="G108" s="27">
        <v>36.599101610410003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</row>
    <row r="109" spans="1:17" outlineLevel="2" x14ac:dyDescent="0.2">
      <c r="A109" s="30" t="s">
        <v>84</v>
      </c>
      <c r="B109" s="31">
        <f t="shared" ref="B109:G109" si="17">SUM(B$110:B$110)</f>
        <v>9.5465000000000003E-4</v>
      </c>
      <c r="C109" s="31">
        <f t="shared" si="17"/>
        <v>9.5465000000000003E-4</v>
      </c>
      <c r="D109" s="31">
        <f t="shared" si="17"/>
        <v>9.5465000000000003E-4</v>
      </c>
      <c r="E109" s="31">
        <f t="shared" si="17"/>
        <v>9.5465000000000003E-4</v>
      </c>
      <c r="F109" s="31">
        <f t="shared" si="17"/>
        <v>9.5465000000000003E-4</v>
      </c>
      <c r="G109" s="31">
        <f t="shared" si="17"/>
        <v>9.5465000000000003E-4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</row>
    <row r="110" spans="1:17" outlineLevel="3" x14ac:dyDescent="0.2">
      <c r="A110" s="26" t="s">
        <v>85</v>
      </c>
      <c r="B110" s="27">
        <v>9.5465000000000003E-4</v>
      </c>
      <c r="C110" s="27">
        <v>9.5465000000000003E-4</v>
      </c>
      <c r="D110" s="27">
        <v>9.5465000000000003E-4</v>
      </c>
      <c r="E110" s="27">
        <v>9.5465000000000003E-4</v>
      </c>
      <c r="F110" s="27">
        <v>9.5465000000000003E-4</v>
      </c>
      <c r="G110" s="27">
        <v>9.5465000000000003E-4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</row>
    <row r="111" spans="1:17" ht="15" outlineLevel="1" x14ac:dyDescent="0.25">
      <c r="A111" s="32" t="s">
        <v>37</v>
      </c>
      <c r="B111" s="33">
        <f t="shared" ref="B111:G111" si="18">B$112+B$119+B$122+B$125+B$128</f>
        <v>260.41286292419005</v>
      </c>
      <c r="C111" s="33">
        <f t="shared" si="18"/>
        <v>260.30104304934002</v>
      </c>
      <c r="D111" s="33">
        <f t="shared" si="18"/>
        <v>288.23627507012003</v>
      </c>
      <c r="E111" s="33">
        <f t="shared" si="18"/>
        <v>262.74599794319994</v>
      </c>
      <c r="F111" s="33">
        <f t="shared" si="18"/>
        <v>219.15364540835003</v>
      </c>
      <c r="G111" s="33">
        <f t="shared" si="18"/>
        <v>215.00524150657998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outlineLevel="2" x14ac:dyDescent="0.2">
      <c r="A112" s="30" t="s">
        <v>38</v>
      </c>
      <c r="B112" s="31">
        <f t="shared" ref="B112:G112" si="19">SUM(B$113:B$118)</f>
        <v>221.66375750545001</v>
      </c>
      <c r="C112" s="31">
        <f t="shared" si="19"/>
        <v>186.07888667076</v>
      </c>
      <c r="D112" s="31">
        <f t="shared" si="19"/>
        <v>191.23700154049999</v>
      </c>
      <c r="E112" s="31">
        <f t="shared" si="19"/>
        <v>160.72856170807</v>
      </c>
      <c r="F112" s="31">
        <f t="shared" si="19"/>
        <v>136.28570344676001</v>
      </c>
      <c r="G112" s="31">
        <f t="shared" si="19"/>
        <v>132.66787273469998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</row>
    <row r="113" spans="1:17" outlineLevel="3" x14ac:dyDescent="0.2">
      <c r="A113" s="26" t="s">
        <v>39</v>
      </c>
      <c r="B113" s="27">
        <v>0</v>
      </c>
      <c r="C113" s="27">
        <v>0</v>
      </c>
      <c r="D113" s="27">
        <v>5.6845157299999999E-3</v>
      </c>
      <c r="E113" s="27">
        <v>5.99848447E-3</v>
      </c>
      <c r="F113" s="27">
        <v>1.227677529E-2</v>
      </c>
      <c r="G113" s="27">
        <v>1.2347467000000001E-2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</row>
    <row r="114" spans="1:17" outlineLevel="3" x14ac:dyDescent="0.2">
      <c r="A114" s="26" t="s">
        <v>41</v>
      </c>
      <c r="B114" s="27">
        <v>10.432493581479999</v>
      </c>
      <c r="C114" s="27">
        <v>9.2796015706299997</v>
      </c>
      <c r="D114" s="27">
        <v>22.173127630060002</v>
      </c>
      <c r="E114" s="27">
        <v>42.482597292279998</v>
      </c>
      <c r="F114" s="27">
        <v>45.32443061531</v>
      </c>
      <c r="G114" s="27">
        <v>59.021761306069997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</row>
    <row r="115" spans="1:17" outlineLevel="3" x14ac:dyDescent="0.2">
      <c r="A115" s="26" t="s">
        <v>42</v>
      </c>
      <c r="B115" s="27">
        <v>1.9025141940000001</v>
      </c>
      <c r="C115" s="27">
        <v>1.685745539</v>
      </c>
      <c r="D115" s="27">
        <v>4.0027995150000004</v>
      </c>
      <c r="E115" s="27">
        <v>4.2488582534999999</v>
      </c>
      <c r="F115" s="27">
        <v>8.0852744912300007</v>
      </c>
      <c r="G115" s="27">
        <v>8.7297256751900001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</row>
    <row r="116" spans="1:17" outlineLevel="3" x14ac:dyDescent="0.2">
      <c r="A116" s="26" t="s">
        <v>86</v>
      </c>
      <c r="B116" s="27">
        <v>6.9479199999999999</v>
      </c>
      <c r="C116" s="27">
        <v>9.2767800000000005</v>
      </c>
      <c r="D116" s="27">
        <v>11.6853</v>
      </c>
      <c r="E116" s="27">
        <v>12.662369999999999</v>
      </c>
      <c r="F116" s="27">
        <v>13.17798</v>
      </c>
      <c r="G116" s="27">
        <v>14.444430000000001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</row>
    <row r="117" spans="1:17" outlineLevel="3" x14ac:dyDescent="0.2">
      <c r="A117" s="26" t="s">
        <v>44</v>
      </c>
      <c r="B117" s="27">
        <v>12.66957612263</v>
      </c>
      <c r="C117" s="27">
        <v>12.77248679523</v>
      </c>
      <c r="D117" s="27">
        <v>17.16922751996</v>
      </c>
      <c r="E117" s="27">
        <v>20.401384690299999</v>
      </c>
      <c r="F117" s="27">
        <v>21.577228281509999</v>
      </c>
      <c r="G117" s="27">
        <v>20.90750032611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</row>
    <row r="118" spans="1:17" outlineLevel="3" x14ac:dyDescent="0.2">
      <c r="A118" s="26" t="s">
        <v>46</v>
      </c>
      <c r="B118" s="27">
        <v>189.71125360734001</v>
      </c>
      <c r="C118" s="27">
        <v>153.0642727659</v>
      </c>
      <c r="D118" s="27">
        <v>136.20086235975</v>
      </c>
      <c r="E118" s="27">
        <v>80.927352987519996</v>
      </c>
      <c r="F118" s="27">
        <v>48.108513283420002</v>
      </c>
      <c r="G118" s="27">
        <v>29.552107960330002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</row>
    <row r="119" spans="1:17" outlineLevel="2" x14ac:dyDescent="0.2">
      <c r="A119" s="30" t="s">
        <v>87</v>
      </c>
      <c r="B119" s="31">
        <f t="shared" ref="B119:G119" si="20">SUM(B$120:B$121)</f>
        <v>29.688330000000001</v>
      </c>
      <c r="C119" s="31">
        <f t="shared" si="20"/>
        <v>24.550380000000001</v>
      </c>
      <c r="D119" s="31">
        <f t="shared" si="20"/>
        <v>30.169094999999999</v>
      </c>
      <c r="E119" s="31">
        <f t="shared" si="20"/>
        <v>32.463972362509999</v>
      </c>
      <c r="F119" s="31">
        <f t="shared" si="20"/>
        <v>36.060648373310002</v>
      </c>
      <c r="G119" s="31">
        <f t="shared" si="20"/>
        <v>35.968497821950002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</row>
    <row r="120" spans="1:17" outlineLevel="3" x14ac:dyDescent="0.2">
      <c r="A120" s="26" t="s">
        <v>88</v>
      </c>
      <c r="B120" s="27">
        <v>29.688330000000001</v>
      </c>
      <c r="C120" s="27">
        <v>24.550380000000001</v>
      </c>
      <c r="D120" s="27">
        <v>30.169094999999999</v>
      </c>
      <c r="E120" s="27">
        <v>31.33548</v>
      </c>
      <c r="F120" s="27">
        <v>34.682175000000001</v>
      </c>
      <c r="G120" s="27">
        <v>34.457115000000002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outlineLevel="3" x14ac:dyDescent="0.2">
      <c r="A121" s="26" t="s">
        <v>51</v>
      </c>
      <c r="B121" s="27">
        <v>0</v>
      </c>
      <c r="C121" s="27">
        <v>0</v>
      </c>
      <c r="D121" s="27">
        <v>0</v>
      </c>
      <c r="E121" s="27">
        <v>1.1284923625100001</v>
      </c>
      <c r="F121" s="27">
        <v>1.3784733733100001</v>
      </c>
      <c r="G121" s="27">
        <v>1.5113828219500001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</row>
    <row r="122" spans="1:17" outlineLevel="2" x14ac:dyDescent="0.2">
      <c r="A122" s="30" t="s">
        <v>61</v>
      </c>
      <c r="B122" s="31">
        <f t="shared" ref="B122:G122" si="21">SUM(B$123:B$124)</f>
        <v>5.7441543338300001</v>
      </c>
      <c r="C122" s="31">
        <f t="shared" si="21"/>
        <v>4.9631423273299999</v>
      </c>
      <c r="D122" s="31">
        <f t="shared" si="21"/>
        <v>7.09944966691</v>
      </c>
      <c r="E122" s="31">
        <f t="shared" si="21"/>
        <v>7.4799616972800003</v>
      </c>
      <c r="F122" s="31">
        <f t="shared" si="21"/>
        <v>7.6600232181100001</v>
      </c>
      <c r="G122" s="31">
        <f t="shared" si="21"/>
        <v>7.3029164684800003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</row>
    <row r="123" spans="1:17" outlineLevel="3" x14ac:dyDescent="0.2">
      <c r="A123" s="26" t="s">
        <v>89</v>
      </c>
      <c r="B123" s="27">
        <v>4.9365827108299998</v>
      </c>
      <c r="C123" s="27">
        <v>4.4761919675000001</v>
      </c>
      <c r="D123" s="27">
        <v>6.8946523524199996</v>
      </c>
      <c r="E123" s="27">
        <v>7.4799616972800003</v>
      </c>
      <c r="F123" s="27">
        <v>7.6600232181100001</v>
      </c>
      <c r="G123" s="27">
        <v>7.3029164684800003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</row>
    <row r="124" spans="1:17" outlineLevel="3" x14ac:dyDescent="0.2">
      <c r="A124" s="26" t="s">
        <v>66</v>
      </c>
      <c r="B124" s="27">
        <v>0.80757162299999996</v>
      </c>
      <c r="C124" s="27">
        <v>0.48695035983000001</v>
      </c>
      <c r="D124" s="27">
        <v>0.20479731448999999</v>
      </c>
      <c r="E124" s="27">
        <v>0</v>
      </c>
      <c r="F124" s="27">
        <v>0</v>
      </c>
      <c r="G124" s="27">
        <v>0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</row>
    <row r="125" spans="1:17" outlineLevel="2" x14ac:dyDescent="0.2">
      <c r="A125" s="30" t="s">
        <v>90</v>
      </c>
      <c r="B125" s="31">
        <f t="shared" ref="B125:G125" si="22">SUM(B$126:B$127)</f>
        <v>0</v>
      </c>
      <c r="C125" s="31">
        <f t="shared" si="22"/>
        <v>41.599254999999999</v>
      </c>
      <c r="D125" s="31">
        <f t="shared" si="22"/>
        <v>55.767115000000004</v>
      </c>
      <c r="E125" s="31">
        <f t="shared" si="22"/>
        <v>57.923159999999996</v>
      </c>
      <c r="F125" s="31">
        <f t="shared" si="22"/>
        <v>34.682175000000001</v>
      </c>
      <c r="G125" s="31">
        <f t="shared" si="22"/>
        <v>34.457115000000002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</row>
    <row r="126" spans="1:17" outlineLevel="3" x14ac:dyDescent="0.2">
      <c r="A126" s="26" t="s">
        <v>123</v>
      </c>
      <c r="B126" s="27">
        <v>0</v>
      </c>
      <c r="C126" s="27">
        <v>19.094740000000002</v>
      </c>
      <c r="D126" s="27">
        <v>25.598020000000002</v>
      </c>
      <c r="E126" s="27">
        <v>26.587679999999999</v>
      </c>
      <c r="F126" s="27">
        <v>0</v>
      </c>
      <c r="G126" s="27">
        <v>0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</row>
    <row r="127" spans="1:17" outlineLevel="3" x14ac:dyDescent="0.2">
      <c r="A127" s="26" t="s">
        <v>91</v>
      </c>
      <c r="B127" s="27">
        <v>0</v>
      </c>
      <c r="C127" s="27">
        <v>22.504515000000001</v>
      </c>
      <c r="D127" s="27">
        <v>30.169094999999999</v>
      </c>
      <c r="E127" s="27">
        <v>31.33548</v>
      </c>
      <c r="F127" s="27">
        <v>34.682175000000001</v>
      </c>
      <c r="G127" s="27">
        <v>34.457115000000002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40"/>
    </row>
    <row r="128" spans="1:17" outlineLevel="2" x14ac:dyDescent="0.2">
      <c r="A128" s="30" t="s">
        <v>72</v>
      </c>
      <c r="B128" s="31">
        <f t="shared" ref="B128:G128" si="23">SUM(B$129:B$129)</f>
        <v>3.31662108491</v>
      </c>
      <c r="C128" s="31">
        <f t="shared" si="23"/>
        <v>3.1093790512499999</v>
      </c>
      <c r="D128" s="31">
        <f t="shared" si="23"/>
        <v>3.9636138627099999</v>
      </c>
      <c r="E128" s="31">
        <f t="shared" si="23"/>
        <v>4.1503421753399996</v>
      </c>
      <c r="F128" s="31">
        <f t="shared" si="23"/>
        <v>4.4650953701700002</v>
      </c>
      <c r="G128" s="31">
        <f t="shared" si="23"/>
        <v>4.6088394814500004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</row>
    <row r="129" spans="1:17" outlineLevel="3" x14ac:dyDescent="0.2">
      <c r="A129" s="26" t="s">
        <v>46</v>
      </c>
      <c r="B129" s="27">
        <v>3.31662108491</v>
      </c>
      <c r="C129" s="27">
        <v>3.1093790512499999</v>
      </c>
      <c r="D129" s="27">
        <v>3.9636138627099999</v>
      </c>
      <c r="E129" s="27">
        <v>4.1503421753399996</v>
      </c>
      <c r="F129" s="27">
        <v>4.4650953701700002</v>
      </c>
      <c r="G129" s="27">
        <v>4.6088394814500004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</row>
    <row r="130" spans="1:17" x14ac:dyDescent="0.2">
      <c r="B130" s="42"/>
      <c r="C130" s="42"/>
      <c r="D130" s="42"/>
      <c r="E130" s="42"/>
      <c r="F130" s="42"/>
      <c r="G130" s="42"/>
      <c r="H130" s="40"/>
      <c r="I130" s="40"/>
      <c r="J130" s="40"/>
      <c r="K130" s="40"/>
      <c r="L130" s="40"/>
      <c r="M130" s="40"/>
      <c r="N130" s="40"/>
      <c r="O130" s="40"/>
      <c r="P130" s="40"/>
      <c r="Q130" s="40"/>
    </row>
    <row r="131" spans="1:17" x14ac:dyDescent="0.2">
      <c r="B131" s="42"/>
      <c r="C131" s="42"/>
      <c r="D131" s="42"/>
      <c r="E131" s="42"/>
      <c r="F131" s="42"/>
      <c r="G131" s="42"/>
      <c r="H131" s="40"/>
      <c r="I131" s="40"/>
      <c r="J131" s="40"/>
      <c r="K131" s="40"/>
      <c r="L131" s="40"/>
      <c r="M131" s="40"/>
      <c r="N131" s="40"/>
      <c r="O131" s="40"/>
      <c r="P131" s="40"/>
      <c r="Q131" s="40"/>
    </row>
    <row r="132" spans="1:17" x14ac:dyDescent="0.2">
      <c r="B132" s="42"/>
      <c r="C132" s="42"/>
      <c r="D132" s="42"/>
      <c r="E132" s="42"/>
      <c r="F132" s="42"/>
      <c r="G132" s="42"/>
      <c r="H132" s="40"/>
      <c r="I132" s="40"/>
      <c r="J132" s="40"/>
      <c r="K132" s="40"/>
      <c r="L132" s="40"/>
      <c r="M132" s="40"/>
      <c r="N132" s="40"/>
      <c r="O132" s="40"/>
      <c r="P132" s="40"/>
      <c r="Q132" s="40"/>
    </row>
    <row r="133" spans="1:17" x14ac:dyDescent="0.2">
      <c r="B133" s="42"/>
      <c r="C133" s="42"/>
      <c r="D133" s="42"/>
      <c r="E133" s="42"/>
      <c r="F133" s="42"/>
      <c r="G133" s="42"/>
      <c r="H133" s="40"/>
      <c r="I133" s="40"/>
      <c r="J133" s="40"/>
      <c r="K133" s="40"/>
      <c r="L133" s="40"/>
      <c r="M133" s="40"/>
      <c r="N133" s="40"/>
      <c r="O133" s="40"/>
      <c r="P133" s="40"/>
      <c r="Q133" s="40"/>
    </row>
    <row r="134" spans="1:17" x14ac:dyDescent="0.2">
      <c r="B134" s="42"/>
      <c r="C134" s="42"/>
      <c r="D134" s="42"/>
      <c r="E134" s="42"/>
      <c r="F134" s="42"/>
      <c r="G134" s="42"/>
      <c r="H134" s="40"/>
      <c r="I134" s="40"/>
      <c r="J134" s="40"/>
      <c r="K134" s="40"/>
      <c r="L134" s="40"/>
      <c r="M134" s="40"/>
      <c r="N134" s="40"/>
      <c r="O134" s="40"/>
      <c r="P134" s="40"/>
      <c r="Q134" s="40"/>
    </row>
    <row r="135" spans="1:17" x14ac:dyDescent="0.2">
      <c r="B135" s="42"/>
      <c r="C135" s="42"/>
      <c r="D135" s="42"/>
      <c r="E135" s="42"/>
      <c r="F135" s="42"/>
      <c r="G135" s="42"/>
      <c r="H135" s="40"/>
      <c r="I135" s="40"/>
      <c r="J135" s="40"/>
      <c r="K135" s="40"/>
      <c r="L135" s="40"/>
      <c r="M135" s="40"/>
      <c r="N135" s="40"/>
      <c r="O135" s="40"/>
      <c r="P135" s="40"/>
      <c r="Q135" s="40"/>
    </row>
    <row r="136" spans="1:17" x14ac:dyDescent="0.2">
      <c r="B136" s="42"/>
      <c r="C136" s="42"/>
      <c r="D136" s="42"/>
      <c r="E136" s="42"/>
      <c r="F136" s="42"/>
      <c r="G136" s="42"/>
      <c r="H136" s="40"/>
      <c r="I136" s="40"/>
      <c r="J136" s="40"/>
      <c r="K136" s="40"/>
      <c r="L136" s="40"/>
      <c r="M136" s="40"/>
      <c r="N136" s="40"/>
      <c r="O136" s="40"/>
      <c r="P136" s="40"/>
      <c r="Q136" s="40"/>
    </row>
    <row r="137" spans="1:17" x14ac:dyDescent="0.2">
      <c r="B137" s="42"/>
      <c r="C137" s="42"/>
      <c r="D137" s="42"/>
      <c r="E137" s="42"/>
      <c r="F137" s="42"/>
      <c r="G137" s="42"/>
      <c r="H137" s="40"/>
      <c r="I137" s="40"/>
      <c r="J137" s="40"/>
      <c r="K137" s="40"/>
      <c r="L137" s="40"/>
      <c r="M137" s="40"/>
      <c r="N137" s="40"/>
      <c r="O137" s="40"/>
      <c r="P137" s="40"/>
      <c r="Q137" s="40"/>
    </row>
    <row r="138" spans="1:17" x14ac:dyDescent="0.2">
      <c r="B138" s="42"/>
      <c r="C138" s="42"/>
      <c r="D138" s="42"/>
      <c r="E138" s="42"/>
      <c r="F138" s="42"/>
      <c r="G138" s="42"/>
      <c r="H138" s="40"/>
      <c r="I138" s="40"/>
      <c r="J138" s="40"/>
      <c r="K138" s="40"/>
      <c r="L138" s="40"/>
      <c r="M138" s="40"/>
      <c r="N138" s="40"/>
      <c r="O138" s="40"/>
      <c r="P138" s="40"/>
      <c r="Q138" s="40"/>
    </row>
    <row r="139" spans="1:17" x14ac:dyDescent="0.2">
      <c r="B139" s="42"/>
      <c r="C139" s="42"/>
      <c r="D139" s="42"/>
      <c r="E139" s="42"/>
      <c r="F139" s="42"/>
      <c r="G139" s="42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x14ac:dyDescent="0.2">
      <c r="B140" s="42"/>
      <c r="C140" s="42"/>
      <c r="D140" s="42"/>
      <c r="E140" s="42"/>
      <c r="F140" s="42"/>
      <c r="G140" s="42"/>
      <c r="H140" s="40"/>
      <c r="I140" s="40"/>
      <c r="J140" s="40"/>
      <c r="K140" s="40"/>
      <c r="L140" s="40"/>
      <c r="M140" s="40"/>
      <c r="N140" s="40"/>
      <c r="O140" s="40"/>
      <c r="P140" s="40"/>
      <c r="Q140" s="40"/>
    </row>
    <row r="141" spans="1:17" x14ac:dyDescent="0.2">
      <c r="B141" s="42"/>
      <c r="C141" s="42"/>
      <c r="D141" s="42"/>
      <c r="E141" s="42"/>
      <c r="F141" s="42"/>
      <c r="G141" s="42"/>
      <c r="H141" s="40"/>
      <c r="I141" s="40"/>
      <c r="J141" s="40"/>
      <c r="K141" s="40"/>
      <c r="L141" s="40"/>
      <c r="M141" s="40"/>
      <c r="N141" s="40"/>
      <c r="O141" s="40"/>
      <c r="P141" s="40"/>
      <c r="Q141" s="40"/>
    </row>
    <row r="142" spans="1:17" x14ac:dyDescent="0.2">
      <c r="B142" s="42"/>
      <c r="C142" s="42"/>
      <c r="D142" s="42"/>
      <c r="E142" s="42"/>
      <c r="F142" s="42"/>
      <c r="G142" s="42"/>
      <c r="H142" s="40"/>
      <c r="I142" s="40"/>
      <c r="J142" s="40"/>
      <c r="K142" s="40"/>
      <c r="L142" s="40"/>
      <c r="M142" s="40"/>
      <c r="N142" s="40"/>
      <c r="O142" s="40"/>
      <c r="P142" s="40"/>
      <c r="Q142" s="40"/>
    </row>
    <row r="143" spans="1:17" x14ac:dyDescent="0.2">
      <c r="B143" s="42"/>
      <c r="C143" s="42"/>
      <c r="D143" s="42"/>
      <c r="E143" s="42"/>
      <c r="F143" s="42"/>
      <c r="G143" s="42"/>
      <c r="H143" s="40"/>
      <c r="I143" s="40"/>
      <c r="J143" s="40"/>
      <c r="K143" s="40"/>
      <c r="L143" s="40"/>
      <c r="M143" s="40"/>
      <c r="N143" s="40"/>
      <c r="O143" s="40"/>
      <c r="P143" s="40"/>
      <c r="Q143" s="40"/>
    </row>
    <row r="144" spans="1:17" x14ac:dyDescent="0.2">
      <c r="B144" s="42"/>
      <c r="C144" s="42"/>
      <c r="D144" s="42"/>
      <c r="E144" s="42"/>
      <c r="F144" s="42"/>
      <c r="G144" s="42"/>
      <c r="H144" s="40"/>
      <c r="I144" s="40"/>
      <c r="J144" s="40"/>
      <c r="K144" s="40"/>
      <c r="L144" s="40"/>
      <c r="M144" s="40"/>
      <c r="N144" s="40"/>
      <c r="O144" s="40"/>
      <c r="P144" s="40"/>
      <c r="Q144" s="40"/>
    </row>
    <row r="145" spans="2:17" x14ac:dyDescent="0.2">
      <c r="B145" s="42"/>
      <c r="C145" s="42"/>
      <c r="D145" s="42"/>
      <c r="E145" s="42"/>
      <c r="F145" s="42"/>
      <c r="G145" s="42"/>
      <c r="H145" s="40"/>
      <c r="I145" s="40"/>
      <c r="J145" s="40"/>
      <c r="K145" s="40"/>
      <c r="L145" s="40"/>
      <c r="M145" s="40"/>
      <c r="N145" s="40"/>
      <c r="O145" s="40"/>
      <c r="P145" s="40"/>
      <c r="Q145" s="40"/>
    </row>
    <row r="146" spans="2:17" x14ac:dyDescent="0.2">
      <c r="B146" s="42"/>
      <c r="C146" s="42"/>
      <c r="D146" s="42"/>
      <c r="E146" s="42"/>
      <c r="F146" s="42"/>
      <c r="G146" s="42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2:17" x14ac:dyDescent="0.2">
      <c r="B147" s="42"/>
      <c r="C147" s="42"/>
      <c r="D147" s="42"/>
      <c r="E147" s="42"/>
      <c r="F147" s="42"/>
      <c r="G147" s="42"/>
      <c r="H147" s="40"/>
      <c r="I147" s="40"/>
      <c r="J147" s="40"/>
      <c r="K147" s="40"/>
      <c r="L147" s="40"/>
      <c r="M147" s="40"/>
      <c r="N147" s="40"/>
      <c r="O147" s="40"/>
      <c r="P147" s="40"/>
      <c r="Q147" s="40"/>
    </row>
    <row r="148" spans="2:17" x14ac:dyDescent="0.2">
      <c r="B148" s="42"/>
      <c r="C148" s="42"/>
      <c r="D148" s="42"/>
      <c r="E148" s="42"/>
      <c r="F148" s="42"/>
      <c r="G148" s="42"/>
      <c r="H148" s="40"/>
      <c r="I148" s="40"/>
      <c r="J148" s="40"/>
      <c r="K148" s="40"/>
      <c r="L148" s="40"/>
      <c r="M148" s="40"/>
      <c r="N148" s="40"/>
      <c r="O148" s="40"/>
      <c r="P148" s="40"/>
      <c r="Q148" s="40"/>
    </row>
    <row r="149" spans="2:17" x14ac:dyDescent="0.2">
      <c r="B149" s="42"/>
      <c r="C149" s="42"/>
      <c r="D149" s="42"/>
      <c r="E149" s="42"/>
      <c r="F149" s="42"/>
      <c r="G149" s="42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">
      <c r="B150" s="42"/>
      <c r="C150" s="42"/>
      <c r="D150" s="42"/>
      <c r="E150" s="42"/>
      <c r="F150" s="42"/>
      <c r="G150" s="42"/>
      <c r="H150" s="40"/>
      <c r="I150" s="40"/>
      <c r="J150" s="40"/>
      <c r="K150" s="40"/>
      <c r="L150" s="40"/>
      <c r="M150" s="40"/>
      <c r="N150" s="40"/>
      <c r="O150" s="40"/>
      <c r="P150" s="40"/>
      <c r="Q150" s="40"/>
    </row>
    <row r="151" spans="2:17" x14ac:dyDescent="0.2">
      <c r="B151" s="42"/>
      <c r="C151" s="42"/>
      <c r="D151" s="42"/>
      <c r="E151" s="42"/>
      <c r="F151" s="42"/>
      <c r="G151" s="42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2:17" x14ac:dyDescent="0.2">
      <c r="B152" s="42"/>
      <c r="C152" s="42"/>
      <c r="D152" s="42"/>
      <c r="E152" s="42"/>
      <c r="F152" s="42"/>
      <c r="G152" s="42"/>
      <c r="H152" s="40"/>
      <c r="I152" s="40"/>
      <c r="J152" s="40"/>
      <c r="K152" s="40"/>
      <c r="L152" s="40"/>
      <c r="M152" s="40"/>
      <c r="N152" s="40"/>
      <c r="O152" s="40"/>
      <c r="P152" s="40"/>
      <c r="Q152" s="40"/>
    </row>
    <row r="153" spans="2:17" x14ac:dyDescent="0.2">
      <c r="B153" s="42"/>
      <c r="C153" s="42"/>
      <c r="D153" s="42"/>
      <c r="E153" s="42"/>
      <c r="F153" s="42"/>
      <c r="G153" s="42"/>
      <c r="H153" s="40"/>
      <c r="I153" s="40"/>
      <c r="J153" s="40"/>
      <c r="K153" s="40"/>
      <c r="L153" s="40"/>
      <c r="M153" s="40"/>
      <c r="N153" s="40"/>
      <c r="O153" s="40"/>
      <c r="P153" s="40"/>
      <c r="Q153" s="40"/>
    </row>
    <row r="154" spans="2:17" x14ac:dyDescent="0.2">
      <c r="B154" s="42"/>
      <c r="C154" s="42"/>
      <c r="D154" s="42"/>
      <c r="E154" s="42"/>
      <c r="F154" s="42"/>
      <c r="G154" s="42"/>
      <c r="H154" s="40"/>
      <c r="I154" s="40"/>
      <c r="J154" s="40"/>
      <c r="K154" s="40"/>
      <c r="L154" s="40"/>
      <c r="M154" s="40"/>
      <c r="N154" s="40"/>
      <c r="O154" s="40"/>
      <c r="P154" s="40"/>
      <c r="Q154" s="40"/>
    </row>
    <row r="155" spans="2:17" x14ac:dyDescent="0.2">
      <c r="B155" s="42"/>
      <c r="C155" s="42"/>
      <c r="D155" s="42"/>
      <c r="E155" s="42"/>
      <c r="F155" s="42"/>
      <c r="G155" s="42"/>
      <c r="H155" s="40"/>
      <c r="I155" s="40"/>
      <c r="J155" s="40"/>
      <c r="K155" s="40"/>
      <c r="L155" s="40"/>
      <c r="M155" s="40"/>
      <c r="N155" s="40"/>
      <c r="O155" s="40"/>
      <c r="P155" s="40"/>
      <c r="Q155" s="40"/>
    </row>
    <row r="156" spans="2:17" x14ac:dyDescent="0.2">
      <c r="B156" s="42"/>
      <c r="C156" s="42"/>
      <c r="D156" s="42"/>
      <c r="E156" s="42"/>
      <c r="F156" s="42"/>
      <c r="G156" s="42"/>
      <c r="H156" s="40"/>
      <c r="I156" s="40"/>
      <c r="J156" s="40"/>
      <c r="K156" s="40"/>
      <c r="L156" s="40"/>
      <c r="M156" s="40"/>
      <c r="N156" s="40"/>
      <c r="O156" s="40"/>
      <c r="P156" s="40"/>
      <c r="Q156" s="40"/>
    </row>
    <row r="157" spans="2:17" x14ac:dyDescent="0.2">
      <c r="B157" s="42"/>
      <c r="C157" s="42"/>
      <c r="D157" s="42"/>
      <c r="E157" s="42"/>
      <c r="F157" s="42"/>
      <c r="G157" s="42"/>
      <c r="H157" s="40"/>
      <c r="I157" s="40"/>
      <c r="J157" s="40"/>
      <c r="K157" s="40"/>
      <c r="L157" s="40"/>
      <c r="M157" s="40"/>
      <c r="N157" s="40"/>
      <c r="O157" s="40"/>
      <c r="P157" s="40"/>
      <c r="Q157" s="40"/>
    </row>
    <row r="158" spans="2:17" x14ac:dyDescent="0.2">
      <c r="B158" s="42"/>
      <c r="C158" s="42"/>
      <c r="D158" s="42"/>
      <c r="E158" s="42"/>
      <c r="F158" s="42"/>
      <c r="G158" s="42"/>
      <c r="H158" s="40"/>
      <c r="I158" s="40"/>
      <c r="J158" s="40"/>
      <c r="K158" s="40"/>
      <c r="L158" s="40"/>
      <c r="M158" s="40"/>
      <c r="N158" s="40"/>
      <c r="O158" s="40"/>
      <c r="P158" s="40"/>
      <c r="Q158" s="40"/>
    </row>
    <row r="159" spans="2:17" x14ac:dyDescent="0.2">
      <c r="B159" s="42"/>
      <c r="C159" s="42"/>
      <c r="D159" s="42"/>
      <c r="E159" s="42"/>
      <c r="F159" s="42"/>
      <c r="G159" s="42"/>
      <c r="H159" s="40"/>
      <c r="I159" s="40"/>
      <c r="J159" s="40"/>
      <c r="K159" s="40"/>
      <c r="L159" s="40"/>
      <c r="M159" s="40"/>
      <c r="N159" s="40"/>
      <c r="O159" s="40"/>
      <c r="P159" s="40"/>
      <c r="Q159" s="40"/>
    </row>
    <row r="160" spans="2:17" x14ac:dyDescent="0.2">
      <c r="B160" s="42"/>
      <c r="C160" s="42"/>
      <c r="D160" s="42"/>
      <c r="E160" s="42"/>
      <c r="F160" s="42"/>
      <c r="G160" s="42"/>
      <c r="H160" s="40"/>
      <c r="I160" s="40"/>
      <c r="J160" s="40"/>
      <c r="K160" s="40"/>
      <c r="L160" s="40"/>
      <c r="M160" s="40"/>
      <c r="N160" s="40"/>
      <c r="O160" s="40"/>
      <c r="P160" s="40"/>
      <c r="Q160" s="40"/>
    </row>
    <row r="161" spans="2:17" x14ac:dyDescent="0.2">
      <c r="B161" s="42"/>
      <c r="C161" s="42"/>
      <c r="D161" s="42"/>
      <c r="E161" s="42"/>
      <c r="F161" s="42"/>
      <c r="G161" s="42"/>
      <c r="H161" s="40"/>
      <c r="I161" s="40"/>
      <c r="J161" s="40"/>
      <c r="K161" s="40"/>
      <c r="L161" s="40"/>
      <c r="M161" s="40"/>
      <c r="N161" s="40"/>
      <c r="O161" s="40"/>
      <c r="P161" s="40"/>
      <c r="Q161" s="40"/>
    </row>
    <row r="162" spans="2:17" x14ac:dyDescent="0.2">
      <c r="B162" s="42"/>
      <c r="C162" s="42"/>
      <c r="D162" s="42"/>
      <c r="E162" s="42"/>
      <c r="F162" s="42"/>
      <c r="G162" s="42"/>
      <c r="H162" s="40"/>
      <c r="I162" s="40"/>
      <c r="J162" s="40"/>
      <c r="K162" s="40"/>
      <c r="L162" s="40"/>
      <c r="M162" s="40"/>
      <c r="N162" s="40"/>
      <c r="O162" s="40"/>
      <c r="P162" s="40"/>
      <c r="Q162" s="40"/>
    </row>
    <row r="163" spans="2:17" x14ac:dyDescent="0.2">
      <c r="B163" s="42"/>
      <c r="C163" s="42"/>
      <c r="D163" s="42"/>
      <c r="E163" s="42"/>
      <c r="F163" s="42"/>
      <c r="G163" s="42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2:17" x14ac:dyDescent="0.2">
      <c r="B164" s="42"/>
      <c r="C164" s="42"/>
      <c r="D164" s="42"/>
      <c r="E164" s="42"/>
      <c r="F164" s="42"/>
      <c r="G164" s="42"/>
      <c r="H164" s="40"/>
      <c r="I164" s="40"/>
      <c r="J164" s="40"/>
      <c r="K164" s="40"/>
      <c r="L164" s="40"/>
      <c r="M164" s="40"/>
      <c r="N164" s="40"/>
      <c r="O164" s="40"/>
      <c r="P164" s="40"/>
      <c r="Q164" s="40"/>
    </row>
    <row r="165" spans="2:17" x14ac:dyDescent="0.2">
      <c r="B165" s="42"/>
      <c r="C165" s="42"/>
      <c r="D165" s="42"/>
      <c r="E165" s="42"/>
      <c r="F165" s="42"/>
      <c r="G165" s="42"/>
      <c r="H165" s="40"/>
      <c r="I165" s="40"/>
      <c r="J165" s="40"/>
      <c r="K165" s="40"/>
      <c r="L165" s="40"/>
      <c r="M165" s="40"/>
      <c r="N165" s="40"/>
      <c r="O165" s="40"/>
      <c r="P165" s="40"/>
      <c r="Q165" s="40"/>
    </row>
    <row r="166" spans="2:17" x14ac:dyDescent="0.2">
      <c r="B166" s="42"/>
      <c r="C166" s="42"/>
      <c r="D166" s="42"/>
      <c r="E166" s="42"/>
      <c r="F166" s="42"/>
      <c r="G166" s="42"/>
      <c r="H166" s="40"/>
      <c r="I166" s="40"/>
      <c r="J166" s="40"/>
      <c r="K166" s="40"/>
      <c r="L166" s="40"/>
      <c r="M166" s="40"/>
      <c r="N166" s="40"/>
      <c r="O166" s="40"/>
      <c r="P166" s="40"/>
      <c r="Q166" s="40"/>
    </row>
    <row r="167" spans="2:17" x14ac:dyDescent="0.2">
      <c r="B167" s="42"/>
      <c r="C167" s="42"/>
      <c r="D167" s="42"/>
      <c r="E167" s="42"/>
      <c r="F167" s="42"/>
      <c r="G167" s="42"/>
      <c r="H167" s="40"/>
      <c r="I167" s="40"/>
      <c r="J167" s="40"/>
      <c r="K167" s="40"/>
      <c r="L167" s="40"/>
      <c r="M167" s="40"/>
      <c r="N167" s="40"/>
      <c r="O167" s="40"/>
      <c r="P167" s="40"/>
      <c r="Q167" s="40"/>
    </row>
    <row r="168" spans="2:17" x14ac:dyDescent="0.2">
      <c r="B168" s="42"/>
      <c r="C168" s="42"/>
      <c r="D168" s="42"/>
      <c r="E168" s="42"/>
      <c r="F168" s="42"/>
      <c r="G168" s="42"/>
      <c r="H168" s="40"/>
      <c r="I168" s="40"/>
      <c r="J168" s="40"/>
      <c r="K168" s="40"/>
      <c r="L168" s="40"/>
      <c r="M168" s="40"/>
      <c r="N168" s="40"/>
      <c r="O168" s="40"/>
      <c r="P168" s="40"/>
      <c r="Q168" s="40"/>
    </row>
  </sheetData>
  <mergeCells count="1">
    <mergeCell ref="A2:G2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19</vt:i4>
      </vt:variant>
    </vt:vector>
  </HeadingPairs>
  <TitlesOfParts>
    <vt:vector size="29" baseType="lpstr">
      <vt:lpstr>MKT2_UAH</vt:lpstr>
      <vt:lpstr>MKT2_USD</vt:lpstr>
      <vt:lpstr>RATE_M</vt:lpstr>
      <vt:lpstr>RATE</vt:lpstr>
      <vt:lpstr>CUR_M</vt:lpstr>
      <vt:lpstr>CUR</vt:lpstr>
      <vt:lpstr>DKT2</vt:lpstr>
      <vt:lpstr>DTK2</vt:lpstr>
      <vt:lpstr>YKT2_UAH</vt:lpstr>
      <vt:lpstr>YKT2_USD</vt:lpstr>
      <vt:lpstr>CK_05</vt:lpstr>
      <vt:lpstr>CKMDUAH</vt:lpstr>
      <vt:lpstr>CKMDUSD</vt:lpstr>
      <vt:lpstr>CURNAME</vt:lpstr>
      <vt:lpstr>CURNAMECUR</vt:lpstr>
      <vt:lpstr>CURNAMEKIND</vt:lpstr>
      <vt:lpstr>DT_05</vt:lpstr>
      <vt:lpstr>RATENAMEALL</vt:lpstr>
      <vt:lpstr>RATENAMESTRUCT1</vt:lpstr>
      <vt:lpstr>RATENAMESTRUCT2</vt:lpstr>
      <vt:lpstr>YKT2UAH</vt:lpstr>
      <vt:lpstr>YKT2USD</vt:lpstr>
      <vt:lpstr>YKT2UФР</vt:lpstr>
      <vt:lpstr>CUR!Область_друку</vt:lpstr>
      <vt:lpstr>CUR_M!Область_друку</vt:lpstr>
      <vt:lpstr>'DKT2'!Область_друку</vt:lpstr>
      <vt:lpstr>'DTK2'!Область_друку</vt:lpstr>
      <vt:lpstr>YKT2_UAH!Область_друку</vt:lpstr>
      <vt:lpstr>YKT2_USD!Область_друку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ЛЕСИК Лариса Петрівна</cp:lastModifiedBy>
  <cp:lastPrinted>2025-08-25T15:26:57Z</cp:lastPrinted>
  <dcterms:created xsi:type="dcterms:W3CDTF">2025-08-25T14:59:38Z</dcterms:created>
  <dcterms:modified xsi:type="dcterms:W3CDTF">2025-08-25T15:27:58Z</dcterms:modified>
</cp:coreProperties>
</file>