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50\12040\12040\Зовнішній борг\Презентація 2025\31.08.2025\"/>
    </mc:Choice>
  </mc:AlternateContent>
  <bookViews>
    <workbookView xWindow="0" yWindow="0" windowWidth="23040" windowHeight="8496" activeTab="1"/>
  </bookViews>
  <sheets>
    <sheet name="MKT2_UAH" sheetId="1" r:id="rId1"/>
    <sheet name="MKT2_USD" sheetId="2" r:id="rId2"/>
    <sheet name="RATE_M" sheetId="3" r:id="rId3"/>
    <sheet name="RATE" sheetId="4" r:id="rId4"/>
    <sheet name="CUR_M" sheetId="5" r:id="rId5"/>
    <sheet name="CUR" sheetId="6" r:id="rId6"/>
    <sheet name="DKT2" sheetId="7" r:id="rId7"/>
    <sheet name="DTK2" sheetId="8" r:id="rId8"/>
    <sheet name="YKT2_UAH" sheetId="9" r:id="rId9"/>
    <sheet name="YKT2_USD" sheetId="10" r:id="rId10"/>
  </sheets>
  <externalReferences>
    <externalReference r:id="rId11"/>
  </externalReferences>
  <definedNames>
    <definedName name="AMOUNT_OF_DEBT">[1]DATA!$E$30</definedName>
    <definedName name="AVERAGE_CIRCULATION">[1]DATA!$C$30</definedName>
    <definedName name="AVERAGE_RATE">[1]DATA!$B$30</definedName>
    <definedName name="AVERAGE_TO_REPAYMENT">[1]DATA!$D$30</definedName>
    <definedName name="BY_AVERAGE_TERM">[1]DATA!$C$15</definedName>
    <definedName name="BY_CREDITOR_TYPE">[1]DATA!$D$16</definedName>
    <definedName name="BY_INTEREST_RATE">[1]DATA!$F$16</definedName>
    <definedName name="BY_REPAYMENT_CURR">[1]DATA!$E$16</definedName>
    <definedName name="CHANGE_OF_STRUCTURE">[1]DATA!$B$21</definedName>
    <definedName name="CK_05">'DKT2'!$A$7</definedName>
    <definedName name="CKMDUAH">MKT2_UAH!$A$6</definedName>
    <definedName name="CKMDUSD">MKT2_USD!$A$6</definedName>
    <definedName name="CKPERC">[1]MK_ALL!#REF!</definedName>
    <definedName name="CKUAH">[1]MK_ALL!#REF!</definedName>
    <definedName name="CKUSD">[1]MK_ALL!#REF!</definedName>
    <definedName name="CURNAME">CUR_M!$A$7</definedName>
    <definedName name="CURNAMECUR">CUR!$A$7</definedName>
    <definedName name="CURNAMEKIND">CUR!$A$23</definedName>
    <definedName name="DDELIMER">[1]DATA!$B$5</definedName>
    <definedName name="DEBT_AS_OF_CURR_YEAR">[1]DATA!$B$27</definedName>
    <definedName name="DEBT_AS_OF_DATE">[1]DATA!$B$16</definedName>
    <definedName name="DEBT_AS_OF_DATE_BY_AVARAGE_TERM">[1]DATA!$C$16</definedName>
    <definedName name="DEBT_BY_CONVENTIONAKITY">[1]DATA!$B$20</definedName>
    <definedName name="DEBT_BY_RATE_TYPE">[1]DATA!$B$26</definedName>
    <definedName name="DEBT_BY_REPAYMENT">[1]DATA!$B$17</definedName>
    <definedName name="DEBT_CURR_STRUCT">[1]DATA!$B$22</definedName>
    <definedName name="DEBT_LAST_5_YEARS">[1]DATA!$B$15</definedName>
    <definedName name="DEBT_LAST_5_YEARS_PERCENT">[1]DATA!$F$15</definedName>
    <definedName name="DEBT_LAST_5_YEARS_UAH">[1]DATA!$E$15</definedName>
    <definedName name="DEBT_LAST_5_YEARS_USD">[1]DATA!$D$15</definedName>
    <definedName name="DEBT_STATE">[1]DATA!$C$28</definedName>
    <definedName name="DEBT_TOTAL">[1]DATA!$B$28</definedName>
    <definedName name="DKRGUAR">[1]DKR2!#REF!</definedName>
    <definedName name="DMLMLR">[1]DATA!$F$5</definedName>
    <definedName name="DREPORTDATE">[1]DATA!$B$3</definedName>
    <definedName name="DT_05">'DTK2'!$A$7</definedName>
    <definedName name="EXCH_RATE_TO_UAH">[1]DATA!$B$25</definedName>
    <definedName name="EXCH_RATE_TO_USD">[1]DATA!$B$24</definedName>
    <definedName name="EXTENDED">[1]DATA!$C$22</definedName>
    <definedName name="INCLUDING">[1]DATA!$B$29</definedName>
    <definedName name="ORIGINAL">[1]DATA!$B$23</definedName>
    <definedName name="R0">#REF!</definedName>
    <definedName name="RATENAMEALL">RATE_M!$A$7</definedName>
    <definedName name="RATENAMESTRUCT1">RATE!$A$7</definedName>
    <definedName name="RATENAMESTRUCT2">RATE!$A$22</definedName>
    <definedName name="REPORT_LANG">[1]DATA!$A$10</definedName>
    <definedName name="STRPRESENTDATE">[1]DATA!$C$3</definedName>
    <definedName name="UAH">[1]DATA!$B$19</definedName>
    <definedName name="USD">[1]DATA!$B$18</definedName>
    <definedName name="VALUAH">[1]DATA!$D$5</definedName>
    <definedName name="VALUSD">[1]DATA!$C$5</definedName>
    <definedName name="VALVAL">[1]DATA!$E$5</definedName>
    <definedName name="YKT2UAH">YKT2_UAH!$A$6</definedName>
    <definedName name="YKT2USD">YKT2_USD!$A$6</definedName>
    <definedName name="YKT2UФР">YKT2_UAH!$A$6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10" l="1"/>
  <c r="F128" i="10"/>
  <c r="E128" i="10"/>
  <c r="D128" i="10"/>
  <c r="C128" i="10"/>
  <c r="B128" i="10"/>
  <c r="G125" i="10"/>
  <c r="F125" i="10"/>
  <c r="E125" i="10"/>
  <c r="D125" i="10"/>
  <c r="C125" i="10"/>
  <c r="B125" i="10"/>
  <c r="B111" i="10" s="1"/>
  <c r="G122" i="10"/>
  <c r="F122" i="10"/>
  <c r="E122" i="10"/>
  <c r="D122" i="10"/>
  <c r="C122" i="10"/>
  <c r="B122" i="10"/>
  <c r="G119" i="10"/>
  <c r="F119" i="10"/>
  <c r="E119" i="10"/>
  <c r="D119" i="10"/>
  <c r="C119" i="10"/>
  <c r="B119" i="10"/>
  <c r="G112" i="10"/>
  <c r="F112" i="10"/>
  <c r="E112" i="10"/>
  <c r="D112" i="10"/>
  <c r="D111" i="10" s="1"/>
  <c r="C112" i="10"/>
  <c r="B112" i="10"/>
  <c r="G111" i="10"/>
  <c r="F111" i="10"/>
  <c r="E111" i="10"/>
  <c r="C111" i="10"/>
  <c r="G109" i="10"/>
  <c r="F109" i="10"/>
  <c r="E109" i="10"/>
  <c r="D109" i="10"/>
  <c r="C109" i="10"/>
  <c r="B109" i="10"/>
  <c r="G101" i="10"/>
  <c r="F101" i="10"/>
  <c r="E101" i="10"/>
  <c r="D101" i="10"/>
  <c r="C101" i="10"/>
  <c r="B101" i="10"/>
  <c r="G93" i="10"/>
  <c r="F93" i="10"/>
  <c r="E93" i="10"/>
  <c r="D93" i="10"/>
  <c r="D92" i="10" s="1"/>
  <c r="C93" i="10"/>
  <c r="B93" i="10"/>
  <c r="G92" i="10"/>
  <c r="F92" i="10"/>
  <c r="F91" i="10" s="1"/>
  <c r="E92" i="10"/>
  <c r="C92" i="10"/>
  <c r="B92" i="10"/>
  <c r="G91" i="10"/>
  <c r="E91" i="10"/>
  <c r="C91" i="10"/>
  <c r="G89" i="10"/>
  <c r="F89" i="10"/>
  <c r="E89" i="10"/>
  <c r="D89" i="10"/>
  <c r="C89" i="10"/>
  <c r="B89" i="10"/>
  <c r="G87" i="10"/>
  <c r="F87" i="10"/>
  <c r="E87" i="10"/>
  <c r="D87" i="10"/>
  <c r="C87" i="10"/>
  <c r="B87" i="10"/>
  <c r="G78" i="10"/>
  <c r="F78" i="10"/>
  <c r="E78" i="10"/>
  <c r="D78" i="10"/>
  <c r="C78" i="10"/>
  <c r="B78" i="10"/>
  <c r="G71" i="10"/>
  <c r="F71" i="10"/>
  <c r="E71" i="10"/>
  <c r="D71" i="10"/>
  <c r="C71" i="10"/>
  <c r="B71" i="10"/>
  <c r="G69" i="10"/>
  <c r="F69" i="10"/>
  <c r="E69" i="10"/>
  <c r="D69" i="10"/>
  <c r="C69" i="10"/>
  <c r="B69" i="10"/>
  <c r="G58" i="10"/>
  <c r="F58" i="10"/>
  <c r="E58" i="10"/>
  <c r="D58" i="10"/>
  <c r="C58" i="10"/>
  <c r="B58" i="10"/>
  <c r="G48" i="10"/>
  <c r="F48" i="10"/>
  <c r="F47" i="10" s="1"/>
  <c r="E48" i="10"/>
  <c r="D48" i="10"/>
  <c r="C48" i="10"/>
  <c r="B48" i="10"/>
  <c r="B47" i="10" s="1"/>
  <c r="G47" i="10"/>
  <c r="E47" i="10"/>
  <c r="D47" i="10"/>
  <c r="C47" i="10"/>
  <c r="G45" i="10"/>
  <c r="F45" i="10"/>
  <c r="E45" i="10"/>
  <c r="D45" i="10"/>
  <c r="C45" i="10"/>
  <c r="B45" i="10"/>
  <c r="G9" i="10"/>
  <c r="F9" i="10"/>
  <c r="E9" i="10"/>
  <c r="D9" i="10"/>
  <c r="D8" i="10" s="1"/>
  <c r="D7" i="10" s="1"/>
  <c r="C9" i="10"/>
  <c r="C8" i="10" s="1"/>
  <c r="C7" i="10" s="1"/>
  <c r="C6" i="10" s="1"/>
  <c r="B9" i="10"/>
  <c r="G8" i="10"/>
  <c r="F8" i="10"/>
  <c r="F7" i="10" s="1"/>
  <c r="E8" i="10"/>
  <c r="B8" i="10"/>
  <c r="B7" i="10" s="1"/>
  <c r="G7" i="10"/>
  <c r="E7" i="10"/>
  <c r="G6" i="10"/>
  <c r="E6" i="10"/>
  <c r="A6" i="10"/>
  <c r="G4" i="10"/>
  <c r="A2" i="10"/>
  <c r="G128" i="9"/>
  <c r="F128" i="9"/>
  <c r="E128" i="9"/>
  <c r="D128" i="9"/>
  <c r="C128" i="9"/>
  <c r="B128" i="9"/>
  <c r="G125" i="9"/>
  <c r="F125" i="9"/>
  <c r="F111" i="9" s="1"/>
  <c r="E125" i="9"/>
  <c r="D125" i="9"/>
  <c r="C125" i="9"/>
  <c r="B125" i="9"/>
  <c r="B111" i="9" s="1"/>
  <c r="G122" i="9"/>
  <c r="F122" i="9"/>
  <c r="E122" i="9"/>
  <c r="D122" i="9"/>
  <c r="C122" i="9"/>
  <c r="B122" i="9"/>
  <c r="G119" i="9"/>
  <c r="F119" i="9"/>
  <c r="E119" i="9"/>
  <c r="D119" i="9"/>
  <c r="C119" i="9"/>
  <c r="B119" i="9"/>
  <c r="G112" i="9"/>
  <c r="F112" i="9"/>
  <c r="E112" i="9"/>
  <c r="D112" i="9"/>
  <c r="D111" i="9" s="1"/>
  <c r="C112" i="9"/>
  <c r="B112" i="9"/>
  <c r="G111" i="9"/>
  <c r="E111" i="9"/>
  <c r="C111" i="9"/>
  <c r="G109" i="9"/>
  <c r="F109" i="9"/>
  <c r="E109" i="9"/>
  <c r="D109" i="9"/>
  <c r="C109" i="9"/>
  <c r="B109" i="9"/>
  <c r="G101" i="9"/>
  <c r="F101" i="9"/>
  <c r="E101" i="9"/>
  <c r="D101" i="9"/>
  <c r="C101" i="9"/>
  <c r="B101" i="9"/>
  <c r="G93" i="9"/>
  <c r="F93" i="9"/>
  <c r="E93" i="9"/>
  <c r="D93" i="9"/>
  <c r="D92" i="9" s="1"/>
  <c r="C93" i="9"/>
  <c r="B93" i="9"/>
  <c r="G92" i="9"/>
  <c r="F92" i="9"/>
  <c r="E92" i="9"/>
  <c r="C92" i="9"/>
  <c r="B92" i="9"/>
  <c r="G91" i="9"/>
  <c r="E91" i="9"/>
  <c r="C91" i="9"/>
  <c r="G89" i="9"/>
  <c r="F89" i="9"/>
  <c r="E89" i="9"/>
  <c r="D89" i="9"/>
  <c r="C89" i="9"/>
  <c r="B89" i="9"/>
  <c r="G87" i="9"/>
  <c r="F87" i="9"/>
  <c r="E87" i="9"/>
  <c r="D87" i="9"/>
  <c r="C87" i="9"/>
  <c r="B87" i="9"/>
  <c r="G78" i="9"/>
  <c r="F78" i="9"/>
  <c r="E78" i="9"/>
  <c r="D78" i="9"/>
  <c r="C78" i="9"/>
  <c r="B78" i="9"/>
  <c r="G71" i="9"/>
  <c r="F71" i="9"/>
  <c r="E71" i="9"/>
  <c r="D71" i="9"/>
  <c r="C71" i="9"/>
  <c r="B71" i="9"/>
  <c r="G69" i="9"/>
  <c r="F69" i="9"/>
  <c r="E69" i="9"/>
  <c r="D69" i="9"/>
  <c r="C69" i="9"/>
  <c r="B69" i="9"/>
  <c r="G58" i="9"/>
  <c r="F58" i="9"/>
  <c r="E58" i="9"/>
  <c r="D58" i="9"/>
  <c r="C58" i="9"/>
  <c r="B58" i="9"/>
  <c r="G48" i="9"/>
  <c r="F48" i="9"/>
  <c r="F47" i="9" s="1"/>
  <c r="E48" i="9"/>
  <c r="D48" i="9"/>
  <c r="C48" i="9"/>
  <c r="B48" i="9"/>
  <c r="B47" i="9" s="1"/>
  <c r="G47" i="9"/>
  <c r="E47" i="9"/>
  <c r="D47" i="9"/>
  <c r="C47" i="9"/>
  <c r="G45" i="9"/>
  <c r="F45" i="9"/>
  <c r="E45" i="9"/>
  <c r="D45" i="9"/>
  <c r="C45" i="9"/>
  <c r="B45" i="9"/>
  <c r="G9" i="9"/>
  <c r="F9" i="9"/>
  <c r="E9" i="9"/>
  <c r="D9" i="9"/>
  <c r="D8" i="9" s="1"/>
  <c r="D7" i="9" s="1"/>
  <c r="C9" i="9"/>
  <c r="B9" i="9"/>
  <c r="G8" i="9"/>
  <c r="F8" i="9"/>
  <c r="E8" i="9"/>
  <c r="C8" i="9"/>
  <c r="B8" i="9"/>
  <c r="B7" i="9" s="1"/>
  <c r="G7" i="9"/>
  <c r="E7" i="9"/>
  <c r="C7" i="9"/>
  <c r="G6" i="9"/>
  <c r="E6" i="9"/>
  <c r="C6" i="9"/>
  <c r="A6" i="9"/>
  <c r="G4" i="9"/>
  <c r="A2" i="9"/>
  <c r="D112" i="8"/>
  <c r="C112" i="8"/>
  <c r="B112" i="8"/>
  <c r="D110" i="8"/>
  <c r="C110" i="8"/>
  <c r="B110" i="8"/>
  <c r="D108" i="8"/>
  <c r="C108" i="8"/>
  <c r="B108" i="8"/>
  <c r="D105" i="8"/>
  <c r="C105" i="8"/>
  <c r="B105" i="8"/>
  <c r="B97" i="8" s="1"/>
  <c r="D98" i="8"/>
  <c r="C98" i="8"/>
  <c r="C97" i="8" s="1"/>
  <c r="B98" i="8"/>
  <c r="D97" i="8"/>
  <c r="D95" i="8"/>
  <c r="C95" i="8"/>
  <c r="B95" i="8"/>
  <c r="D93" i="8"/>
  <c r="C93" i="8"/>
  <c r="B93" i="8"/>
  <c r="D91" i="8"/>
  <c r="C91" i="8"/>
  <c r="B91" i="8"/>
  <c r="D84" i="8"/>
  <c r="C84" i="8"/>
  <c r="B84" i="8"/>
  <c r="D82" i="8"/>
  <c r="C82" i="8"/>
  <c r="C60" i="8" s="1"/>
  <c r="C59" i="8" s="1"/>
  <c r="C7" i="8" s="1"/>
  <c r="B82" i="8"/>
  <c r="D71" i="8"/>
  <c r="C71" i="8"/>
  <c r="B71" i="8"/>
  <c r="B60" i="8" s="1"/>
  <c r="D61" i="8"/>
  <c r="C61" i="8"/>
  <c r="B61" i="8"/>
  <c r="D60" i="8"/>
  <c r="D59" i="8" s="1"/>
  <c r="D57" i="8"/>
  <c r="C57" i="8"/>
  <c r="B57" i="8"/>
  <c r="B44" i="8" s="1"/>
  <c r="D49" i="8"/>
  <c r="C49" i="8"/>
  <c r="B49" i="8"/>
  <c r="D45" i="8"/>
  <c r="D44" i="8" s="1"/>
  <c r="C45" i="8"/>
  <c r="B45" i="8"/>
  <c r="C44" i="8"/>
  <c r="D42" i="8"/>
  <c r="C42" i="8"/>
  <c r="B42" i="8"/>
  <c r="B9" i="8" s="1"/>
  <c r="B8" i="8" s="1"/>
  <c r="D10" i="8"/>
  <c r="C10" i="8"/>
  <c r="B10" i="8"/>
  <c r="D9" i="8"/>
  <c r="D8" i="8" s="1"/>
  <c r="C9" i="8"/>
  <c r="C8" i="8"/>
  <c r="A7" i="8"/>
  <c r="C6" i="8"/>
  <c r="B6" i="8"/>
  <c r="D5" i="8"/>
  <c r="A3" i="8"/>
  <c r="A2" i="8"/>
  <c r="D112" i="7"/>
  <c r="C112" i="7"/>
  <c r="B112" i="7"/>
  <c r="D110" i="7"/>
  <c r="C110" i="7"/>
  <c r="B110" i="7"/>
  <c r="D108" i="7"/>
  <c r="C108" i="7"/>
  <c r="C97" i="7" s="1"/>
  <c r="B108" i="7"/>
  <c r="D105" i="7"/>
  <c r="C105" i="7"/>
  <c r="B105" i="7"/>
  <c r="B97" i="7" s="1"/>
  <c r="D98" i="7"/>
  <c r="C98" i="7"/>
  <c r="B98" i="7"/>
  <c r="D97" i="7"/>
  <c r="D95" i="7"/>
  <c r="C95" i="7"/>
  <c r="B95" i="7"/>
  <c r="D87" i="7"/>
  <c r="C87" i="7"/>
  <c r="B87" i="7"/>
  <c r="B82" i="7" s="1"/>
  <c r="D83" i="7"/>
  <c r="C83" i="7"/>
  <c r="C82" i="7" s="1"/>
  <c r="C81" i="7" s="1"/>
  <c r="C7" i="7" s="1"/>
  <c r="B83" i="7"/>
  <c r="D82" i="7"/>
  <c r="D81" i="7" s="1"/>
  <c r="D79" i="7"/>
  <c r="C79" i="7"/>
  <c r="B79" i="7"/>
  <c r="D77" i="7"/>
  <c r="C77" i="7"/>
  <c r="B77" i="7"/>
  <c r="D75" i="7"/>
  <c r="C75" i="7"/>
  <c r="B75" i="7"/>
  <c r="D68" i="7"/>
  <c r="C68" i="7"/>
  <c r="B68" i="7"/>
  <c r="D66" i="7"/>
  <c r="C66" i="7"/>
  <c r="B66" i="7"/>
  <c r="D55" i="7"/>
  <c r="C55" i="7"/>
  <c r="B55" i="7"/>
  <c r="D45" i="7"/>
  <c r="D44" i="7" s="1"/>
  <c r="C45" i="7"/>
  <c r="B45" i="7"/>
  <c r="B44" i="7" s="1"/>
  <c r="C44" i="7"/>
  <c r="D42" i="7"/>
  <c r="C42" i="7"/>
  <c r="B42" i="7"/>
  <c r="B9" i="7" s="1"/>
  <c r="D10" i="7"/>
  <c r="C10" i="7"/>
  <c r="B10" i="7"/>
  <c r="D9" i="7"/>
  <c r="D8" i="7" s="1"/>
  <c r="C9" i="7"/>
  <c r="C8" i="7"/>
  <c r="A7" i="7"/>
  <c r="D5" i="7"/>
  <c r="A3" i="7"/>
  <c r="A2" i="7"/>
  <c r="D32" i="6"/>
  <c r="C32" i="6"/>
  <c r="B32" i="6"/>
  <c r="B23" i="6" s="1"/>
  <c r="D24" i="6"/>
  <c r="D23" i="6" s="1"/>
  <c r="C24" i="6"/>
  <c r="B24" i="6"/>
  <c r="C23" i="6"/>
  <c r="A23" i="6"/>
  <c r="C22" i="6"/>
  <c r="B22" i="6"/>
  <c r="D21" i="6"/>
  <c r="A20" i="6"/>
  <c r="D7" i="6"/>
  <c r="C7" i="6"/>
  <c r="B7" i="6"/>
  <c r="A7" i="6"/>
  <c r="C6" i="6"/>
  <c r="B6" i="6"/>
  <c r="D5" i="6"/>
  <c r="A3" i="6"/>
  <c r="A2" i="6"/>
  <c r="D7" i="5"/>
  <c r="C7" i="5"/>
  <c r="B7" i="5"/>
  <c r="A7" i="5"/>
  <c r="C6" i="5"/>
  <c r="B6" i="5"/>
  <c r="D5" i="5"/>
  <c r="A3" i="5"/>
  <c r="A2" i="5"/>
  <c r="D32" i="4"/>
  <c r="C32" i="4"/>
  <c r="B32" i="4"/>
  <c r="D23" i="4"/>
  <c r="D22" i="4" s="1"/>
  <c r="C23" i="4"/>
  <c r="B23" i="4"/>
  <c r="B22" i="4" s="1"/>
  <c r="C22" i="4"/>
  <c r="A22" i="4"/>
  <c r="C21" i="4"/>
  <c r="B21" i="4"/>
  <c r="D20" i="4"/>
  <c r="B20" i="4"/>
  <c r="A19" i="4"/>
  <c r="D7" i="4"/>
  <c r="C7" i="4"/>
  <c r="B7" i="4"/>
  <c r="A7" i="4"/>
  <c r="C6" i="4"/>
  <c r="B6" i="4"/>
  <c r="D5" i="4"/>
  <c r="A3" i="4"/>
  <c r="A2" i="4"/>
  <c r="D7" i="3"/>
  <c r="C7" i="3"/>
  <c r="B7" i="3"/>
  <c r="A7" i="3"/>
  <c r="C6" i="3"/>
  <c r="B6" i="3"/>
  <c r="D5" i="3"/>
  <c r="A3" i="3"/>
  <c r="A2" i="3"/>
  <c r="J112" i="2"/>
  <c r="I112" i="2"/>
  <c r="H112" i="2"/>
  <c r="G112" i="2"/>
  <c r="F112" i="2"/>
  <c r="E112" i="2"/>
  <c r="D112" i="2"/>
  <c r="C112" i="2"/>
  <c r="B112" i="2"/>
  <c r="J110" i="2"/>
  <c r="I110" i="2"/>
  <c r="H110" i="2"/>
  <c r="G110" i="2"/>
  <c r="F110" i="2"/>
  <c r="E110" i="2"/>
  <c r="D110" i="2"/>
  <c r="C110" i="2"/>
  <c r="B110" i="2"/>
  <c r="J108" i="2"/>
  <c r="I108" i="2"/>
  <c r="I97" i="2" s="1"/>
  <c r="H108" i="2"/>
  <c r="G108" i="2"/>
  <c r="F108" i="2"/>
  <c r="E108" i="2"/>
  <c r="E97" i="2" s="1"/>
  <c r="D108" i="2"/>
  <c r="C108" i="2"/>
  <c r="B108" i="2"/>
  <c r="J105" i="2"/>
  <c r="J97" i="2" s="1"/>
  <c r="I105" i="2"/>
  <c r="H105" i="2"/>
  <c r="G105" i="2"/>
  <c r="F105" i="2"/>
  <c r="F97" i="2" s="1"/>
  <c r="E105" i="2"/>
  <c r="D105" i="2"/>
  <c r="C105" i="2"/>
  <c r="B105" i="2"/>
  <c r="B97" i="2" s="1"/>
  <c r="J98" i="2"/>
  <c r="I98" i="2"/>
  <c r="H98" i="2"/>
  <c r="G98" i="2"/>
  <c r="G97" i="2" s="1"/>
  <c r="F98" i="2"/>
  <c r="E98" i="2"/>
  <c r="D98" i="2"/>
  <c r="C98" i="2"/>
  <c r="C97" i="2" s="1"/>
  <c r="B98" i="2"/>
  <c r="H97" i="2"/>
  <c r="D97" i="2"/>
  <c r="J95" i="2"/>
  <c r="I95" i="2"/>
  <c r="I82" i="2" s="1"/>
  <c r="H95" i="2"/>
  <c r="G95" i="2"/>
  <c r="F95" i="2"/>
  <c r="E95" i="2"/>
  <c r="E82" i="2" s="1"/>
  <c r="D95" i="2"/>
  <c r="C95" i="2"/>
  <c r="B95" i="2"/>
  <c r="J87" i="2"/>
  <c r="J82" i="2" s="1"/>
  <c r="I87" i="2"/>
  <c r="H87" i="2"/>
  <c r="G87" i="2"/>
  <c r="F87" i="2"/>
  <c r="F82" i="2" s="1"/>
  <c r="E87" i="2"/>
  <c r="D87" i="2"/>
  <c r="C87" i="2"/>
  <c r="B87" i="2"/>
  <c r="B82" i="2" s="1"/>
  <c r="J83" i="2"/>
  <c r="I83" i="2"/>
  <c r="H83" i="2"/>
  <c r="G83" i="2"/>
  <c r="G82" i="2" s="1"/>
  <c r="F83" i="2"/>
  <c r="E83" i="2"/>
  <c r="D83" i="2"/>
  <c r="C83" i="2"/>
  <c r="C82" i="2" s="1"/>
  <c r="B83" i="2"/>
  <c r="H82" i="2"/>
  <c r="H81" i="2" s="1"/>
  <c r="D82" i="2"/>
  <c r="D81" i="2" s="1"/>
  <c r="J79" i="2"/>
  <c r="I79" i="2"/>
  <c r="H79" i="2"/>
  <c r="G79" i="2"/>
  <c r="F79" i="2"/>
  <c r="E79" i="2"/>
  <c r="D79" i="2"/>
  <c r="C79" i="2"/>
  <c r="B79" i="2"/>
  <c r="J77" i="2"/>
  <c r="I77" i="2"/>
  <c r="H77" i="2"/>
  <c r="G77" i="2"/>
  <c r="F77" i="2"/>
  <c r="E77" i="2"/>
  <c r="D77" i="2"/>
  <c r="C77" i="2"/>
  <c r="B77" i="2"/>
  <c r="J75" i="2"/>
  <c r="I75" i="2"/>
  <c r="H75" i="2"/>
  <c r="G75" i="2"/>
  <c r="F75" i="2"/>
  <c r="E75" i="2"/>
  <c r="D75" i="2"/>
  <c r="C75" i="2"/>
  <c r="B75" i="2"/>
  <c r="J68" i="2"/>
  <c r="I68" i="2"/>
  <c r="H68" i="2"/>
  <c r="G68" i="2"/>
  <c r="F68" i="2"/>
  <c r="E68" i="2"/>
  <c r="D68" i="2"/>
  <c r="C68" i="2"/>
  <c r="B68" i="2"/>
  <c r="J66" i="2"/>
  <c r="J44" i="2" s="1"/>
  <c r="I66" i="2"/>
  <c r="H66" i="2"/>
  <c r="G66" i="2"/>
  <c r="F66" i="2"/>
  <c r="F44" i="2" s="1"/>
  <c r="E66" i="2"/>
  <c r="D66" i="2"/>
  <c r="C66" i="2"/>
  <c r="B66" i="2"/>
  <c r="B44" i="2" s="1"/>
  <c r="J55" i="2"/>
  <c r="I55" i="2"/>
  <c r="H55" i="2"/>
  <c r="G55" i="2"/>
  <c r="G44" i="2" s="1"/>
  <c r="F55" i="2"/>
  <c r="E55" i="2"/>
  <c r="D55" i="2"/>
  <c r="C55" i="2"/>
  <c r="C44" i="2" s="1"/>
  <c r="B55" i="2"/>
  <c r="J45" i="2"/>
  <c r="I45" i="2"/>
  <c r="H45" i="2"/>
  <c r="H44" i="2" s="1"/>
  <c r="G45" i="2"/>
  <c r="F45" i="2"/>
  <c r="E45" i="2"/>
  <c r="D45" i="2"/>
  <c r="D44" i="2" s="1"/>
  <c r="C45" i="2"/>
  <c r="B45" i="2"/>
  <c r="I44" i="2"/>
  <c r="E44" i="2"/>
  <c r="J42" i="2"/>
  <c r="J8" i="2" s="1"/>
  <c r="I42" i="2"/>
  <c r="H42" i="2"/>
  <c r="G42" i="2"/>
  <c r="F42" i="2"/>
  <c r="F8" i="2" s="1"/>
  <c r="E42" i="2"/>
  <c r="D42" i="2"/>
  <c r="C42" i="2"/>
  <c r="B42" i="2"/>
  <c r="B8" i="2" s="1"/>
  <c r="J9" i="2"/>
  <c r="I9" i="2"/>
  <c r="H9" i="2"/>
  <c r="G9" i="2"/>
  <c r="G8" i="2" s="1"/>
  <c r="F9" i="2"/>
  <c r="E9" i="2"/>
  <c r="D9" i="2"/>
  <c r="C9" i="2"/>
  <c r="C8" i="2" s="1"/>
  <c r="B9" i="2"/>
  <c r="I8" i="2"/>
  <c r="H8" i="2"/>
  <c r="H7" i="2" s="1"/>
  <c r="E8" i="2"/>
  <c r="D8" i="2"/>
  <c r="I7" i="2"/>
  <c r="E7" i="2"/>
  <c r="A6" i="2"/>
  <c r="J4" i="2"/>
  <c r="A2" i="2"/>
  <c r="J112" i="1"/>
  <c r="I112" i="1"/>
  <c r="H112" i="1"/>
  <c r="G112" i="1"/>
  <c r="F112" i="1"/>
  <c r="E112" i="1"/>
  <c r="D112" i="1"/>
  <c r="C112" i="1"/>
  <c r="B112" i="1"/>
  <c r="J110" i="1"/>
  <c r="I110" i="1"/>
  <c r="H110" i="1"/>
  <c r="H97" i="1" s="1"/>
  <c r="G110" i="1"/>
  <c r="F110" i="1"/>
  <c r="E110" i="1"/>
  <c r="D110" i="1"/>
  <c r="C110" i="1"/>
  <c r="B110" i="1"/>
  <c r="J108" i="1"/>
  <c r="I108" i="1"/>
  <c r="I97" i="1" s="1"/>
  <c r="H108" i="1"/>
  <c r="G108" i="1"/>
  <c r="F108" i="1"/>
  <c r="E108" i="1"/>
  <c r="E97" i="1" s="1"/>
  <c r="D108" i="1"/>
  <c r="C108" i="1"/>
  <c r="B108" i="1"/>
  <c r="J105" i="1"/>
  <c r="J97" i="1" s="1"/>
  <c r="I105" i="1"/>
  <c r="H105" i="1"/>
  <c r="G105" i="1"/>
  <c r="F105" i="1"/>
  <c r="F97" i="1" s="1"/>
  <c r="E105" i="1"/>
  <c r="D105" i="1"/>
  <c r="C105" i="1"/>
  <c r="B105" i="1"/>
  <c r="B97" i="1" s="1"/>
  <c r="J98" i="1"/>
  <c r="I98" i="1"/>
  <c r="H98" i="1"/>
  <c r="G98" i="1"/>
  <c r="G97" i="1" s="1"/>
  <c r="F98" i="1"/>
  <c r="E98" i="1"/>
  <c r="D98" i="1"/>
  <c r="C98" i="1"/>
  <c r="C97" i="1" s="1"/>
  <c r="B98" i="1"/>
  <c r="D97" i="1"/>
  <c r="J95" i="1"/>
  <c r="I95" i="1"/>
  <c r="I82" i="1" s="1"/>
  <c r="I81" i="1" s="1"/>
  <c r="I6" i="1" s="1"/>
  <c r="H95" i="1"/>
  <c r="G95" i="1"/>
  <c r="F95" i="1"/>
  <c r="E95" i="1"/>
  <c r="E82" i="1" s="1"/>
  <c r="E81" i="1" s="1"/>
  <c r="E6" i="1" s="1"/>
  <c r="D95" i="1"/>
  <c r="C95" i="1"/>
  <c r="B95" i="1"/>
  <c r="J87" i="1"/>
  <c r="J82" i="1" s="1"/>
  <c r="J81" i="1" s="1"/>
  <c r="I87" i="1"/>
  <c r="H87" i="1"/>
  <c r="G87" i="1"/>
  <c r="F87" i="1"/>
  <c r="F82" i="1" s="1"/>
  <c r="F81" i="1" s="1"/>
  <c r="E87" i="1"/>
  <c r="D87" i="1"/>
  <c r="C87" i="1"/>
  <c r="B87" i="1"/>
  <c r="B82" i="1" s="1"/>
  <c r="B81" i="1" s="1"/>
  <c r="J83" i="1"/>
  <c r="I83" i="1"/>
  <c r="H83" i="1"/>
  <c r="G83" i="1"/>
  <c r="G82" i="1" s="1"/>
  <c r="G81" i="1" s="1"/>
  <c r="F83" i="1"/>
  <c r="E83" i="1"/>
  <c r="D83" i="1"/>
  <c r="C83" i="1"/>
  <c r="C82" i="1" s="1"/>
  <c r="C81" i="1" s="1"/>
  <c r="B83" i="1"/>
  <c r="H82" i="1"/>
  <c r="D82" i="1"/>
  <c r="D81" i="1" s="1"/>
  <c r="J79" i="1"/>
  <c r="I79" i="1"/>
  <c r="H79" i="1"/>
  <c r="G79" i="1"/>
  <c r="F79" i="1"/>
  <c r="E79" i="1"/>
  <c r="D79" i="1"/>
  <c r="C79" i="1"/>
  <c r="B79" i="1"/>
  <c r="J77" i="1"/>
  <c r="I77" i="1"/>
  <c r="H77" i="1"/>
  <c r="G77" i="1"/>
  <c r="F77" i="1"/>
  <c r="E77" i="1"/>
  <c r="D77" i="1"/>
  <c r="C77" i="1"/>
  <c r="B77" i="1"/>
  <c r="J75" i="1"/>
  <c r="I75" i="1"/>
  <c r="H75" i="1"/>
  <c r="G75" i="1"/>
  <c r="F75" i="1"/>
  <c r="E75" i="1"/>
  <c r="D75" i="1"/>
  <c r="C75" i="1"/>
  <c r="B75" i="1"/>
  <c r="J68" i="1"/>
  <c r="I68" i="1"/>
  <c r="H68" i="1"/>
  <c r="G68" i="1"/>
  <c r="F68" i="1"/>
  <c r="E68" i="1"/>
  <c r="D68" i="1"/>
  <c r="C68" i="1"/>
  <c r="B68" i="1"/>
  <c r="J66" i="1"/>
  <c r="J44" i="1" s="1"/>
  <c r="I66" i="1"/>
  <c r="H66" i="1"/>
  <c r="G66" i="1"/>
  <c r="F66" i="1"/>
  <c r="F44" i="1" s="1"/>
  <c r="E66" i="1"/>
  <c r="D66" i="1"/>
  <c r="C66" i="1"/>
  <c r="B66" i="1"/>
  <c r="B44" i="1" s="1"/>
  <c r="J55" i="1"/>
  <c r="I55" i="1"/>
  <c r="H55" i="1"/>
  <c r="G55" i="1"/>
  <c r="G44" i="1" s="1"/>
  <c r="F55" i="1"/>
  <c r="E55" i="1"/>
  <c r="D55" i="1"/>
  <c r="C55" i="1"/>
  <c r="C44" i="1" s="1"/>
  <c r="B55" i="1"/>
  <c r="J45" i="1"/>
  <c r="I45" i="1"/>
  <c r="H45" i="1"/>
  <c r="H44" i="1" s="1"/>
  <c r="G45" i="1"/>
  <c r="F45" i="1"/>
  <c r="E45" i="1"/>
  <c r="D45" i="1"/>
  <c r="D44" i="1" s="1"/>
  <c r="C45" i="1"/>
  <c r="B45" i="1"/>
  <c r="I44" i="1"/>
  <c r="E44" i="1"/>
  <c r="J42" i="1"/>
  <c r="J8" i="1" s="1"/>
  <c r="I42" i="1"/>
  <c r="H42" i="1"/>
  <c r="G42" i="1"/>
  <c r="F42" i="1"/>
  <c r="F8" i="1" s="1"/>
  <c r="E42" i="1"/>
  <c r="D42" i="1"/>
  <c r="C42" i="1"/>
  <c r="B42" i="1"/>
  <c r="B8" i="1" s="1"/>
  <c r="J9" i="1"/>
  <c r="I9" i="1"/>
  <c r="H9" i="1"/>
  <c r="G9" i="1"/>
  <c r="G8" i="1" s="1"/>
  <c r="F9" i="1"/>
  <c r="E9" i="1"/>
  <c r="D9" i="1"/>
  <c r="C9" i="1"/>
  <c r="C8" i="1" s="1"/>
  <c r="B9" i="1"/>
  <c r="I8" i="1"/>
  <c r="H8" i="1"/>
  <c r="H7" i="1" s="1"/>
  <c r="E8" i="1"/>
  <c r="D8" i="1"/>
  <c r="I7" i="1"/>
  <c r="E7" i="1"/>
  <c r="A6" i="1"/>
  <c r="J4" i="1"/>
  <c r="A2" i="1"/>
  <c r="F6" i="10" l="1"/>
  <c r="D91" i="10"/>
  <c r="D6" i="10" s="1"/>
  <c r="B91" i="10"/>
  <c r="B6" i="10" s="1"/>
  <c r="B91" i="9"/>
  <c r="B6" i="9" s="1"/>
  <c r="F7" i="9"/>
  <c r="F91" i="9"/>
  <c r="D91" i="9"/>
  <c r="D6" i="9" s="1"/>
  <c r="D7" i="8"/>
  <c r="B59" i="8"/>
  <c r="B7" i="8" s="1"/>
  <c r="D7" i="7"/>
  <c r="B81" i="7"/>
  <c r="B8" i="7"/>
  <c r="D7" i="2"/>
  <c r="D6" i="2" s="1"/>
  <c r="H6" i="2"/>
  <c r="C7" i="2"/>
  <c r="G7" i="2"/>
  <c r="B7" i="2"/>
  <c r="F7" i="2"/>
  <c r="J7" i="2"/>
  <c r="C81" i="2"/>
  <c r="G81" i="2"/>
  <c r="G6" i="2" s="1"/>
  <c r="B81" i="2"/>
  <c r="F81" i="2"/>
  <c r="F6" i="2" s="1"/>
  <c r="J81" i="2"/>
  <c r="E81" i="2"/>
  <c r="E6" i="2" s="1"/>
  <c r="I81" i="2"/>
  <c r="I6" i="2" s="1"/>
  <c r="J6" i="1"/>
  <c r="D6" i="1"/>
  <c r="D7" i="1"/>
  <c r="H81" i="1"/>
  <c r="H6" i="1" s="1"/>
  <c r="C7" i="1"/>
  <c r="C6" i="1" s="1"/>
  <c r="G7" i="1"/>
  <c r="G6" i="1" s="1"/>
  <c r="B7" i="1"/>
  <c r="B6" i="1" s="1"/>
  <c r="F7" i="1"/>
  <c r="F6" i="1" s="1"/>
  <c r="J7" i="1"/>
  <c r="F6" i="9" l="1"/>
  <c r="B7" i="7"/>
  <c r="B6" i="2"/>
  <c r="J6" i="2"/>
  <c r="C6" i="2"/>
</calcChain>
</file>

<file path=xl/sharedStrings.xml><?xml version="1.0" encoding="utf-8"?>
<sst xmlns="http://schemas.openxmlformats.org/spreadsheetml/2006/main" count="743" uniqueCount="124">
  <si>
    <t>State Debt</t>
  </si>
  <si>
    <t>Domestic Debt</t>
  </si>
  <si>
    <t>1. Debt on the securities issued in the domestic market</t>
  </si>
  <si>
    <t>T-bills (12 months)</t>
  </si>
  <si>
    <t>T-bonds (1 year)</t>
  </si>
  <si>
    <t>T-bonds (10 years)</t>
  </si>
  <si>
    <t>T-bonds (11 years)</t>
  </si>
  <si>
    <t>T-bonds (12 years)</t>
  </si>
  <si>
    <t>T-bonds (13 years)</t>
  </si>
  <si>
    <t>T-bonds (14 years)</t>
  </si>
  <si>
    <t>T-bonds (15 years)</t>
  </si>
  <si>
    <t>T-bonds (16 years)</t>
  </si>
  <si>
    <t>T-bonds (17 years)</t>
  </si>
  <si>
    <t>T-bonds (18 months)</t>
  </si>
  <si>
    <t>T-bonds (18 years)</t>
  </si>
  <si>
    <t>T-bonds (19 years)</t>
  </si>
  <si>
    <t>T-bonds (2 years)</t>
  </si>
  <si>
    <t>T-bonds (20 years)</t>
  </si>
  <si>
    <t>T-bonds (21 years)</t>
  </si>
  <si>
    <t>T-bonds (22 years)</t>
  </si>
  <si>
    <t>T-bonds (23 years)</t>
  </si>
  <si>
    <t>T-bonds (24 years)</t>
  </si>
  <si>
    <t>T-bonds (25 years)</t>
  </si>
  <si>
    <t>T-bonds (26 years)</t>
  </si>
  <si>
    <t>T-bonds (27 years)</t>
  </si>
  <si>
    <t>T-bonds (28 years)</t>
  </si>
  <si>
    <t>T-bonds (29 years)</t>
  </si>
  <si>
    <t>T-bonds (3 years)</t>
  </si>
  <si>
    <t>T-bonds (30 years)</t>
  </si>
  <si>
    <t>T-bonds (4 years)</t>
  </si>
  <si>
    <t>T-bonds (5 years)</t>
  </si>
  <si>
    <t>T-bonds (6 years)</t>
  </si>
  <si>
    <t>T-bonds (7 years)</t>
  </si>
  <si>
    <t>T-bonds (8 years)</t>
  </si>
  <si>
    <t>T-bonds (9 years)</t>
  </si>
  <si>
    <t>2. Debts owed to banks and other financial institutions</t>
  </si>
  <si>
    <t>National Bank of Ukraine</t>
  </si>
  <si>
    <t>External Debt</t>
  </si>
  <si>
    <t>1. Debts on the loans received from international financial organizations</t>
  </si>
  <si>
    <t>Clean Technology Fund (IBRD)</t>
  </si>
  <si>
    <t>Council of Europe development bank</t>
  </si>
  <si>
    <t>EBRD</t>
  </si>
  <si>
    <t>EIB</t>
  </si>
  <si>
    <t>European Union</t>
  </si>
  <si>
    <t>IBRD</t>
  </si>
  <si>
    <t>IDA (IBRD)</t>
  </si>
  <si>
    <t>IMF</t>
  </si>
  <si>
    <t>NEFCO</t>
  </si>
  <si>
    <t>2.1.Debts on loans received from the governing authorities of foreign countries (except for unresolved debt from the governing authorities of the aggressor state and/or disputed debt)</t>
  </si>
  <si>
    <t>Canada</t>
  </si>
  <si>
    <t>France</t>
  </si>
  <si>
    <t>Germany</t>
  </si>
  <si>
    <t>Italy</t>
  </si>
  <si>
    <t>Japan</t>
  </si>
  <si>
    <t>Netherlands</t>
  </si>
  <si>
    <t>Poland</t>
  </si>
  <si>
    <t>Republic of Korea</t>
  </si>
  <si>
    <t>United Kingdom</t>
  </si>
  <si>
    <t>USA</t>
  </si>
  <si>
    <t>2.2 Unsettled and/or disputed debt on loans received from the governing authorities of the aggressor state</t>
  </si>
  <si>
    <t>Russia</t>
  </si>
  <si>
    <t>3. Debts on the loans received from foreign commercial banks and other foreign financial institutions</t>
  </si>
  <si>
    <t>CACIB</t>
  </si>
  <si>
    <t>Cargill</t>
  </si>
  <si>
    <t>Chase Manhattan Bank</t>
  </si>
  <si>
    <t>Citibank Europe PLC</t>
  </si>
  <si>
    <t>Deutsche Bank</t>
  </si>
  <si>
    <t>National Westminster Bank PLC</t>
  </si>
  <si>
    <t>4.1.Debt on issued securities (except for unsettled and/or disputed)</t>
  </si>
  <si>
    <t>Eurobonds 2024</t>
  </si>
  <si>
    <t>4.2.Unsettled debt on issued securities and/or disputed debt</t>
  </si>
  <si>
    <t>Eurobonds 2013</t>
  </si>
  <si>
    <t>5. Debts that are not included into any other categories</t>
  </si>
  <si>
    <t>State guaranteed debt</t>
  </si>
  <si>
    <t>Bonds of SMI (10 - year)</t>
  </si>
  <si>
    <t>Bonds of Ukravtodor (5 - year)</t>
  </si>
  <si>
    <t>State securities</t>
  </si>
  <si>
    <t>JSB "UKRGASBANK"</t>
  </si>
  <si>
    <t>JSC "BANK CREDIT DNEPR"</t>
  </si>
  <si>
    <t>JSC "First Ukrainian International Bank"</t>
  </si>
  <si>
    <t>JSC “State Savings Bank of Ukraine”</t>
  </si>
  <si>
    <t>JSC "TASCOMBANK"</t>
  </si>
  <si>
    <t>JSC "The State Export Import Bank of Ukraine"</t>
  </si>
  <si>
    <t>Portfolio Guarantees</t>
  </si>
  <si>
    <t>3. Debts that are not included into any other categories</t>
  </si>
  <si>
    <t>Other creditors</t>
  </si>
  <si>
    <t>Euratom</t>
  </si>
  <si>
    <t>2. Debts on the loans received from governments of foreign states</t>
  </si>
  <si>
    <t>Export–Import Bank of China</t>
  </si>
  <si>
    <t>Central Storage Safety Project Trust</t>
  </si>
  <si>
    <t>4. Debt on the securities issued in the external market</t>
  </si>
  <si>
    <t>Bonds of Ukrenergo (5 - years)</t>
  </si>
  <si>
    <t>%</t>
  </si>
  <si>
    <t>EURIBOR</t>
  </si>
  <si>
    <t>Fixed Rate</t>
  </si>
  <si>
    <t>IMF rate</t>
  </si>
  <si>
    <t>NBU rate</t>
  </si>
  <si>
    <t>SOFR</t>
  </si>
  <si>
    <t>SONIA</t>
  </si>
  <si>
    <t>TORF</t>
  </si>
  <si>
    <t>Ukrainian Index of Retail Deposit Rates</t>
  </si>
  <si>
    <t>Сonsumer price index</t>
  </si>
  <si>
    <t>CAD</t>
  </si>
  <si>
    <t>EUR</t>
  </si>
  <si>
    <t>GBP</t>
  </si>
  <si>
    <t>JPY</t>
  </si>
  <si>
    <t>UAH</t>
  </si>
  <si>
    <t>USD</t>
  </si>
  <si>
    <t>XDR</t>
  </si>
  <si>
    <t>T-bills (3 months)</t>
  </si>
  <si>
    <t>T-bills (6 months)</t>
  </si>
  <si>
    <t>T-bills (9 months)</t>
  </si>
  <si>
    <t>Eurobonds 2015</t>
  </si>
  <si>
    <t>Eurobonds 2016</t>
  </si>
  <si>
    <t>Eurobonds 2017</t>
  </si>
  <si>
    <t>Eurobonds 2018</t>
  </si>
  <si>
    <t>Eurobonds 2019</t>
  </si>
  <si>
    <t>Eurobonds 2020</t>
  </si>
  <si>
    <t>Eurobonds 2021</t>
  </si>
  <si>
    <t>Bonds of SMI (7 - year)</t>
  </si>
  <si>
    <t>Bonds of Ukravtodor (12 - month)</t>
  </si>
  <si>
    <t>Bonds of Ukravtodor (3 - year)</t>
  </si>
  <si>
    <t>Bonds of Ukravtodor (4 - year)</t>
  </si>
  <si>
    <t>Bonds of Ukravtodor (7 -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</si>
</sst>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;\-#,##0.00;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0.5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8ED5" tint="0.39997558519241921"/>
        <bgColor indexed="64"/>
      </patternFill>
    </fill>
    <fill>
      <patternFill patternType="solid">
        <fgColor rgb="FFC6D9F1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rgb="FFC6D9F1"/>
      </patternFill>
    </fill>
    <fill>
      <patternFill patternType="solid">
        <fgColor rgb="FF558ED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9CDE5" tint="0.59999389629810485"/>
        <bgColor indexed="65"/>
      </patternFill>
    </fill>
    <fill>
      <patternFill patternType="solid">
        <fgColor rgb="FFB9CDE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CE6F2" tint="0.79998168889431442"/>
        <bgColor indexed="65"/>
      </patternFill>
    </fill>
    <fill>
      <patternFill patternType="solid">
        <fgColor rgb="FFDCE6F2"/>
      </patternFill>
    </fill>
    <fill>
      <patternFill patternType="solid">
        <fgColor rgb="FFC0C0C0"/>
      </patternFill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1" fillId="7" borderId="0" applyNumberFormat="0" applyBorder="0" applyAlignment="0" applyProtection="0"/>
    <xf numFmtId="9" fontId="4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</cellStyleXfs>
  <cellXfs count="134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4" fontId="6" fillId="0" borderId="0" xfId="0" applyNumberFormat="1" applyFont="1"/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49" fontId="7" fillId="8" borderId="1" xfId="1" applyNumberFormat="1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9" borderId="1" xfId="1" applyNumberFormat="1" applyFont="1" applyFill="1" applyBorder="1" applyAlignment="1">
      <alignment horizontal="left" vertical="center" wrapText="1"/>
    </xf>
    <xf numFmtId="165" fontId="9" fillId="9" borderId="1" xfId="1" applyNumberFormat="1" applyFont="1" applyFill="1" applyBorder="1" applyAlignment="1">
      <alignment horizontal="right" vertical="center"/>
    </xf>
    <xf numFmtId="0" fontId="8" fillId="0" borderId="0" xfId="1" applyNumberFormat="1" applyFont="1" applyAlignment="1">
      <alignment horizontal="center" vertical="center"/>
    </xf>
    <xf numFmtId="49" fontId="10" fillId="10" borderId="1" xfId="3" applyNumberFormat="1" applyFont="1" applyFill="1" applyBorder="1" applyAlignment="1">
      <alignment horizontal="left" vertical="center" wrapText="1" indent="1"/>
    </xf>
    <xf numFmtId="165" fontId="10" fillId="10" borderId="1" xfId="3" applyNumberFormat="1" applyFont="1" applyFill="1" applyBorder="1" applyAlignment="1">
      <alignment horizontal="right" vertical="center"/>
    </xf>
    <xf numFmtId="0" fontId="11" fillId="0" borderId="0" xfId="1" applyNumberFormat="1" applyFont="1" applyAlignment="1">
      <alignment horizontal="center" vertical="center"/>
    </xf>
    <xf numFmtId="49" fontId="2" fillId="11" borderId="1" xfId="4" applyNumberFormat="1" applyFont="1" applyFill="1" applyBorder="1" applyAlignment="1">
      <alignment horizontal="left" vertical="center" wrapText="1" indent="2"/>
    </xf>
    <xf numFmtId="165" fontId="2" fillId="11" borderId="1" xfId="4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49" fontId="6" fillId="12" borderId="1" xfId="1" applyNumberFormat="1" applyFont="1" applyFill="1" applyBorder="1" applyAlignment="1">
      <alignment horizontal="left" vertical="center" indent="3"/>
    </xf>
    <xf numFmtId="4" fontId="6" fillId="12" borderId="1" xfId="1" applyNumberFormat="1" applyFont="1" applyFill="1" applyBorder="1" applyAlignment="1">
      <alignment horizontal="right" vertical="center"/>
    </xf>
    <xf numFmtId="49" fontId="12" fillId="12" borderId="1" xfId="0" applyNumberFormat="1" applyFont="1" applyFill="1" applyBorder="1" applyAlignment="1">
      <alignment horizontal="left" vertical="center" indent="4"/>
    </xf>
    <xf numFmtId="4" fontId="12" fillId="12" borderId="1" xfId="0" applyNumberFormat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center" vertical="center"/>
    </xf>
    <xf numFmtId="0" fontId="6" fillId="13" borderId="1" xfId="0" applyFont="1" applyFill="1" applyBorder="1" applyAlignment="1">
      <alignment indent="4"/>
    </xf>
    <xf numFmtId="4" fontId="6" fillId="13" borderId="1" xfId="0" applyNumberFormat="1" applyFont="1" applyFill="1" applyBorder="1"/>
    <xf numFmtId="0" fontId="13" fillId="0" borderId="0" xfId="0" applyFont="1"/>
    <xf numFmtId="0" fontId="6" fillId="13" borderId="1" xfId="0" applyFont="1" applyFill="1" applyBorder="1" applyAlignment="1">
      <alignment indent="3"/>
    </xf>
    <xf numFmtId="0" fontId="14" fillId="14" borderId="1" xfId="0" applyFont="1" applyFill="1" applyBorder="1" applyAlignment="1">
      <alignment indent="2"/>
    </xf>
    <xf numFmtId="4" fontId="14" fillId="14" borderId="1" xfId="0" applyNumberFormat="1" applyFont="1" applyFill="1" applyBorder="1"/>
    <xf numFmtId="0" fontId="10" fillId="15" borderId="1" xfId="0" applyFont="1" applyFill="1" applyBorder="1" applyAlignment="1">
      <alignment indent="1"/>
    </xf>
    <xf numFmtId="4" fontId="10" fillId="15" borderId="1" xfId="0" applyNumberFormat="1" applyFont="1" applyFill="1" applyBorder="1"/>
    <xf numFmtId="4" fontId="13" fillId="0" borderId="0" xfId="0" applyNumberFormat="1" applyFont="1"/>
    <xf numFmtId="10" fontId="6" fillId="0" borderId="0" xfId="0" applyNumberFormat="1" applyFont="1"/>
    <xf numFmtId="0" fontId="7" fillId="8" borderId="1" xfId="1" applyNumberFormat="1" applyFont="1" applyFill="1" applyBorder="1" applyAlignment="1">
      <alignment horizontal="center" vertical="center"/>
    </xf>
    <xf numFmtId="10" fontId="7" fillId="8" borderId="1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right"/>
    </xf>
    <xf numFmtId="0" fontId="16" fillId="16" borderId="1" xfId="3" applyNumberFormat="1" applyFont="1" applyFill="1" applyBorder="1" applyAlignment="1">
      <alignment horizontal="left" vertical="center"/>
    </xf>
    <xf numFmtId="165" fontId="16" fillId="16" borderId="1" xfId="3" applyNumberFormat="1" applyFont="1" applyFill="1" applyBorder="1" applyAlignment="1">
      <alignment horizontal="right" vertical="center"/>
    </xf>
    <xf numFmtId="10" fontId="16" fillId="16" borderId="1" xfId="5" applyNumberFormat="1" applyFont="1" applyFill="1" applyBorder="1" applyAlignment="1">
      <alignment horizontal="right" vertical="center"/>
    </xf>
    <xf numFmtId="0" fontId="17" fillId="0" borderId="0" xfId="1" applyNumberFormat="1" applyFont="1" applyAlignment="1">
      <alignment horizontal="right"/>
    </xf>
    <xf numFmtId="49" fontId="12" fillId="12" borderId="1" xfId="0" applyNumberFormat="1" applyFont="1" applyFill="1" applyBorder="1" applyAlignment="1">
      <alignment horizontal="left" indent="1"/>
    </xf>
    <xf numFmtId="4" fontId="12" fillId="12" borderId="1" xfId="0" applyNumberFormat="1" applyFont="1" applyFill="1" applyBorder="1" applyAlignment="1">
      <alignment horizontal="right"/>
    </xf>
    <xf numFmtId="10" fontId="12" fillId="12" borderId="1" xfId="0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6" fillId="13" borderId="1" xfId="0" applyFont="1" applyFill="1" applyBorder="1" applyAlignment="1">
      <alignment indent="1"/>
    </xf>
    <xf numFmtId="10" fontId="6" fillId="13" borderId="1" xfId="0" applyNumberFormat="1" applyFont="1" applyFill="1" applyBorder="1"/>
    <xf numFmtId="0" fontId="8" fillId="0" borderId="0" xfId="0" applyFont="1" applyAlignment="1">
      <alignment horizontal="left"/>
    </xf>
    <xf numFmtId="49" fontId="7" fillId="8" borderId="1" xfId="1" applyNumberFormat="1" applyFont="1" applyFill="1" applyBorder="1" applyAlignment="1">
      <alignment horizontal="left" vertical="center" wrapText="1"/>
    </xf>
    <xf numFmtId="4" fontId="7" fillId="8" borderId="1" xfId="1" applyNumberFormat="1" applyFont="1" applyFill="1" applyBorder="1" applyAlignment="1">
      <alignment horizontal="center" vertical="center"/>
    </xf>
    <xf numFmtId="0" fontId="17" fillId="0" borderId="0" xfId="1" applyNumberFormat="1" applyFont="1" applyAlignment="1">
      <alignment horizontal="center" vertical="center"/>
    </xf>
    <xf numFmtId="49" fontId="12" fillId="12" borderId="1" xfId="0" applyNumberFormat="1" applyFont="1" applyFill="1" applyBorder="1" applyAlignment="1">
      <alignment horizontal="left" vertical="center" indent="1"/>
    </xf>
    <xf numFmtId="10" fontId="12" fillId="12" borderId="1" xfId="0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6" fillId="13" borderId="1" xfId="0" applyFont="1" applyFill="1" applyBorder="1" applyAlignment="1">
      <alignment horizontal="left" indent="1"/>
    </xf>
    <xf numFmtId="0" fontId="6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4" fontId="18" fillId="0" borderId="0" xfId="0" applyNumberFormat="1" applyFont="1"/>
    <xf numFmtId="0" fontId="7" fillId="0" borderId="0" xfId="1" applyFont="1"/>
    <xf numFmtId="0" fontId="3" fillId="16" borderId="1" xfId="3" applyNumberFormat="1" applyFont="1" applyFill="1" applyBorder="1" applyAlignment="1">
      <alignment horizontal="left"/>
    </xf>
    <xf numFmtId="165" fontId="3" fillId="16" borderId="1" xfId="3" applyNumberFormat="1" applyFont="1" applyFill="1" applyBorder="1" applyAlignment="1">
      <alignment horizontal="right"/>
    </xf>
    <xf numFmtId="10" fontId="3" fillId="16" borderId="1" xfId="5" applyNumberFormat="1" applyFont="1" applyFill="1" applyBorder="1" applyAlignment="1">
      <alignment horizontal="right"/>
    </xf>
    <xf numFmtId="0" fontId="17" fillId="0" borderId="0" xfId="1" applyNumberFormat="1" applyFont="1"/>
    <xf numFmtId="49" fontId="1" fillId="11" borderId="1" xfId="4" applyNumberFormat="1" applyFont="1" applyFill="1" applyBorder="1" applyAlignment="1">
      <alignment horizontal="left" indent="1"/>
    </xf>
    <xf numFmtId="165" fontId="1" fillId="11" borderId="1" xfId="4" applyNumberFormat="1" applyFont="1" applyFill="1" applyBorder="1" applyAlignment="1">
      <alignment horizontal="right"/>
    </xf>
    <xf numFmtId="10" fontId="1" fillId="11" borderId="1" xfId="5" applyNumberFormat="1" applyFont="1" applyFill="1" applyBorder="1" applyAlignment="1">
      <alignment horizontal="right"/>
    </xf>
    <xf numFmtId="0" fontId="6" fillId="0" borderId="0" xfId="0" applyNumberFormat="1" applyFont="1"/>
    <xf numFmtId="49" fontId="12" fillId="12" borderId="1" xfId="0" applyNumberFormat="1" applyFont="1" applyFill="1" applyBorder="1" applyAlignment="1">
      <alignment horizontal="left" indent="2"/>
    </xf>
    <xf numFmtId="49" fontId="19" fillId="12" borderId="1" xfId="0" applyNumberFormat="1" applyFont="1" applyFill="1" applyBorder="1" applyAlignment="1">
      <alignment horizontal="left" indent="2"/>
    </xf>
    <xf numFmtId="165" fontId="19" fillId="12" borderId="1" xfId="0" applyNumberFormat="1" applyFont="1" applyFill="1" applyBorder="1" applyAlignment="1">
      <alignment horizontal="right"/>
    </xf>
    <xf numFmtId="10" fontId="19" fillId="12" borderId="1" xfId="5" applyNumberFormat="1" applyFont="1" applyFill="1" applyBorder="1" applyAlignment="1">
      <alignment horizontal="right"/>
    </xf>
    <xf numFmtId="0" fontId="6" fillId="13" borderId="1" xfId="0" applyFont="1" applyFill="1" applyBorder="1" applyAlignment="1">
      <alignment horizontal="left" indent="2"/>
    </xf>
    <xf numFmtId="0" fontId="6" fillId="0" borderId="0" xfId="1" applyNumberFormat="1" applyFont="1"/>
    <xf numFmtId="0" fontId="20" fillId="14" borderId="1" xfId="0" applyFont="1" applyFill="1" applyBorder="1" applyAlignment="1">
      <alignment horizontal="left" indent="1"/>
    </xf>
    <xf numFmtId="4" fontId="20" fillId="14" borderId="1" xfId="0" applyNumberFormat="1" applyFont="1" applyFill="1" applyBorder="1"/>
    <xf numFmtId="10" fontId="20" fillId="14" borderId="1" xfId="0" applyNumberFormat="1" applyFont="1" applyFill="1" applyBorder="1"/>
    <xf numFmtId="0" fontId="16" fillId="2" borderId="1" xfId="2" applyNumberFormat="1" applyFont="1" applyFill="1" applyBorder="1" applyAlignment="1">
      <alignment horizontal="left" vertical="center"/>
    </xf>
    <xf numFmtId="165" fontId="16" fillId="2" borderId="1" xfId="2" applyNumberFormat="1" applyFont="1" applyFill="1" applyBorder="1" applyAlignment="1">
      <alignment horizontal="right" vertical="center"/>
    </xf>
    <xf numFmtId="10" fontId="16" fillId="2" borderId="1" xfId="5" applyNumberFormat="1" applyFont="1" applyFill="1" applyBorder="1" applyAlignment="1">
      <alignment horizontal="right" vertical="center"/>
    </xf>
    <xf numFmtId="0" fontId="3" fillId="2" borderId="1" xfId="2" applyNumberFormat="1" applyFont="1" applyFill="1" applyBorder="1" applyAlignment="1">
      <alignment horizontal="left" vertical="center"/>
    </xf>
    <xf numFmtId="165" fontId="3" fillId="2" borderId="1" xfId="2" applyNumberFormat="1" applyFont="1" applyFill="1" applyBorder="1" applyAlignment="1">
      <alignment horizontal="right" vertical="center"/>
    </xf>
    <xf numFmtId="10" fontId="3" fillId="2" borderId="1" xfId="5" applyNumberFormat="1" applyFont="1" applyFill="1" applyBorder="1" applyAlignment="1">
      <alignment horizontal="right" vertical="center"/>
    </xf>
    <xf numFmtId="0" fontId="8" fillId="0" borderId="0" xfId="1" applyNumberFormat="1" applyFont="1"/>
    <xf numFmtId="49" fontId="1" fillId="17" borderId="1" xfId="6" applyNumberFormat="1" applyFont="1" applyFill="1" applyBorder="1" applyAlignment="1">
      <alignment horizontal="left" indent="1"/>
    </xf>
    <xf numFmtId="165" fontId="1" fillId="17" borderId="1" xfId="6" applyNumberFormat="1" applyFont="1" applyFill="1" applyBorder="1" applyAlignment="1">
      <alignment horizontal="right"/>
    </xf>
    <xf numFmtId="10" fontId="1" fillId="17" borderId="1" xfId="5" applyNumberFormat="1" applyFont="1" applyFill="1" applyBorder="1" applyAlignment="1">
      <alignment horizontal="right"/>
    </xf>
    <xf numFmtId="0" fontId="6" fillId="13" borderId="1" xfId="0" applyFont="1" applyFill="1" applyBorder="1" applyAlignment="1">
      <alignment indent="2"/>
    </xf>
    <xf numFmtId="0" fontId="20" fillId="18" borderId="1" xfId="0" applyFont="1" applyFill="1" applyBorder="1" applyAlignment="1">
      <alignment indent="1"/>
    </xf>
    <xf numFmtId="4" fontId="20" fillId="18" borderId="1" xfId="0" applyNumberFormat="1" applyFont="1" applyFill="1" applyBorder="1"/>
    <xf numFmtId="10" fontId="20" fillId="18" borderId="1" xfId="0" applyNumberFormat="1" applyFont="1" applyFill="1" applyBorder="1"/>
    <xf numFmtId="49" fontId="7" fillId="12" borderId="1" xfId="1" applyNumberFormat="1" applyFont="1" applyFill="1" applyBorder="1" applyAlignment="1">
      <alignment horizontal="center" vertical="center" wrapText="1"/>
    </xf>
    <xf numFmtId="49" fontId="7" fillId="12" borderId="1" xfId="1" applyNumberFormat="1" applyFont="1" applyFill="1" applyBorder="1" applyAlignment="1">
      <alignment horizontal="center" vertical="center"/>
    </xf>
    <xf numFmtId="0" fontId="16" fillId="19" borderId="1" xfId="3" applyNumberFormat="1" applyFont="1" applyFill="1" applyBorder="1" applyAlignment="1">
      <alignment horizontal="left" vertical="center"/>
    </xf>
    <xf numFmtId="49" fontId="14" fillId="20" borderId="1" xfId="1" applyNumberFormat="1" applyFont="1" applyFill="1" applyBorder="1" applyAlignment="1">
      <alignment horizontal="left" vertical="center" indent="1"/>
    </xf>
    <xf numFmtId="165" fontId="14" fillId="20" borderId="1" xfId="1" applyNumberFormat="1" applyFont="1" applyFill="1" applyBorder="1" applyAlignment="1">
      <alignment horizontal="right" vertical="center"/>
    </xf>
    <xf numFmtId="10" fontId="14" fillId="20" borderId="1" xfId="5" applyNumberFormat="1" applyFont="1" applyFill="1" applyBorder="1" applyAlignment="1">
      <alignment horizontal="right" vertical="center"/>
    </xf>
    <xf numFmtId="49" fontId="14" fillId="12" borderId="1" xfId="1" applyNumberFormat="1" applyFont="1" applyFill="1" applyBorder="1" applyAlignment="1">
      <alignment horizontal="left" vertical="center" indent="2"/>
    </xf>
    <xf numFmtId="165" fontId="14" fillId="12" borderId="1" xfId="1" applyNumberFormat="1" applyFont="1" applyFill="1" applyBorder="1" applyAlignment="1">
      <alignment horizontal="right" vertical="center"/>
    </xf>
    <xf numFmtId="10" fontId="14" fillId="12" borderId="1" xfId="5" applyNumberFormat="1" applyFont="1" applyFill="1" applyBorder="1" applyAlignment="1">
      <alignment horizontal="right" vertical="center"/>
    </xf>
    <xf numFmtId="49" fontId="21" fillId="21" borderId="1" xfId="7" applyNumberFormat="1" applyFont="1" applyFill="1" applyBorder="1" applyAlignment="1">
      <alignment horizontal="left" vertical="center" indent="3"/>
    </xf>
    <xf numFmtId="165" fontId="21" fillId="21" borderId="1" xfId="7" applyNumberFormat="1" applyFont="1" applyFill="1" applyBorder="1" applyAlignment="1">
      <alignment horizontal="right" vertical="center"/>
    </xf>
    <xf numFmtId="10" fontId="21" fillId="21" borderId="1" xfId="5" applyNumberFormat="1" applyFont="1" applyFill="1" applyBorder="1" applyAlignment="1">
      <alignment horizontal="right" vertical="center"/>
    </xf>
    <xf numFmtId="49" fontId="19" fillId="12" borderId="1" xfId="0" applyNumberFormat="1" applyFont="1" applyFill="1" applyBorder="1" applyAlignment="1">
      <alignment horizontal="left" vertical="center" indent="4"/>
    </xf>
    <xf numFmtId="165" fontId="19" fillId="12" borderId="1" xfId="0" applyNumberFormat="1" applyFont="1" applyFill="1" applyBorder="1" applyAlignment="1">
      <alignment horizontal="right" vertical="center"/>
    </xf>
    <xf numFmtId="10" fontId="19" fillId="12" borderId="1" xfId="5" applyNumberFormat="1" applyFont="1" applyFill="1" applyBorder="1" applyAlignment="1">
      <alignment horizontal="right" vertical="center"/>
    </xf>
    <xf numFmtId="0" fontId="22" fillId="22" borderId="1" xfId="0" applyFont="1" applyFill="1" applyBorder="1" applyAlignment="1">
      <alignment indent="3"/>
    </xf>
    <xf numFmtId="4" fontId="22" fillId="22" borderId="1" xfId="0" applyNumberFormat="1" applyFont="1" applyFill="1" applyBorder="1"/>
    <xf numFmtId="10" fontId="22" fillId="22" borderId="1" xfId="0" applyNumberFormat="1" applyFont="1" applyFill="1" applyBorder="1"/>
    <xf numFmtId="0" fontId="14" fillId="13" borderId="1" xfId="0" applyFont="1" applyFill="1" applyBorder="1" applyAlignment="1">
      <alignment indent="2"/>
    </xf>
    <xf numFmtId="4" fontId="14" fillId="13" borderId="1" xfId="0" applyNumberFormat="1" applyFont="1" applyFill="1" applyBorder="1"/>
    <xf numFmtId="10" fontId="14" fillId="13" borderId="1" xfId="0" applyNumberFormat="1" applyFont="1" applyFill="1" applyBorder="1"/>
    <xf numFmtId="0" fontId="14" fillId="23" borderId="1" xfId="0" applyFont="1" applyFill="1" applyBorder="1" applyAlignment="1">
      <alignment indent="1"/>
    </xf>
    <xf numFmtId="4" fontId="14" fillId="23" borderId="1" xfId="0" applyNumberFormat="1" applyFont="1" applyFill="1" applyBorder="1"/>
    <xf numFmtId="10" fontId="14" fillId="23" borderId="1" xfId="0" applyNumberFormat="1" applyFont="1" applyFill="1" applyBorder="1"/>
    <xf numFmtId="165" fontId="16" fillId="19" borderId="1" xfId="3" applyNumberFormat="1" applyFont="1" applyFill="1" applyBorder="1" applyAlignment="1">
      <alignment horizontal="right" vertical="center"/>
    </xf>
    <xf numFmtId="10" fontId="16" fillId="19" borderId="1" xfId="5" applyNumberFormat="1" applyFont="1" applyFill="1" applyBorder="1" applyAlignment="1">
      <alignment horizontal="right" vertical="center"/>
    </xf>
    <xf numFmtId="49" fontId="21" fillId="11" borderId="1" xfId="8" applyNumberFormat="1" applyFont="1" applyFill="1" applyBorder="1" applyAlignment="1">
      <alignment horizontal="left" vertical="center" indent="3"/>
    </xf>
    <xf numFmtId="165" fontId="21" fillId="11" borderId="1" xfId="8" applyNumberFormat="1" applyFont="1" applyFill="1" applyBorder="1" applyAlignment="1">
      <alignment horizontal="right" vertical="center"/>
    </xf>
    <xf numFmtId="10" fontId="21" fillId="11" borderId="1" xfId="5" applyNumberFormat="1" applyFont="1" applyFill="1" applyBorder="1" applyAlignment="1">
      <alignment horizontal="right" vertical="center"/>
    </xf>
    <xf numFmtId="0" fontId="22" fillId="14" borderId="1" xfId="0" applyFont="1" applyFill="1" applyBorder="1" applyAlignment="1">
      <alignment indent="3"/>
    </xf>
    <xf numFmtId="4" fontId="22" fillId="14" borderId="1" xfId="0" applyNumberFormat="1" applyFont="1" applyFill="1" applyBorder="1"/>
    <xf numFmtId="10" fontId="22" fillId="14" borderId="1" xfId="0" applyNumberFormat="1" applyFont="1" applyFill="1" applyBorder="1"/>
    <xf numFmtId="49" fontId="10" fillId="24" borderId="1" xfId="2" applyNumberFormat="1" applyFont="1" applyFill="1" applyBorder="1" applyAlignment="1">
      <alignment horizontal="left" vertical="center" wrapText="1" indent="1"/>
    </xf>
    <xf numFmtId="165" fontId="10" fillId="24" borderId="1" xfId="2" applyNumberFormat="1" applyFont="1" applyFill="1" applyBorder="1" applyAlignment="1">
      <alignment horizontal="right" vertical="center"/>
    </xf>
    <xf numFmtId="49" fontId="2" fillId="17" borderId="1" xfId="6" applyNumberFormat="1" applyFont="1" applyFill="1" applyBorder="1" applyAlignment="1">
      <alignment horizontal="left" vertical="center" wrapText="1" indent="2"/>
    </xf>
    <xf numFmtId="165" fontId="2" fillId="17" borderId="1" xfId="6" applyNumberFormat="1" applyFont="1" applyFill="1" applyBorder="1" applyAlignment="1">
      <alignment horizontal="right" vertical="center"/>
    </xf>
    <xf numFmtId="0" fontId="14" fillId="18" borderId="1" xfId="0" applyFont="1" applyFill="1" applyBorder="1" applyAlignment="1">
      <alignment indent="2"/>
    </xf>
    <xf numFmtId="4" fontId="14" fillId="18" borderId="1" xfId="0" applyNumberFormat="1" applyFont="1" applyFill="1" applyBorder="1"/>
    <xf numFmtId="0" fontId="10" fillId="24" borderId="1" xfId="0" applyFont="1" applyFill="1" applyBorder="1" applyAlignment="1">
      <alignment indent="1"/>
    </xf>
    <xf numFmtId="4" fontId="10" fillId="24" borderId="1" xfId="0" applyNumberFormat="1" applyFont="1" applyFill="1" applyBorder="1"/>
    <xf numFmtId="0" fontId="5" fillId="0" borderId="0" xfId="0" applyFont="1" applyAlignment="1">
      <alignment horizontal="center" wrapText="1"/>
    </xf>
    <xf numFmtId="0" fontId="15" fillId="0" borderId="0" xfId="0" applyFont="1"/>
    <xf numFmtId="0" fontId="5" fillId="0" borderId="0" xfId="0" applyFont="1" applyAlignment="1">
      <alignment horizontal="center"/>
    </xf>
  </cellXfs>
  <cellStyles count="9">
    <cellStyle name="20% – Акцентування1 2" xfId="7"/>
    <cellStyle name="20% – Акцентування2 2" xfId="8"/>
    <cellStyle name="40% – Акцентування1 2" xfId="6"/>
    <cellStyle name="40% – Акцентування2" xfId="4" builtinId="35"/>
    <cellStyle name="Акцентування1" xfId="2" builtinId="29"/>
    <cellStyle name="Акцентування2" xfId="3" builtinId="33"/>
    <cellStyle name="Відсотковий 2" xfId="5"/>
    <cellStyle name="Звичайний" xfId="0" builtinId="0"/>
    <cellStyle name="РівеньРядків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lenko\Downloads\REP_PRESENT_DEBT%20(1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T2"/>
      <sheetName val="DTK2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/>
      <sheetData sheetId="51" refreshError="1"/>
      <sheetData sheetId="52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>
        <row r="3">
          <cell r="B3">
            <v>45900</v>
          </cell>
          <cell r="C3" t="str">
            <v>31.08.2025</v>
          </cell>
        </row>
        <row r="5">
          <cell r="B5">
            <v>1000000000</v>
          </cell>
          <cell r="C5" t="str">
            <v>bn USD</v>
          </cell>
          <cell r="D5" t="str">
            <v>bn UAH</v>
          </cell>
          <cell r="E5" t="str">
            <v>bn units</v>
          </cell>
          <cell r="F5">
            <v>1</v>
          </cell>
        </row>
        <row r="10">
          <cell r="A10" t="str">
            <v>ENG</v>
          </cell>
        </row>
        <row r="15">
          <cell r="B15" t="str">
            <v>State debt and state guaranteed debt of Ukraine for the last 5 years</v>
          </cell>
          <cell r="C15" t="str">
            <v>(in terms of average term of circulation and average rate)</v>
          </cell>
          <cell r="D15" t="str">
            <v>State debt and state guaranteed debt of Ukraine for the last 5 years
(bn USD)</v>
          </cell>
          <cell r="E15" t="str">
            <v>State debt and state guaranteed debt of Ukraine for the last 5 years
(bn UAH)</v>
          </cell>
          <cell r="F15" t="str">
            <v>State debt dynamics over the past 5 years
(percentage structure)</v>
          </cell>
        </row>
        <row r="16">
          <cell r="B16" t="str">
            <v>State debt and state guaranteed debt of Ukraine
as of 31.08.2025</v>
          </cell>
          <cell r="C16" t="str">
            <v>State debt and state guaranteed debt of Ukraine
as of 31.08.2025
(in terms of average term of circulation and average rate)</v>
          </cell>
          <cell r="D16" t="str">
            <v>(by creditor type)</v>
          </cell>
          <cell r="E16" t="str">
            <v>(in terms of repayment currencies)</v>
          </cell>
          <cell r="F16" t="str">
            <v>(by types of interest rates)</v>
          </cell>
        </row>
        <row r="17">
          <cell r="B17" t="str">
            <v>The structure of state and state-guaranteed debt
in terms of repayment terms</v>
          </cell>
        </row>
        <row r="18">
          <cell r="B18" t="str">
            <v>USD</v>
          </cell>
        </row>
        <row r="19">
          <cell r="B19" t="str">
            <v>UAH</v>
          </cell>
        </row>
        <row r="20">
          <cell r="B20" t="str">
            <v>Debt structure based on characteristic of conventionality
at the end of the previous year and on the reporting date</v>
          </cell>
        </row>
        <row r="21">
          <cell r="B21" t="str">
            <v>Change of structure</v>
          </cell>
        </row>
        <row r="22">
          <cell r="B22" t="str">
            <v>Currency structure of debt at the end of the previous year and at the reporting date</v>
          </cell>
          <cell r="C22" t="str">
            <v>(extended)</v>
          </cell>
        </row>
        <row r="23">
          <cell r="B23" t="str">
            <v>original</v>
          </cell>
        </row>
        <row r="24">
          <cell r="B24" t="str">
            <v>exchange rate to USD</v>
          </cell>
        </row>
        <row r="25">
          <cell r="B25" t="str">
            <v>exchange rate to UAH</v>
          </cell>
        </row>
        <row r="26">
          <cell r="B26" t="str">
            <v>Debt structure by rate type at the end of the previous year and reporting date</v>
          </cell>
        </row>
        <row r="27">
          <cell r="B27" t="str">
            <v>State debt and state guaranteed debt of Ukraine for the current year</v>
          </cell>
        </row>
        <row r="28">
          <cell r="B28" t="str">
            <v>The total amount of state and state-guaranteed debt</v>
          </cell>
          <cell r="C28" t="str">
            <v>State and state-guaranteed debt of Ukraine</v>
          </cell>
        </row>
        <row r="29">
          <cell r="B29" t="str">
            <v>Including:</v>
          </cell>
        </row>
        <row r="30">
          <cell r="B30" t="str">
            <v>average rate,
%</v>
          </cell>
          <cell r="C30" t="str">
            <v>Average term of circulation, years.</v>
          </cell>
          <cell r="D30" t="str">
            <v>Average term to repayment, years.</v>
          </cell>
          <cell r="E30" t="str">
            <v>Amount of debt</v>
          </cell>
        </row>
      </sheetData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O113"/>
  <sheetViews>
    <sheetView workbookViewId="0">
      <selection activeCell="A6" sqref="A6"/>
    </sheetView>
  </sheetViews>
  <sheetFormatPr defaultColWidth="9.109375" defaultRowHeight="10.199999999999999" outlineLevelRow="4" x14ac:dyDescent="0.2"/>
  <cols>
    <col min="1" max="1" width="52" style="27" customWidth="1"/>
    <col min="2" max="10" width="16.33203125" style="33" customWidth="1"/>
    <col min="11" max="11" width="9.109375" style="27" customWidth="1"/>
    <col min="12" max="16384" width="9.109375" style="27"/>
  </cols>
  <sheetData>
    <row r="1" spans="1:15" s="2" customFormat="1" ht="18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s="2" customFormat="1" ht="18" x14ac:dyDescent="0.3">
      <c r="A2" s="1" t="str">
        <f>IF(REPORT_LANG="UKR","Державний та гарантований державою борг України за поточний рік","State debt and State guaranteed debt of  Ukraine for the current year")</f>
        <v>State debt and State guaranteed debt of  Ukraine for the current year</v>
      </c>
      <c r="B2" s="1"/>
      <c r="C2" s="1"/>
      <c r="D2" s="1"/>
      <c r="E2" s="1"/>
      <c r="F2" s="1"/>
      <c r="G2" s="1"/>
      <c r="H2" s="1"/>
      <c r="I2" s="1"/>
      <c r="J2" s="1"/>
      <c r="K2" s="3"/>
      <c r="L2" s="3"/>
      <c r="M2" s="3"/>
      <c r="N2" s="3"/>
      <c r="O2" s="3"/>
    </row>
    <row r="3" spans="1:15" s="2" customFormat="1" ht="13.8" x14ac:dyDescent="0.3">
      <c r="A3" s="4"/>
      <c r="B3" s="5"/>
      <c r="C3" s="5"/>
      <c r="D3" s="5"/>
      <c r="E3" s="5"/>
      <c r="F3" s="5"/>
      <c r="G3" s="5"/>
      <c r="H3" s="5"/>
      <c r="I3" s="5"/>
      <c r="J3" s="5"/>
    </row>
    <row r="4" spans="1:15" s="6" customFormat="1" ht="13.8" x14ac:dyDescent="0.3">
      <c r="B4" s="7"/>
      <c r="C4" s="7"/>
      <c r="D4" s="7"/>
      <c r="E4" s="7"/>
      <c r="F4" s="7"/>
      <c r="G4" s="7"/>
      <c r="H4" s="7"/>
      <c r="I4" s="7"/>
      <c r="J4" s="7" t="str">
        <f>VALUAH</f>
        <v>bn UAH</v>
      </c>
    </row>
    <row r="5" spans="1:15" s="10" customFormat="1" ht="13.8" x14ac:dyDescent="0.25">
      <c r="A5" s="8"/>
      <c r="B5" s="9">
        <v>45657</v>
      </c>
      <c r="C5" s="9">
        <v>45688</v>
      </c>
      <c r="D5" s="9">
        <v>45716</v>
      </c>
      <c r="E5" s="9">
        <v>45747</v>
      </c>
      <c r="F5" s="9">
        <v>45777</v>
      </c>
      <c r="G5" s="9">
        <v>45808</v>
      </c>
      <c r="H5" s="9">
        <v>45838</v>
      </c>
      <c r="I5" s="9">
        <v>45869</v>
      </c>
      <c r="J5" s="9">
        <v>45900</v>
      </c>
    </row>
    <row r="6" spans="1:15" s="13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6" s="12">
        <f t="shared" ref="B6:J6" si="0">B$81+B$7</f>
        <v>6980.9858852455909</v>
      </c>
      <c r="C6" s="12">
        <f t="shared" si="0"/>
        <v>7068.0343297093796</v>
      </c>
      <c r="D6" s="12">
        <f t="shared" si="0"/>
        <v>7019.7733103949004</v>
      </c>
      <c r="E6" s="12">
        <f t="shared" si="0"/>
        <v>7123.2031566059895</v>
      </c>
      <c r="F6" s="12">
        <f t="shared" si="0"/>
        <v>7480.3258402478587</v>
      </c>
      <c r="G6" s="12">
        <f t="shared" si="0"/>
        <v>7515.2237339913199</v>
      </c>
      <c r="H6" s="12">
        <f t="shared" si="0"/>
        <v>7696.9610602474686</v>
      </c>
      <c r="I6" s="12">
        <f t="shared" si="0"/>
        <v>7773.8755095428987</v>
      </c>
      <c r="J6" s="12">
        <f t="shared" si="0"/>
        <v>7945.7230650459996</v>
      </c>
    </row>
    <row r="7" spans="1:15" s="16" customFormat="1" ht="14.4" outlineLevel="1" x14ac:dyDescent="0.25">
      <c r="A7" s="14" t="s">
        <v>0</v>
      </c>
      <c r="B7" s="15">
        <f t="shared" ref="B7:J7" si="1">B$8+B$44</f>
        <v>6692.4747759279808</v>
      </c>
      <c r="C7" s="15">
        <f t="shared" si="1"/>
        <v>6778.9185958592498</v>
      </c>
      <c r="D7" s="15">
        <f t="shared" si="1"/>
        <v>6740.1836002660602</v>
      </c>
      <c r="E7" s="15">
        <f t="shared" si="1"/>
        <v>6852.2203867464195</v>
      </c>
      <c r="F7" s="15">
        <f t="shared" si="1"/>
        <v>7207.2228348285689</v>
      </c>
      <c r="G7" s="15">
        <f t="shared" si="1"/>
        <v>7239.1658657411099</v>
      </c>
      <c r="H7" s="15">
        <f t="shared" si="1"/>
        <v>7402.535905424189</v>
      </c>
      <c r="I7" s="15">
        <f t="shared" si="1"/>
        <v>7477.5255578842989</v>
      </c>
      <c r="J7" s="15">
        <f t="shared" si="1"/>
        <v>7657.1695610303996</v>
      </c>
    </row>
    <row r="8" spans="1:15" s="19" customFormat="1" ht="14.4" outlineLevel="2" x14ac:dyDescent="0.25">
      <c r="A8" s="17" t="s">
        <v>1</v>
      </c>
      <c r="B8" s="18">
        <f t="shared" ref="B8:J8" si="2">B$9+B$42</f>
        <v>1863.1321174541793</v>
      </c>
      <c r="C8" s="18">
        <f t="shared" si="2"/>
        <v>1855.0953091999793</v>
      </c>
      <c r="D8" s="18">
        <f t="shared" si="2"/>
        <v>1839.6172841585794</v>
      </c>
      <c r="E8" s="18">
        <f t="shared" si="2"/>
        <v>1835.6481751585593</v>
      </c>
      <c r="F8" s="18">
        <f t="shared" si="2"/>
        <v>1829.7006559092595</v>
      </c>
      <c r="G8" s="18">
        <f t="shared" si="2"/>
        <v>1851.655523030259</v>
      </c>
      <c r="H8" s="18">
        <f t="shared" si="2"/>
        <v>1840.6065207420393</v>
      </c>
      <c r="I8" s="18">
        <f t="shared" si="2"/>
        <v>1864.5705046946396</v>
      </c>
      <c r="J8" s="18">
        <f t="shared" si="2"/>
        <v>1880.1952105028395</v>
      </c>
    </row>
    <row r="9" spans="1:15" s="19" customFormat="1" ht="13.8" outlineLevel="3" x14ac:dyDescent="0.25">
      <c r="A9" s="20" t="s">
        <v>2</v>
      </c>
      <c r="B9" s="21">
        <f t="shared" ref="B9:J9" si="3">SUM(B$10:B$41)</f>
        <v>1861.6773397063992</v>
      </c>
      <c r="C9" s="21">
        <f t="shared" si="3"/>
        <v>1853.6405314521992</v>
      </c>
      <c r="D9" s="21">
        <f t="shared" si="3"/>
        <v>1838.1625064107993</v>
      </c>
      <c r="E9" s="21">
        <f t="shared" si="3"/>
        <v>1834.2264605413993</v>
      </c>
      <c r="F9" s="21">
        <f t="shared" si="3"/>
        <v>1828.2789412920995</v>
      </c>
      <c r="G9" s="21">
        <f t="shared" si="3"/>
        <v>1850.233808413099</v>
      </c>
      <c r="H9" s="21">
        <f t="shared" si="3"/>
        <v>1839.2178692554992</v>
      </c>
      <c r="I9" s="21">
        <f t="shared" si="3"/>
        <v>1863.1818532080995</v>
      </c>
      <c r="J9" s="21">
        <f t="shared" si="3"/>
        <v>1878.8065590162994</v>
      </c>
    </row>
    <row r="10" spans="1:15" s="24" customFormat="1" ht="13.8" outlineLevel="4" x14ac:dyDescent="0.25">
      <c r="A10" s="22" t="s">
        <v>3</v>
      </c>
      <c r="B10" s="23">
        <v>3.8132242193999999</v>
      </c>
      <c r="C10" s="23">
        <v>3.7770335472999998</v>
      </c>
      <c r="D10" s="23">
        <v>3.7756880077999999</v>
      </c>
      <c r="E10" s="23">
        <v>3.8844596847999999</v>
      </c>
      <c r="F10" s="23">
        <v>12.417616755999999</v>
      </c>
      <c r="G10" s="23">
        <v>12.368586903400001</v>
      </c>
      <c r="H10" s="23">
        <v>12.5629226807</v>
      </c>
      <c r="I10" s="23">
        <v>12.5329284129</v>
      </c>
      <c r="J10" s="23">
        <v>12.4305130869</v>
      </c>
    </row>
    <row r="11" spans="1:15" ht="13.8" outlineLevel="4" x14ac:dyDescent="0.3">
      <c r="A11" s="25" t="s">
        <v>4</v>
      </c>
      <c r="B11" s="26">
        <v>251.39539051200001</v>
      </c>
      <c r="C11" s="26">
        <v>246.65154906539999</v>
      </c>
      <c r="D11" s="26">
        <v>258.44153310600001</v>
      </c>
      <c r="E11" s="26">
        <v>238.45298970459999</v>
      </c>
      <c r="F11" s="26">
        <v>217.7558285961</v>
      </c>
      <c r="G11" s="26">
        <v>232.4503484187</v>
      </c>
      <c r="H11" s="26">
        <v>225.29149319429999</v>
      </c>
      <c r="I11" s="26">
        <v>224.58652493380001</v>
      </c>
      <c r="J11" s="26">
        <v>218.40318635</v>
      </c>
    </row>
    <row r="12" spans="1:15" ht="13.8" outlineLevel="4" x14ac:dyDescent="0.3">
      <c r="A12" s="25" t="s">
        <v>5</v>
      </c>
      <c r="B12" s="26">
        <v>58.630439000000003</v>
      </c>
      <c r="C12" s="26">
        <v>58.630439000000003</v>
      </c>
      <c r="D12" s="26">
        <v>58.630439000000003</v>
      </c>
      <c r="E12" s="26">
        <v>55.426440999999997</v>
      </c>
      <c r="F12" s="26">
        <v>53.826441000000003</v>
      </c>
      <c r="G12" s="26">
        <v>53.826441000000003</v>
      </c>
      <c r="H12" s="26">
        <v>53.826441000000003</v>
      </c>
      <c r="I12" s="26">
        <v>52.326441000000003</v>
      </c>
      <c r="J12" s="26">
        <v>52.326441000000003</v>
      </c>
    </row>
    <row r="13" spans="1:15" ht="13.8" outlineLevel="4" x14ac:dyDescent="0.3">
      <c r="A13" s="25" t="s">
        <v>6</v>
      </c>
      <c r="B13" s="26">
        <v>17.533000000000001</v>
      </c>
      <c r="C13" s="26">
        <v>17.533000000000001</v>
      </c>
      <c r="D13" s="26">
        <v>17.533000000000001</v>
      </c>
      <c r="E13" s="26">
        <v>17.533000000000001</v>
      </c>
      <c r="F13" s="26">
        <v>17.533000000000001</v>
      </c>
      <c r="G13" s="26">
        <v>17.533000000000001</v>
      </c>
      <c r="H13" s="26">
        <v>17.533000000000001</v>
      </c>
      <c r="I13" s="26">
        <v>16.899999999999999</v>
      </c>
      <c r="J13" s="26">
        <v>16.899999999999999</v>
      </c>
    </row>
    <row r="14" spans="1:15" ht="13.8" outlineLevel="4" x14ac:dyDescent="0.3">
      <c r="A14" s="25" t="s">
        <v>7</v>
      </c>
      <c r="B14" s="26">
        <v>50</v>
      </c>
      <c r="C14" s="26">
        <v>50</v>
      </c>
      <c r="D14" s="26">
        <v>50</v>
      </c>
      <c r="E14" s="26">
        <v>50</v>
      </c>
      <c r="F14" s="26">
        <v>50</v>
      </c>
      <c r="G14" s="26">
        <v>50</v>
      </c>
      <c r="H14" s="26">
        <v>50</v>
      </c>
      <c r="I14" s="26">
        <v>50</v>
      </c>
      <c r="J14" s="26">
        <v>50</v>
      </c>
    </row>
    <row r="15" spans="1:15" ht="13.8" outlineLevel="4" x14ac:dyDescent="0.3">
      <c r="A15" s="25" t="s">
        <v>8</v>
      </c>
      <c r="B15" s="26">
        <v>33.700001</v>
      </c>
      <c r="C15" s="26">
        <v>33.700001</v>
      </c>
      <c r="D15" s="26">
        <v>33.700001</v>
      </c>
      <c r="E15" s="26">
        <v>33.700001</v>
      </c>
      <c r="F15" s="26">
        <v>33.700001</v>
      </c>
      <c r="G15" s="26">
        <v>33.700001</v>
      </c>
      <c r="H15" s="26">
        <v>33.700001</v>
      </c>
      <c r="I15" s="26">
        <v>33.700001</v>
      </c>
      <c r="J15" s="26">
        <v>33.700001</v>
      </c>
    </row>
    <row r="16" spans="1:15" ht="13.8" outlineLevel="4" x14ac:dyDescent="0.3">
      <c r="A16" s="25" t="s">
        <v>9</v>
      </c>
      <c r="B16" s="26">
        <v>46.9</v>
      </c>
      <c r="C16" s="26">
        <v>46.9</v>
      </c>
      <c r="D16" s="26">
        <v>46.9</v>
      </c>
      <c r="E16" s="26">
        <v>46.9</v>
      </c>
      <c r="F16" s="26">
        <v>46.9</v>
      </c>
      <c r="G16" s="26">
        <v>46.9</v>
      </c>
      <c r="H16" s="26">
        <v>46.9</v>
      </c>
      <c r="I16" s="26">
        <v>46.9</v>
      </c>
      <c r="J16" s="26">
        <v>46.9</v>
      </c>
    </row>
    <row r="17" spans="1:10" ht="13.8" outlineLevel="4" x14ac:dyDescent="0.3">
      <c r="A17" s="25" t="s">
        <v>10</v>
      </c>
      <c r="B17" s="26">
        <v>225.503117</v>
      </c>
      <c r="C17" s="26">
        <v>225.503117</v>
      </c>
      <c r="D17" s="26">
        <v>225.503117</v>
      </c>
      <c r="E17" s="26">
        <v>225.503117</v>
      </c>
      <c r="F17" s="26">
        <v>225.503117</v>
      </c>
      <c r="G17" s="26">
        <v>225.503117</v>
      </c>
      <c r="H17" s="26">
        <v>225.503117</v>
      </c>
      <c r="I17" s="26">
        <v>225.503117</v>
      </c>
      <c r="J17" s="26">
        <v>225.503117</v>
      </c>
    </row>
    <row r="18" spans="1:10" ht="13.8" outlineLevel="4" x14ac:dyDescent="0.3">
      <c r="A18" s="25" t="s">
        <v>11</v>
      </c>
      <c r="B18" s="26">
        <v>12.097744</v>
      </c>
      <c r="C18" s="26">
        <v>12.097744</v>
      </c>
      <c r="D18" s="26">
        <v>12.097744</v>
      </c>
      <c r="E18" s="26">
        <v>12.097744</v>
      </c>
      <c r="F18" s="26">
        <v>12.097744</v>
      </c>
      <c r="G18" s="26">
        <v>12.097744</v>
      </c>
      <c r="H18" s="26">
        <v>12.097744</v>
      </c>
      <c r="I18" s="26">
        <v>12.097744</v>
      </c>
      <c r="J18" s="26">
        <v>12.097744</v>
      </c>
    </row>
    <row r="19" spans="1:10" ht="13.8" outlineLevel="4" x14ac:dyDescent="0.3">
      <c r="A19" s="25" t="s">
        <v>12</v>
      </c>
      <c r="B19" s="26">
        <v>27.097743999999999</v>
      </c>
      <c r="C19" s="26">
        <v>27.097743999999999</v>
      </c>
      <c r="D19" s="26">
        <v>27.097743999999999</v>
      </c>
      <c r="E19" s="26">
        <v>27.097743999999999</v>
      </c>
      <c r="F19" s="26">
        <v>27.097743999999999</v>
      </c>
      <c r="G19" s="26">
        <v>27.097743999999999</v>
      </c>
      <c r="H19" s="26">
        <v>27.097743999999999</v>
      </c>
      <c r="I19" s="26">
        <v>27.097743999999999</v>
      </c>
      <c r="J19" s="26">
        <v>27.097743999999999</v>
      </c>
    </row>
    <row r="20" spans="1:10" ht="13.8" outlineLevel="4" x14ac:dyDescent="0.3">
      <c r="A20" s="25" t="s">
        <v>13</v>
      </c>
      <c r="B20" s="26">
        <v>66.649921974999998</v>
      </c>
      <c r="C20" s="26">
        <v>58.024335839499997</v>
      </c>
      <c r="D20" s="26">
        <v>58.791890297000002</v>
      </c>
      <c r="E20" s="26">
        <v>59.030004151999997</v>
      </c>
      <c r="F20" s="26">
        <v>64.846807940000005</v>
      </c>
      <c r="G20" s="26">
        <v>66.682219090999993</v>
      </c>
      <c r="H20" s="26">
        <v>74.951502380500003</v>
      </c>
      <c r="I20" s="26">
        <v>80.053193861400004</v>
      </c>
      <c r="J20" s="26">
        <v>97.131919579400005</v>
      </c>
    </row>
    <row r="21" spans="1:10" ht="13.8" outlineLevel="4" x14ac:dyDescent="0.3">
      <c r="A21" s="25" t="s">
        <v>14</v>
      </c>
      <c r="B21" s="26">
        <v>12.097744</v>
      </c>
      <c r="C21" s="26">
        <v>12.097744</v>
      </c>
      <c r="D21" s="26">
        <v>12.097744</v>
      </c>
      <c r="E21" s="26">
        <v>12.097744</v>
      </c>
      <c r="F21" s="26">
        <v>12.097744</v>
      </c>
      <c r="G21" s="26">
        <v>12.097744</v>
      </c>
      <c r="H21" s="26">
        <v>12.097744</v>
      </c>
      <c r="I21" s="26">
        <v>12.097744</v>
      </c>
      <c r="J21" s="26">
        <v>12.097744</v>
      </c>
    </row>
    <row r="22" spans="1:10" ht="13.8" outlineLevel="4" x14ac:dyDescent="0.3">
      <c r="A22" s="25" t="s">
        <v>15</v>
      </c>
      <c r="B22" s="26">
        <v>12.097744</v>
      </c>
      <c r="C22" s="26">
        <v>12.097744</v>
      </c>
      <c r="D22" s="26">
        <v>12.097744</v>
      </c>
      <c r="E22" s="26">
        <v>12.097744</v>
      </c>
      <c r="F22" s="26">
        <v>12.097744</v>
      </c>
      <c r="G22" s="26">
        <v>12.097744</v>
      </c>
      <c r="H22" s="26">
        <v>12.097744</v>
      </c>
      <c r="I22" s="26">
        <v>12.097744</v>
      </c>
      <c r="J22" s="26">
        <v>12.097744</v>
      </c>
    </row>
    <row r="23" spans="1:10" ht="13.8" outlineLevel="4" x14ac:dyDescent="0.3">
      <c r="A23" s="25" t="s">
        <v>16</v>
      </c>
      <c r="B23" s="26">
        <v>292.54926399999999</v>
      </c>
      <c r="C23" s="26">
        <v>277.91807399999999</v>
      </c>
      <c r="D23" s="26">
        <v>280.96426300000002</v>
      </c>
      <c r="E23" s="26">
        <v>289.873873</v>
      </c>
      <c r="F23" s="26">
        <v>261.28424999999999</v>
      </c>
      <c r="G23" s="26">
        <v>250.808493</v>
      </c>
      <c r="H23" s="26">
        <v>222.73883599999999</v>
      </c>
      <c r="I23" s="26">
        <v>208.05751599999999</v>
      </c>
      <c r="J23" s="26">
        <v>194.97800799999999</v>
      </c>
    </row>
    <row r="24" spans="1:10" ht="13.8" outlineLevel="4" x14ac:dyDescent="0.3">
      <c r="A24" s="25" t="s">
        <v>17</v>
      </c>
      <c r="B24" s="26">
        <v>12.097744</v>
      </c>
      <c r="C24" s="26">
        <v>12.097744</v>
      </c>
      <c r="D24" s="26">
        <v>12.097744</v>
      </c>
      <c r="E24" s="26">
        <v>12.097744</v>
      </c>
      <c r="F24" s="26">
        <v>12.097744</v>
      </c>
      <c r="G24" s="26">
        <v>12.097744</v>
      </c>
      <c r="H24" s="26">
        <v>12.097744</v>
      </c>
      <c r="I24" s="26">
        <v>12.097744</v>
      </c>
      <c r="J24" s="26">
        <v>12.097744</v>
      </c>
    </row>
    <row r="25" spans="1:10" ht="13.8" outlineLevel="4" x14ac:dyDescent="0.3">
      <c r="A25" s="25" t="s">
        <v>18</v>
      </c>
      <c r="B25" s="26">
        <v>12.097744</v>
      </c>
      <c r="C25" s="26">
        <v>12.097744</v>
      </c>
      <c r="D25" s="26">
        <v>12.097744</v>
      </c>
      <c r="E25" s="26">
        <v>12.097744</v>
      </c>
      <c r="F25" s="26">
        <v>12.097744</v>
      </c>
      <c r="G25" s="26">
        <v>12.097744</v>
      </c>
      <c r="H25" s="26">
        <v>12.097744</v>
      </c>
      <c r="I25" s="26">
        <v>12.097744</v>
      </c>
      <c r="J25" s="26">
        <v>12.097744</v>
      </c>
    </row>
    <row r="26" spans="1:10" ht="13.8" outlineLevel="4" x14ac:dyDescent="0.3">
      <c r="A26" s="25" t="s">
        <v>19</v>
      </c>
      <c r="B26" s="26">
        <v>12.097744</v>
      </c>
      <c r="C26" s="26">
        <v>12.097744</v>
      </c>
      <c r="D26" s="26">
        <v>12.097744</v>
      </c>
      <c r="E26" s="26">
        <v>12.097744</v>
      </c>
      <c r="F26" s="26">
        <v>12.097744</v>
      </c>
      <c r="G26" s="26">
        <v>12.097744</v>
      </c>
      <c r="H26" s="26">
        <v>12.097744</v>
      </c>
      <c r="I26" s="26">
        <v>12.097744</v>
      </c>
      <c r="J26" s="26">
        <v>12.097744</v>
      </c>
    </row>
    <row r="27" spans="1:10" ht="13.8" outlineLevel="4" x14ac:dyDescent="0.3">
      <c r="A27" s="25" t="s">
        <v>20</v>
      </c>
      <c r="B27" s="26">
        <v>12.097744</v>
      </c>
      <c r="C27" s="26">
        <v>12.097744</v>
      </c>
      <c r="D27" s="26">
        <v>12.097744</v>
      </c>
      <c r="E27" s="26">
        <v>12.097744</v>
      </c>
      <c r="F27" s="26">
        <v>12.097744</v>
      </c>
      <c r="G27" s="26">
        <v>12.097744</v>
      </c>
      <c r="H27" s="26">
        <v>12.097744</v>
      </c>
      <c r="I27" s="26">
        <v>12.097744</v>
      </c>
      <c r="J27" s="26">
        <v>12.097744</v>
      </c>
    </row>
    <row r="28" spans="1:10" ht="13.8" outlineLevel="4" x14ac:dyDescent="0.3">
      <c r="A28" s="25" t="s">
        <v>21</v>
      </c>
      <c r="B28" s="26">
        <v>12.097744</v>
      </c>
      <c r="C28" s="26">
        <v>12.097744</v>
      </c>
      <c r="D28" s="26">
        <v>12.097744</v>
      </c>
      <c r="E28" s="26">
        <v>12.097744</v>
      </c>
      <c r="F28" s="26">
        <v>12.097744</v>
      </c>
      <c r="G28" s="26">
        <v>12.097744</v>
      </c>
      <c r="H28" s="26">
        <v>12.097744</v>
      </c>
      <c r="I28" s="26">
        <v>12.097744</v>
      </c>
      <c r="J28" s="26">
        <v>12.097744</v>
      </c>
    </row>
    <row r="29" spans="1:10" ht="13.8" outlineLevel="4" x14ac:dyDescent="0.3">
      <c r="A29" s="25" t="s">
        <v>22</v>
      </c>
      <c r="B29" s="26">
        <v>12.097744</v>
      </c>
      <c r="C29" s="26">
        <v>12.097744</v>
      </c>
      <c r="D29" s="26">
        <v>12.097744</v>
      </c>
      <c r="E29" s="26">
        <v>12.097744</v>
      </c>
      <c r="F29" s="26">
        <v>12.097744</v>
      </c>
      <c r="G29" s="26">
        <v>12.097744</v>
      </c>
      <c r="H29" s="26">
        <v>12.097744</v>
      </c>
      <c r="I29" s="26">
        <v>12.097744</v>
      </c>
      <c r="J29" s="26">
        <v>12.097744</v>
      </c>
    </row>
    <row r="30" spans="1:10" ht="13.8" outlineLevel="4" x14ac:dyDescent="0.3">
      <c r="A30" s="25" t="s">
        <v>23</v>
      </c>
      <c r="B30" s="26">
        <v>12.097744</v>
      </c>
      <c r="C30" s="26">
        <v>12.097744</v>
      </c>
      <c r="D30" s="26">
        <v>12.097744</v>
      </c>
      <c r="E30" s="26">
        <v>12.097744</v>
      </c>
      <c r="F30" s="26">
        <v>12.097744</v>
      </c>
      <c r="G30" s="26">
        <v>12.097744</v>
      </c>
      <c r="H30" s="26">
        <v>12.097744</v>
      </c>
      <c r="I30" s="26">
        <v>12.097744</v>
      </c>
      <c r="J30" s="26">
        <v>12.097744</v>
      </c>
    </row>
    <row r="31" spans="1:10" ht="13.8" outlineLevel="4" x14ac:dyDescent="0.3">
      <c r="A31" s="25" t="s">
        <v>24</v>
      </c>
      <c r="B31" s="26">
        <v>12.097744</v>
      </c>
      <c r="C31" s="26">
        <v>12.097744</v>
      </c>
      <c r="D31" s="26">
        <v>12.097744</v>
      </c>
      <c r="E31" s="26">
        <v>12.097744</v>
      </c>
      <c r="F31" s="26">
        <v>12.097744</v>
      </c>
      <c r="G31" s="26">
        <v>12.097744</v>
      </c>
      <c r="H31" s="26">
        <v>12.097744</v>
      </c>
      <c r="I31" s="26">
        <v>12.097744</v>
      </c>
      <c r="J31" s="26">
        <v>12.097744</v>
      </c>
    </row>
    <row r="32" spans="1:10" ht="13.8" outlineLevel="4" x14ac:dyDescent="0.3">
      <c r="A32" s="25" t="s">
        <v>25</v>
      </c>
      <c r="B32" s="26">
        <v>12.097744</v>
      </c>
      <c r="C32" s="26">
        <v>12.097744</v>
      </c>
      <c r="D32" s="26">
        <v>12.097744</v>
      </c>
      <c r="E32" s="26">
        <v>12.097744</v>
      </c>
      <c r="F32" s="26">
        <v>12.097744</v>
      </c>
      <c r="G32" s="26">
        <v>12.097744</v>
      </c>
      <c r="H32" s="26">
        <v>12.097744</v>
      </c>
      <c r="I32" s="26">
        <v>12.097744</v>
      </c>
      <c r="J32" s="26">
        <v>12.097744</v>
      </c>
    </row>
    <row r="33" spans="1:10" ht="13.8" outlineLevel="4" x14ac:dyDescent="0.3">
      <c r="A33" s="25" t="s">
        <v>26</v>
      </c>
      <c r="B33" s="26">
        <v>12.097744</v>
      </c>
      <c r="C33" s="26">
        <v>12.097744</v>
      </c>
      <c r="D33" s="26">
        <v>12.097744</v>
      </c>
      <c r="E33" s="26">
        <v>12.097744</v>
      </c>
      <c r="F33" s="26">
        <v>12.097744</v>
      </c>
      <c r="G33" s="26">
        <v>12.097744</v>
      </c>
      <c r="H33" s="26">
        <v>12.097744</v>
      </c>
      <c r="I33" s="26">
        <v>12.097744</v>
      </c>
      <c r="J33" s="26">
        <v>12.097744</v>
      </c>
    </row>
    <row r="34" spans="1:10" ht="13.8" outlineLevel="4" x14ac:dyDescent="0.3">
      <c r="A34" s="25" t="s">
        <v>27</v>
      </c>
      <c r="B34" s="26">
        <v>255.605481</v>
      </c>
      <c r="C34" s="26">
        <v>255.605481</v>
      </c>
      <c r="D34" s="26">
        <v>265.605481</v>
      </c>
      <c r="E34" s="26">
        <v>275.605481</v>
      </c>
      <c r="F34" s="26">
        <v>306.19478500000002</v>
      </c>
      <c r="G34" s="26">
        <v>314.64450799999997</v>
      </c>
      <c r="H34" s="26">
        <v>322.13975099999999</v>
      </c>
      <c r="I34" s="26">
        <v>338.55132600000002</v>
      </c>
      <c r="J34" s="26">
        <v>341.46256799999998</v>
      </c>
    </row>
    <row r="35" spans="1:10" ht="13.8" outlineLevel="4" x14ac:dyDescent="0.3">
      <c r="A35" s="25" t="s">
        <v>28</v>
      </c>
      <c r="B35" s="26">
        <v>257.09775100000002</v>
      </c>
      <c r="C35" s="26">
        <v>257.09775100000002</v>
      </c>
      <c r="D35" s="26">
        <v>257.09775100000002</v>
      </c>
      <c r="E35" s="26">
        <v>257.09775100000002</v>
      </c>
      <c r="F35" s="26">
        <v>257.09775100000002</v>
      </c>
      <c r="G35" s="26">
        <v>257.09775100000002</v>
      </c>
      <c r="H35" s="26">
        <v>257.09775100000002</v>
      </c>
      <c r="I35" s="26">
        <v>257.09775100000002</v>
      </c>
      <c r="J35" s="26">
        <v>257.09775100000002</v>
      </c>
    </row>
    <row r="36" spans="1:10" ht="13.8" outlineLevel="4" x14ac:dyDescent="0.3">
      <c r="A36" s="25" t="s">
        <v>29</v>
      </c>
      <c r="B36" s="26">
        <v>5</v>
      </c>
      <c r="C36" s="26">
        <v>25</v>
      </c>
      <c r="D36" s="26">
        <v>25</v>
      </c>
      <c r="E36" s="26">
        <v>25</v>
      </c>
      <c r="F36" s="26">
        <v>25</v>
      </c>
      <c r="G36" s="26">
        <v>35</v>
      </c>
      <c r="H36" s="26">
        <v>43.253711000000003</v>
      </c>
      <c r="I36" s="26">
        <v>63.253711000000003</v>
      </c>
      <c r="J36" s="26">
        <v>78.253710999999996</v>
      </c>
    </row>
    <row r="37" spans="1:10" ht="13.8" outlineLevel="4" x14ac:dyDescent="0.3">
      <c r="A37" s="25" t="s">
        <v>30</v>
      </c>
      <c r="B37" s="26">
        <v>46.069235999999997</v>
      </c>
      <c r="C37" s="26">
        <v>46.069235999999997</v>
      </c>
      <c r="D37" s="26">
        <v>46.069235999999997</v>
      </c>
      <c r="E37" s="26">
        <v>46.069235999999997</v>
      </c>
      <c r="F37" s="26">
        <v>46.069235999999997</v>
      </c>
      <c r="G37" s="26">
        <v>46.069235999999997</v>
      </c>
      <c r="H37" s="26">
        <v>46.069235999999997</v>
      </c>
      <c r="I37" s="26">
        <v>46.069235999999997</v>
      </c>
      <c r="J37" s="26">
        <v>46.069235999999997</v>
      </c>
    </row>
    <row r="38" spans="1:10" ht="13.8" outlineLevel="4" x14ac:dyDescent="0.3">
      <c r="A38" s="25" t="s">
        <v>31</v>
      </c>
      <c r="B38" s="26">
        <v>41.080407000000001</v>
      </c>
      <c r="C38" s="26">
        <v>41.080407000000001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</row>
    <row r="39" spans="1:10" ht="13.8" outlineLevel="4" x14ac:dyDescent="0.3">
      <c r="A39" s="25" t="s">
        <v>32</v>
      </c>
      <c r="B39" s="26">
        <v>17.781690999999999</v>
      </c>
      <c r="C39" s="26">
        <v>17.781690999999999</v>
      </c>
      <c r="D39" s="26">
        <v>17.781690999999999</v>
      </c>
      <c r="E39" s="26">
        <v>17.781690999999999</v>
      </c>
      <c r="F39" s="26">
        <v>17.781690999999999</v>
      </c>
      <c r="G39" s="26">
        <v>15.281691</v>
      </c>
      <c r="H39" s="26">
        <v>15.281691</v>
      </c>
      <c r="I39" s="26">
        <v>15.281691</v>
      </c>
      <c r="J39" s="26">
        <v>15.281691</v>
      </c>
    </row>
    <row r="40" spans="1:10" ht="13.8" outlineLevel="4" x14ac:dyDescent="0.3">
      <c r="A40" s="25" t="s">
        <v>33</v>
      </c>
      <c r="B40" s="26">
        <v>2.5</v>
      </c>
      <c r="C40" s="26">
        <v>2.5</v>
      </c>
      <c r="D40" s="26">
        <v>2.5</v>
      </c>
      <c r="E40" s="26">
        <v>2.5</v>
      </c>
      <c r="F40" s="26">
        <v>2.5</v>
      </c>
      <c r="G40" s="26">
        <v>2.5</v>
      </c>
      <c r="H40" s="26">
        <v>2.5</v>
      </c>
      <c r="I40" s="26">
        <v>2.5</v>
      </c>
      <c r="J40" s="26">
        <v>2.5</v>
      </c>
    </row>
    <row r="41" spans="1:10" ht="13.8" outlineLevel="4" x14ac:dyDescent="0.3">
      <c r="A41" s="25" t="s">
        <v>34</v>
      </c>
      <c r="B41" s="26">
        <v>5.5</v>
      </c>
      <c r="C41" s="26">
        <v>5.5</v>
      </c>
      <c r="D41" s="26">
        <v>5.5</v>
      </c>
      <c r="E41" s="26">
        <v>5.5</v>
      </c>
      <c r="F41" s="26">
        <v>5.5</v>
      </c>
      <c r="G41" s="26">
        <v>5.5</v>
      </c>
      <c r="H41" s="26">
        <v>5.5</v>
      </c>
      <c r="I41" s="26">
        <v>5.5</v>
      </c>
      <c r="J41" s="26">
        <v>5.5</v>
      </c>
    </row>
    <row r="42" spans="1:10" ht="13.8" outlineLevel="3" x14ac:dyDescent="0.3">
      <c r="A42" s="28" t="s">
        <v>35</v>
      </c>
      <c r="B42" s="26">
        <f t="shared" ref="B42:J42" si="4">SUM(B$43:B$43)</f>
        <v>1.4547777477799999</v>
      </c>
      <c r="C42" s="26">
        <f t="shared" si="4"/>
        <v>1.4547777477799999</v>
      </c>
      <c r="D42" s="26">
        <f t="shared" si="4"/>
        <v>1.4547777477799999</v>
      </c>
      <c r="E42" s="26">
        <f t="shared" si="4"/>
        <v>1.4217146171599999</v>
      </c>
      <c r="F42" s="26">
        <f t="shared" si="4"/>
        <v>1.4217146171599999</v>
      </c>
      <c r="G42" s="26">
        <f t="shared" si="4"/>
        <v>1.4217146171599999</v>
      </c>
      <c r="H42" s="26">
        <f t="shared" si="4"/>
        <v>1.3886514865399999</v>
      </c>
      <c r="I42" s="26">
        <f t="shared" si="4"/>
        <v>1.3886514865399999</v>
      </c>
      <c r="J42" s="26">
        <f t="shared" si="4"/>
        <v>1.3886514865399999</v>
      </c>
    </row>
    <row r="43" spans="1:10" ht="13.8" outlineLevel="4" x14ac:dyDescent="0.3">
      <c r="A43" s="25" t="s">
        <v>36</v>
      </c>
      <c r="B43" s="26">
        <v>1.4547777477799999</v>
      </c>
      <c r="C43" s="26">
        <v>1.4547777477799999</v>
      </c>
      <c r="D43" s="26">
        <v>1.4547777477799999</v>
      </c>
      <c r="E43" s="26">
        <v>1.4217146171599999</v>
      </c>
      <c r="F43" s="26">
        <v>1.4217146171599999</v>
      </c>
      <c r="G43" s="26">
        <v>1.4217146171599999</v>
      </c>
      <c r="H43" s="26">
        <v>1.3886514865399999</v>
      </c>
      <c r="I43" s="26">
        <v>1.3886514865399999</v>
      </c>
      <c r="J43" s="26">
        <v>1.3886514865399999</v>
      </c>
    </row>
    <row r="44" spans="1:10" ht="14.4" outlineLevel="2" x14ac:dyDescent="0.3">
      <c r="A44" s="29" t="s">
        <v>37</v>
      </c>
      <c r="B44" s="30">
        <f t="shared" ref="B44:J44" si="5">B$45+B$55+B$66+B$68+B$75+B$77+B$79</f>
        <v>4829.3426584738017</v>
      </c>
      <c r="C44" s="30">
        <f t="shared" si="5"/>
        <v>4923.8232866592707</v>
      </c>
      <c r="D44" s="30">
        <f t="shared" si="5"/>
        <v>4900.5663161074808</v>
      </c>
      <c r="E44" s="30">
        <f t="shared" si="5"/>
        <v>5016.5722115878598</v>
      </c>
      <c r="F44" s="30">
        <f t="shared" si="5"/>
        <v>5377.5221789193092</v>
      </c>
      <c r="G44" s="30">
        <f t="shared" si="5"/>
        <v>5387.5103427108506</v>
      </c>
      <c r="H44" s="30">
        <f t="shared" si="5"/>
        <v>5561.9293846821492</v>
      </c>
      <c r="I44" s="30">
        <f t="shared" si="5"/>
        <v>5612.9550531896593</v>
      </c>
      <c r="J44" s="30">
        <f t="shared" si="5"/>
        <v>5776.9743505275601</v>
      </c>
    </row>
    <row r="45" spans="1:10" ht="13.8" outlineLevel="3" x14ac:dyDescent="0.3">
      <c r="A45" s="28" t="s">
        <v>38</v>
      </c>
      <c r="B45" s="26">
        <f t="shared" ref="B45:J45" si="6">SUM(B$46:B$54)</f>
        <v>3482.0058410421307</v>
      </c>
      <c r="C45" s="26">
        <f t="shared" si="6"/>
        <v>3583.6202552767299</v>
      </c>
      <c r="D45" s="26">
        <f t="shared" si="6"/>
        <v>3568.02136322554</v>
      </c>
      <c r="E45" s="26">
        <f t="shared" si="6"/>
        <v>3679.3867796802906</v>
      </c>
      <c r="F45" s="26">
        <f t="shared" si="6"/>
        <v>4018.35480063247</v>
      </c>
      <c r="G45" s="26">
        <f t="shared" si="6"/>
        <v>4030.54057616418</v>
      </c>
      <c r="H45" s="26">
        <f t="shared" si="6"/>
        <v>4192.4084458481093</v>
      </c>
      <c r="I45" s="26">
        <f t="shared" si="6"/>
        <v>4221.1896302375399</v>
      </c>
      <c r="J45" s="26">
        <f t="shared" si="6"/>
        <v>4399.1119405928494</v>
      </c>
    </row>
    <row r="46" spans="1:10" ht="13.8" outlineLevel="4" x14ac:dyDescent="0.3">
      <c r="A46" s="25" t="s">
        <v>39</v>
      </c>
      <c r="B46" s="26">
        <v>4.8006512413799998</v>
      </c>
      <c r="C46" s="26">
        <v>4.6580097131500002</v>
      </c>
      <c r="D46" s="26">
        <v>4.6241860456500001</v>
      </c>
      <c r="E46" s="26">
        <v>4.6321286837000004</v>
      </c>
      <c r="F46" s="26">
        <v>4.6601632666799997</v>
      </c>
      <c r="G46" s="26">
        <v>4.71427940407</v>
      </c>
      <c r="H46" s="26">
        <v>4.5285195839599997</v>
      </c>
      <c r="I46" s="26">
        <v>4.4569541141700002</v>
      </c>
      <c r="J46" s="26">
        <v>4.4051104677700001</v>
      </c>
    </row>
    <row r="47" spans="1:10" ht="13.8" outlineLevel="4" x14ac:dyDescent="0.3">
      <c r="A47" s="25" t="s">
        <v>40</v>
      </c>
      <c r="B47" s="26">
        <v>5.08672720701</v>
      </c>
      <c r="C47" s="26">
        <v>5.1293808534799998</v>
      </c>
      <c r="D47" s="26">
        <v>5.1275535505200001</v>
      </c>
      <c r="E47" s="26">
        <v>5.2752703633099998</v>
      </c>
      <c r="F47" s="26">
        <v>5.5743350166900001</v>
      </c>
      <c r="G47" s="26">
        <v>5.5175825237299998</v>
      </c>
      <c r="H47" s="26">
        <v>5.7509703723200003</v>
      </c>
      <c r="I47" s="26">
        <v>5.6762042089799998</v>
      </c>
      <c r="J47" s="26">
        <v>5.7782345931899997</v>
      </c>
    </row>
    <row r="48" spans="1:10" ht="13.8" outlineLevel="4" x14ac:dyDescent="0.3">
      <c r="A48" s="25" t="s">
        <v>41</v>
      </c>
      <c r="B48" s="26">
        <v>4.2521896911699999</v>
      </c>
      <c r="C48" s="26">
        <v>4.2814483913399997</v>
      </c>
      <c r="D48" s="26">
        <v>4.2799231578799999</v>
      </c>
      <c r="E48" s="26">
        <v>4.3601299879999997</v>
      </c>
      <c r="F48" s="26">
        <v>4.7040530083299998</v>
      </c>
      <c r="G48" s="26">
        <v>3.44845934154</v>
      </c>
      <c r="H48" s="26">
        <v>3.4404246280000002</v>
      </c>
      <c r="I48" s="26">
        <v>3.4388518068599998</v>
      </c>
      <c r="J48" s="26">
        <v>3.5391801652999999</v>
      </c>
    </row>
    <row r="49" spans="1:10" ht="13.8" outlineLevel="4" x14ac:dyDescent="0.3">
      <c r="A49" s="25" t="s">
        <v>42</v>
      </c>
      <c r="B49" s="26">
        <v>124.11142454661</v>
      </c>
      <c r="C49" s="26">
        <v>122.93350381306</v>
      </c>
      <c r="D49" s="26">
        <v>122.39023698254999</v>
      </c>
      <c r="E49" s="26">
        <v>125.85047941079</v>
      </c>
      <c r="F49" s="26">
        <v>132.87058665856</v>
      </c>
      <c r="G49" s="26">
        <v>129.62438201882</v>
      </c>
      <c r="H49" s="26">
        <v>135.08346660338</v>
      </c>
      <c r="I49" s="26">
        <v>133.32729818736999</v>
      </c>
      <c r="J49" s="26">
        <v>132.73577492414</v>
      </c>
    </row>
    <row r="50" spans="1:10" ht="13.8" outlineLevel="4" x14ac:dyDescent="0.3">
      <c r="A50" s="25" t="s">
        <v>43</v>
      </c>
      <c r="B50" s="26">
        <v>1850.2552231591901</v>
      </c>
      <c r="C50" s="26">
        <v>1963.2238608758501</v>
      </c>
      <c r="D50" s="26">
        <v>1962.5244772937201</v>
      </c>
      <c r="E50" s="26">
        <v>2063.808943643</v>
      </c>
      <c r="F50" s="26">
        <v>2373.9888012015499</v>
      </c>
      <c r="G50" s="26">
        <v>2396.62174108611</v>
      </c>
      <c r="H50" s="26">
        <v>2546.7785814071199</v>
      </c>
      <c r="I50" s="26">
        <v>2561.8169884174899</v>
      </c>
      <c r="J50" s="26">
        <v>2756.3128099424798</v>
      </c>
    </row>
    <row r="51" spans="1:10" ht="13.8" outlineLevel="4" x14ac:dyDescent="0.3">
      <c r="A51" s="25" t="s">
        <v>44</v>
      </c>
      <c r="B51" s="26">
        <v>679.98849281046</v>
      </c>
      <c r="C51" s="26">
        <v>674.35819468839998</v>
      </c>
      <c r="D51" s="26">
        <v>666.90862741633998</v>
      </c>
      <c r="E51" s="26">
        <v>666.90209106295003</v>
      </c>
      <c r="F51" s="26">
        <v>670.16976148412004</v>
      </c>
      <c r="G51" s="26">
        <v>668.63532449745003</v>
      </c>
      <c r="H51" s="26">
        <v>681.40544112513999</v>
      </c>
      <c r="I51" s="26">
        <v>682.10591350002005</v>
      </c>
      <c r="J51" s="26">
        <v>671.55525407283005</v>
      </c>
    </row>
    <row r="52" spans="1:10" ht="13.8" outlineLevel="4" x14ac:dyDescent="0.3">
      <c r="A52" s="25" t="s">
        <v>45</v>
      </c>
      <c r="B52" s="26">
        <v>243.43083023539</v>
      </c>
      <c r="C52" s="26">
        <v>242.00499495849999</v>
      </c>
      <c r="D52" s="26">
        <v>240.50063903592999</v>
      </c>
      <c r="E52" s="26">
        <v>241.51614581486001</v>
      </c>
      <c r="F52" s="26">
        <v>246.42837103149</v>
      </c>
      <c r="G52" s="26">
        <v>245.79740977025</v>
      </c>
      <c r="H52" s="26">
        <v>248.22393079278001</v>
      </c>
      <c r="I52" s="26">
        <v>248.23222777820001</v>
      </c>
      <c r="J52" s="26">
        <v>247.40313849310999</v>
      </c>
    </row>
    <row r="53" spans="1:10" ht="13.8" outlineLevel="4" x14ac:dyDescent="0.3">
      <c r="A53" s="25" t="s">
        <v>46</v>
      </c>
      <c r="B53" s="26">
        <v>569.59844089061005</v>
      </c>
      <c r="C53" s="26">
        <v>566.55357398711999</v>
      </c>
      <c r="D53" s="26">
        <v>561.18860177733995</v>
      </c>
      <c r="E53" s="26">
        <v>566.57799789052001</v>
      </c>
      <c r="F53" s="26">
        <v>579.46885422315995</v>
      </c>
      <c r="G53" s="26">
        <v>575.69651021159996</v>
      </c>
      <c r="H53" s="26">
        <v>566.69171380936996</v>
      </c>
      <c r="I53" s="26">
        <v>581.63636517809005</v>
      </c>
      <c r="J53" s="26">
        <v>576.88375593137005</v>
      </c>
    </row>
    <row r="54" spans="1:10" ht="13.8" outlineLevel="4" x14ac:dyDescent="0.3">
      <c r="A54" s="25" t="s">
        <v>47</v>
      </c>
      <c r="B54" s="26">
        <v>0.48186126030999998</v>
      </c>
      <c r="C54" s="26">
        <v>0.47728799582999998</v>
      </c>
      <c r="D54" s="26">
        <v>0.47711796561000003</v>
      </c>
      <c r="E54" s="26">
        <v>0.46359282316</v>
      </c>
      <c r="F54" s="26">
        <v>0.48987474189000002</v>
      </c>
      <c r="G54" s="26">
        <v>0.48488731061000001</v>
      </c>
      <c r="H54" s="26">
        <v>0.50539752603999999</v>
      </c>
      <c r="I54" s="26">
        <v>0.49882704636000003</v>
      </c>
      <c r="J54" s="26">
        <v>0.49868200266000001</v>
      </c>
    </row>
    <row r="55" spans="1:10" ht="13.8" outlineLevel="3" x14ac:dyDescent="0.3">
      <c r="A55" s="28" t="s">
        <v>48</v>
      </c>
      <c r="B55" s="26">
        <f t="shared" ref="B55:J55" si="7">SUM(B$56:B$65)</f>
        <v>320.75385386105012</v>
      </c>
      <c r="C55" s="26">
        <f t="shared" si="7"/>
        <v>319.23548689799998</v>
      </c>
      <c r="D55" s="26">
        <f t="shared" si="7"/>
        <v>319.28324551754008</v>
      </c>
      <c r="E55" s="26">
        <f t="shared" si="7"/>
        <v>321.11986637617997</v>
      </c>
      <c r="F55" s="26">
        <f t="shared" si="7"/>
        <v>334.19746035537997</v>
      </c>
      <c r="G55" s="26">
        <f t="shared" si="7"/>
        <v>333.12138005176001</v>
      </c>
      <c r="H55" s="26">
        <f t="shared" si="7"/>
        <v>339.87748497335997</v>
      </c>
      <c r="I55" s="26">
        <f t="shared" si="7"/>
        <v>336.60894194007</v>
      </c>
      <c r="J55" s="26">
        <f t="shared" si="7"/>
        <v>334.12691431670004</v>
      </c>
    </row>
    <row r="56" spans="1:10" ht="13.8" outlineLevel="4" x14ac:dyDescent="0.3">
      <c r="A56" s="25" t="s">
        <v>49</v>
      </c>
      <c r="B56" s="26">
        <v>213.75542670784</v>
      </c>
      <c r="C56" s="26">
        <v>212.30957784627</v>
      </c>
      <c r="D56" s="26">
        <v>211.49315567745001</v>
      </c>
      <c r="E56" s="26">
        <v>211.92006476816999</v>
      </c>
      <c r="F56" s="26">
        <v>218.89082073695999</v>
      </c>
      <c r="G56" s="26">
        <v>219.00012630590999</v>
      </c>
      <c r="H56" s="26">
        <v>222.29575224651001</v>
      </c>
      <c r="I56" s="26">
        <v>220.87482033243001</v>
      </c>
      <c r="J56" s="26">
        <v>218.56601253932999</v>
      </c>
    </row>
    <row r="57" spans="1:10" ht="13.8" outlineLevel="4" x14ac:dyDescent="0.3">
      <c r="A57" s="25" t="s">
        <v>50</v>
      </c>
      <c r="B57" s="26">
        <v>19.550736922790001</v>
      </c>
      <c r="C57" s="26">
        <v>19.3651841547</v>
      </c>
      <c r="D57" s="26">
        <v>19.35828545499</v>
      </c>
      <c r="E57" s="26">
        <v>19.709398721620001</v>
      </c>
      <c r="F57" s="26">
        <v>20.826760314680001</v>
      </c>
      <c r="G57" s="26">
        <v>20.587635069539999</v>
      </c>
      <c r="H57" s="26">
        <v>21.381209984880002</v>
      </c>
      <c r="I57" s="26">
        <v>21.1032410623</v>
      </c>
      <c r="J57" s="26">
        <v>21.097104882989999</v>
      </c>
    </row>
    <row r="58" spans="1:10" ht="13.8" outlineLevel="4" x14ac:dyDescent="0.3">
      <c r="A58" s="25" t="s">
        <v>51</v>
      </c>
      <c r="B58" s="26">
        <v>24.695561359159999</v>
      </c>
      <c r="C58" s="26">
        <v>24.461179924420001</v>
      </c>
      <c r="D58" s="26">
        <v>24.533266701790001</v>
      </c>
      <c r="E58" s="26">
        <v>25.251218614790002</v>
      </c>
      <c r="F58" s="26">
        <v>26.682756037960001</v>
      </c>
      <c r="G58" s="26">
        <v>26.411097998079999</v>
      </c>
      <c r="H58" s="26">
        <v>27.547142723210001</v>
      </c>
      <c r="I58" s="26">
        <v>27.189012870479999</v>
      </c>
      <c r="J58" s="26">
        <v>27.181107134209999</v>
      </c>
    </row>
    <row r="59" spans="1:10" ht="13.8" outlineLevel="4" x14ac:dyDescent="0.3">
      <c r="A59" s="25" t="s">
        <v>52</v>
      </c>
      <c r="B59" s="26">
        <v>8.7853200000000005</v>
      </c>
      <c r="C59" s="26">
        <v>8.7019400000000005</v>
      </c>
      <c r="D59" s="26">
        <v>8.6988400000000006</v>
      </c>
      <c r="E59" s="26">
        <v>8.9494399999999992</v>
      </c>
      <c r="F59" s="26">
        <v>9.4567999999999994</v>
      </c>
      <c r="G59" s="26">
        <v>9.3605199999999993</v>
      </c>
      <c r="H59" s="26">
        <v>9.7564600000000006</v>
      </c>
      <c r="I59" s="26">
        <v>9.6296199999999992</v>
      </c>
      <c r="J59" s="26">
        <v>9.6268200000000004</v>
      </c>
    </row>
    <row r="60" spans="1:10" ht="13.8" outlineLevel="4" x14ac:dyDescent="0.3">
      <c r="A60" s="25" t="s">
        <v>53</v>
      </c>
      <c r="B60" s="26">
        <v>35.589561397920001</v>
      </c>
      <c r="C60" s="26">
        <v>36.1843878691</v>
      </c>
      <c r="D60" s="26">
        <v>37.011276685539997</v>
      </c>
      <c r="E60" s="26">
        <v>36.713863449949997</v>
      </c>
      <c r="F60" s="26">
        <v>38.842435306470001</v>
      </c>
      <c r="G60" s="26">
        <v>38.174255795119997</v>
      </c>
      <c r="H60" s="26">
        <v>38.42765720661</v>
      </c>
      <c r="I60" s="26">
        <v>37.554089182790001</v>
      </c>
      <c r="J60" s="26">
        <v>37.45406230983</v>
      </c>
    </row>
    <row r="61" spans="1:10" ht="13.8" outlineLevel="4" x14ac:dyDescent="0.3">
      <c r="A61" s="25" t="s">
        <v>54</v>
      </c>
      <c r="B61" s="26">
        <v>8.7853200000000005</v>
      </c>
      <c r="C61" s="26">
        <v>8.7019400000000005</v>
      </c>
      <c r="D61" s="26">
        <v>8.6988400000000006</v>
      </c>
      <c r="E61" s="26">
        <v>8.9494399999999992</v>
      </c>
      <c r="F61" s="26">
        <v>9.4567999999999994</v>
      </c>
      <c r="G61" s="26">
        <v>9.3605199999999993</v>
      </c>
      <c r="H61" s="26">
        <v>9.7564600000000006</v>
      </c>
      <c r="I61" s="26">
        <v>9.6296199999999992</v>
      </c>
      <c r="J61" s="26">
        <v>9.6268200000000004</v>
      </c>
    </row>
    <row r="62" spans="1:10" ht="13.8" outlineLevel="4" x14ac:dyDescent="0.3">
      <c r="A62" s="25" t="s">
        <v>55</v>
      </c>
      <c r="B62" s="26">
        <v>4.3628869331200004</v>
      </c>
      <c r="C62" s="26">
        <v>4.3214795043100001</v>
      </c>
      <c r="D62" s="26">
        <v>4.3199400100699998</v>
      </c>
      <c r="E62" s="26">
        <v>4.4394954578999997</v>
      </c>
      <c r="F62" s="26">
        <v>4.8087237961899998</v>
      </c>
      <c r="G62" s="26">
        <v>4.9935918065099996</v>
      </c>
      <c r="H62" s="26">
        <v>5.4407510012699998</v>
      </c>
      <c r="I62" s="26">
        <v>5.3700178811599999</v>
      </c>
      <c r="J62" s="26">
        <v>5.3684564436300004</v>
      </c>
    </row>
    <row r="63" spans="1:10" ht="13.8" outlineLevel="4" x14ac:dyDescent="0.3">
      <c r="A63" s="25" t="s">
        <v>56</v>
      </c>
      <c r="B63" s="26">
        <v>4.2039</v>
      </c>
      <c r="C63" s="26">
        <v>4.1824199999999996</v>
      </c>
      <c r="D63" s="26">
        <v>4.1513999999999998</v>
      </c>
      <c r="E63" s="26">
        <v>4.1478700000000002</v>
      </c>
      <c r="F63" s="26">
        <v>4.1564699999999997</v>
      </c>
      <c r="G63" s="26">
        <v>4.1528499999999999</v>
      </c>
      <c r="H63" s="26">
        <v>4.1640899999999998</v>
      </c>
      <c r="I63" s="26">
        <v>4.1766199999999998</v>
      </c>
      <c r="J63" s="26">
        <v>4.1260199999999996</v>
      </c>
    </row>
    <row r="64" spans="1:10" ht="13.8" outlineLevel="4" x14ac:dyDescent="0.3">
      <c r="A64" s="25" t="s">
        <v>57</v>
      </c>
      <c r="B64" s="26">
        <v>1.0035949112</v>
      </c>
      <c r="C64" s="26">
        <v>0.98594205847000005</v>
      </c>
      <c r="D64" s="26">
        <v>0.99696442919999995</v>
      </c>
      <c r="E64" s="26">
        <v>1.0178168970299999</v>
      </c>
      <c r="F64" s="26">
        <v>1.0545916200900001</v>
      </c>
      <c r="G64" s="26">
        <v>1.05949908662</v>
      </c>
      <c r="H64" s="26">
        <v>1.0866202141900001</v>
      </c>
      <c r="I64" s="26">
        <v>1.06049479606</v>
      </c>
      <c r="J64" s="26">
        <v>1.0593645245700001</v>
      </c>
    </row>
    <row r="65" spans="1:10" ht="13.8" outlineLevel="4" x14ac:dyDescent="0.3">
      <c r="A65" s="25" t="s">
        <v>58</v>
      </c>
      <c r="B65" s="26">
        <v>2.1545629019999998E-2</v>
      </c>
      <c r="C65" s="26">
        <v>2.1435540730000001E-2</v>
      </c>
      <c r="D65" s="26">
        <v>2.1276558500000001E-2</v>
      </c>
      <c r="E65" s="26">
        <v>2.1258466720000001E-2</v>
      </c>
      <c r="F65" s="26">
        <v>2.1302543029999999E-2</v>
      </c>
      <c r="G65" s="26">
        <v>2.1283989980000001E-2</v>
      </c>
      <c r="H65" s="26">
        <v>2.1341596689999999E-2</v>
      </c>
      <c r="I65" s="26">
        <v>2.140581485E-2</v>
      </c>
      <c r="J65" s="26">
        <v>2.1146482139999999E-2</v>
      </c>
    </row>
    <row r="66" spans="1:10" ht="13.8" outlineLevel="3" x14ac:dyDescent="0.3">
      <c r="A66" s="28" t="s">
        <v>59</v>
      </c>
      <c r="B66" s="26">
        <f t="shared" ref="B66:J66" si="8">SUM(B$67:B$67)</f>
        <v>25.469574498539998</v>
      </c>
      <c r="C66" s="26">
        <f t="shared" si="8"/>
        <v>25.339436659810001</v>
      </c>
      <c r="D66" s="26">
        <f t="shared" si="8"/>
        <v>25.151500172039999</v>
      </c>
      <c r="E66" s="26">
        <f t="shared" si="8"/>
        <v>25.130113460179999</v>
      </c>
      <c r="F66" s="26">
        <f t="shared" si="8"/>
        <v>25.182217064140001</v>
      </c>
      <c r="G66" s="26">
        <f t="shared" si="8"/>
        <v>25.160285082009999</v>
      </c>
      <c r="H66" s="26">
        <f t="shared" si="8"/>
        <v>25.228383280669998</v>
      </c>
      <c r="I66" s="26">
        <f t="shared" si="8"/>
        <v>25.304297019930001</v>
      </c>
      <c r="J66" s="26">
        <f t="shared" si="8"/>
        <v>24.997733954769998</v>
      </c>
    </row>
    <row r="67" spans="1:10" ht="13.8" outlineLevel="4" x14ac:dyDescent="0.3">
      <c r="A67" s="25" t="s">
        <v>60</v>
      </c>
      <c r="B67" s="26">
        <v>25.469574498539998</v>
      </c>
      <c r="C67" s="26">
        <v>25.339436659810001</v>
      </c>
      <c r="D67" s="26">
        <v>25.151500172039999</v>
      </c>
      <c r="E67" s="26">
        <v>25.130113460179999</v>
      </c>
      <c r="F67" s="26">
        <v>25.182217064140001</v>
      </c>
      <c r="G67" s="26">
        <v>25.160285082009999</v>
      </c>
      <c r="H67" s="26">
        <v>25.228383280669998</v>
      </c>
      <c r="I67" s="26">
        <v>25.304297019930001</v>
      </c>
      <c r="J67" s="26">
        <v>24.997733954769998</v>
      </c>
    </row>
    <row r="68" spans="1:10" ht="13.8" outlineLevel="3" x14ac:dyDescent="0.3">
      <c r="A68" s="28" t="s">
        <v>61</v>
      </c>
      <c r="B68" s="26">
        <f t="shared" ref="B68:J68" si="9">SUM(B$69:B$74)</f>
        <v>62.159684084680002</v>
      </c>
      <c r="C68" s="26">
        <f t="shared" si="9"/>
        <v>61.512879152469999</v>
      </c>
      <c r="D68" s="26">
        <f t="shared" si="9"/>
        <v>60.24460406064</v>
      </c>
      <c r="E68" s="26">
        <f t="shared" si="9"/>
        <v>61.280834035879998</v>
      </c>
      <c r="F68" s="26">
        <f t="shared" si="9"/>
        <v>64.608562228319997</v>
      </c>
      <c r="G68" s="26">
        <f t="shared" si="9"/>
        <v>64.24554618817001</v>
      </c>
      <c r="H68" s="26">
        <f t="shared" si="9"/>
        <v>65.170289193789998</v>
      </c>
      <c r="I68" s="26">
        <f t="shared" si="9"/>
        <v>90.298074974800002</v>
      </c>
      <c r="J68" s="26">
        <f t="shared" si="9"/>
        <v>88.778171899200018</v>
      </c>
    </row>
    <row r="69" spans="1:10" ht="13.8" outlineLevel="4" x14ac:dyDescent="0.3">
      <c r="A69" s="25" t="s">
        <v>62</v>
      </c>
      <c r="B69" s="26">
        <v>8.1087173963799994</v>
      </c>
      <c r="C69" s="26">
        <v>8.0317589183199996</v>
      </c>
      <c r="D69" s="26">
        <v>7.7506209689899999</v>
      </c>
      <c r="E69" s="26">
        <v>7.3296245628800003</v>
      </c>
      <c r="F69" s="26">
        <v>7.7451542852099999</v>
      </c>
      <c r="G69" s="26">
        <v>7.3668567073600002</v>
      </c>
      <c r="H69" s="26">
        <v>7.2544781767900002</v>
      </c>
      <c r="I69" s="26">
        <v>7.1601654842800002</v>
      </c>
      <c r="J69" s="26">
        <v>6.8501206641000003</v>
      </c>
    </row>
    <row r="70" spans="1:10" ht="13.8" outlineLevel="4" x14ac:dyDescent="0.3">
      <c r="A70" s="25" t="s">
        <v>63</v>
      </c>
      <c r="B70" s="26">
        <v>28.552289999999999</v>
      </c>
      <c r="C70" s="26">
        <v>28.281305</v>
      </c>
      <c r="D70" s="26">
        <v>28.271229999999999</v>
      </c>
      <c r="E70" s="26">
        <v>29.08568</v>
      </c>
      <c r="F70" s="26">
        <v>30.7346</v>
      </c>
      <c r="G70" s="26">
        <v>30.421690000000002</v>
      </c>
      <c r="H70" s="26">
        <v>31.708494999999999</v>
      </c>
      <c r="I70" s="26">
        <v>31.296264999999998</v>
      </c>
      <c r="J70" s="26">
        <v>31.287165000000002</v>
      </c>
    </row>
    <row r="71" spans="1:10" ht="13.8" outlineLevel="4" x14ac:dyDescent="0.3">
      <c r="A71" s="25" t="s">
        <v>64</v>
      </c>
      <c r="B71" s="26">
        <v>2.2459319199999998E-3</v>
      </c>
      <c r="C71" s="26">
        <v>2.2246161499999998E-3</v>
      </c>
      <c r="D71" s="26">
        <v>2.2238236500000002E-3</v>
      </c>
      <c r="E71" s="26">
        <v>2.2878885400000001E-3</v>
      </c>
      <c r="F71" s="26">
        <v>2.4175930900000001E-3</v>
      </c>
      <c r="G71" s="26">
        <v>2.3929795000000001E-3</v>
      </c>
      <c r="H71" s="26">
        <v>2.4941999699999999E-3</v>
      </c>
      <c r="I71" s="26">
        <v>2.4617738300000002E-3</v>
      </c>
      <c r="J71" s="26">
        <v>2.4610580299999998E-3</v>
      </c>
    </row>
    <row r="72" spans="1:10" ht="13.8" outlineLevel="4" x14ac:dyDescent="0.3">
      <c r="A72" s="25" t="s">
        <v>65</v>
      </c>
      <c r="B72" s="26">
        <v>0.28202475074</v>
      </c>
      <c r="C72" s="26">
        <v>0.27934810109000002</v>
      </c>
      <c r="D72" s="26">
        <v>0.27924858544999998</v>
      </c>
      <c r="E72" s="26">
        <v>0.28729330124000002</v>
      </c>
      <c r="F72" s="26">
        <v>0.30358048002999999</v>
      </c>
      <c r="G72" s="26">
        <v>0.30048971690999998</v>
      </c>
      <c r="H72" s="26">
        <v>0.29754010539999998</v>
      </c>
      <c r="I72" s="26">
        <v>26.35794357791</v>
      </c>
      <c r="J72" s="26">
        <v>26.330116807100001</v>
      </c>
    </row>
    <row r="73" spans="1:10" ht="13.8" outlineLevel="4" x14ac:dyDescent="0.3">
      <c r="A73" s="25" t="s">
        <v>66</v>
      </c>
      <c r="B73" s="26">
        <v>18.193875010589998</v>
      </c>
      <c r="C73" s="26">
        <v>18.021199991540001</v>
      </c>
      <c r="D73" s="26">
        <v>16.967132449979999</v>
      </c>
      <c r="E73" s="26">
        <v>17.45592904722</v>
      </c>
      <c r="F73" s="26">
        <v>18.445537353599999</v>
      </c>
      <c r="G73" s="26">
        <v>18.257742715199999</v>
      </c>
      <c r="H73" s="26">
        <v>17.826294953470001</v>
      </c>
      <c r="I73" s="26">
        <v>17.594542119780002</v>
      </c>
      <c r="J73" s="26">
        <v>16.430016963909999</v>
      </c>
    </row>
    <row r="74" spans="1:10" ht="13.8" outlineLevel="4" x14ac:dyDescent="0.3">
      <c r="A74" s="25" t="s">
        <v>67</v>
      </c>
      <c r="B74" s="26">
        <v>7.0205309950499997</v>
      </c>
      <c r="C74" s="26">
        <v>6.8970425253699998</v>
      </c>
      <c r="D74" s="26">
        <v>6.9741482325700002</v>
      </c>
      <c r="E74" s="26">
        <v>7.1200192360000001</v>
      </c>
      <c r="F74" s="26">
        <v>7.3772725163899997</v>
      </c>
      <c r="G74" s="26">
        <v>7.8963740692000002</v>
      </c>
      <c r="H74" s="26">
        <v>8.0809867581599999</v>
      </c>
      <c r="I74" s="26">
        <v>7.8866970189999996</v>
      </c>
      <c r="J74" s="26">
        <v>7.8782914060599998</v>
      </c>
    </row>
    <row r="75" spans="1:10" ht="13.8" outlineLevel="3" x14ac:dyDescent="0.3">
      <c r="A75" s="28" t="s">
        <v>68</v>
      </c>
      <c r="B75" s="26">
        <f t="shared" ref="B75:J75" si="10">SUM(B$76:B$76)</f>
        <v>639.79848096628996</v>
      </c>
      <c r="C75" s="26">
        <f t="shared" si="10"/>
        <v>636.52940430624005</v>
      </c>
      <c r="D75" s="26">
        <f t="shared" si="10"/>
        <v>631.80841929718997</v>
      </c>
      <c r="E75" s="26">
        <f t="shared" si="10"/>
        <v>631.27118276970998</v>
      </c>
      <c r="F75" s="26">
        <f t="shared" si="10"/>
        <v>632.58003096693005</v>
      </c>
      <c r="G75" s="26">
        <f t="shared" si="10"/>
        <v>632.02909719089996</v>
      </c>
      <c r="H75" s="26">
        <f t="shared" si="10"/>
        <v>633.73973134634002</v>
      </c>
      <c r="I75" s="26">
        <f t="shared" si="10"/>
        <v>635.64669273136997</v>
      </c>
      <c r="J75" s="26">
        <f t="shared" si="10"/>
        <v>627.94579519885997</v>
      </c>
    </row>
    <row r="76" spans="1:10" ht="13.8" outlineLevel="4" x14ac:dyDescent="0.3">
      <c r="A76" s="25" t="s">
        <v>69</v>
      </c>
      <c r="B76" s="26">
        <v>639.79848096628996</v>
      </c>
      <c r="C76" s="26">
        <v>636.52940430624005</v>
      </c>
      <c r="D76" s="26">
        <v>631.80841929718997</v>
      </c>
      <c r="E76" s="26">
        <v>631.27118276970998</v>
      </c>
      <c r="F76" s="26">
        <v>632.58003096693005</v>
      </c>
      <c r="G76" s="26">
        <v>632.02909719089996</v>
      </c>
      <c r="H76" s="26">
        <v>633.73973134634002</v>
      </c>
      <c r="I76" s="26">
        <v>635.64669273136997</v>
      </c>
      <c r="J76" s="26">
        <v>627.94579519885997</v>
      </c>
    </row>
    <row r="77" spans="1:10" ht="13.8" outlineLevel="3" x14ac:dyDescent="0.3">
      <c r="A77" s="28" t="s">
        <v>70</v>
      </c>
      <c r="B77" s="26">
        <f t="shared" ref="B77:J77" si="11">SUM(B$78:B$78)</f>
        <v>126.117</v>
      </c>
      <c r="C77" s="26">
        <f t="shared" si="11"/>
        <v>125.4726</v>
      </c>
      <c r="D77" s="26">
        <f t="shared" si="11"/>
        <v>124.542</v>
      </c>
      <c r="E77" s="26">
        <f t="shared" si="11"/>
        <v>124.4361</v>
      </c>
      <c r="F77" s="26">
        <f t="shared" si="11"/>
        <v>124.69410000000001</v>
      </c>
      <c r="G77" s="26">
        <f t="shared" si="11"/>
        <v>124.5855</v>
      </c>
      <c r="H77" s="26">
        <f t="shared" si="11"/>
        <v>124.92270000000001</v>
      </c>
      <c r="I77" s="26">
        <f t="shared" si="11"/>
        <v>125.29859999999999</v>
      </c>
      <c r="J77" s="26">
        <f t="shared" si="11"/>
        <v>123.78060000000001</v>
      </c>
    </row>
    <row r="78" spans="1:10" ht="13.8" outlineLevel="4" x14ac:dyDescent="0.3">
      <c r="A78" s="25" t="s">
        <v>71</v>
      </c>
      <c r="B78" s="26">
        <v>126.117</v>
      </c>
      <c r="C78" s="26">
        <v>125.4726</v>
      </c>
      <c r="D78" s="26">
        <v>124.542</v>
      </c>
      <c r="E78" s="26">
        <v>124.4361</v>
      </c>
      <c r="F78" s="26">
        <v>124.69410000000001</v>
      </c>
      <c r="G78" s="26">
        <v>124.5855</v>
      </c>
      <c r="H78" s="26">
        <v>124.92270000000001</v>
      </c>
      <c r="I78" s="26">
        <v>125.29859999999999</v>
      </c>
      <c r="J78" s="26">
        <v>123.78060000000001</v>
      </c>
    </row>
    <row r="79" spans="1:10" ht="13.8" outlineLevel="3" x14ac:dyDescent="0.3">
      <c r="A79" s="28" t="s">
        <v>72</v>
      </c>
      <c r="B79" s="26">
        <f t="shared" ref="B79:J79" si="12">SUM(B$80:B$80)</f>
        <v>173.03822402111001</v>
      </c>
      <c r="C79" s="26">
        <f t="shared" si="12"/>
        <v>172.11322436602001</v>
      </c>
      <c r="D79" s="26">
        <f t="shared" si="12"/>
        <v>171.51518383453001</v>
      </c>
      <c r="E79" s="26">
        <f t="shared" si="12"/>
        <v>173.94733526562001</v>
      </c>
      <c r="F79" s="26">
        <f t="shared" si="12"/>
        <v>177.90500767207001</v>
      </c>
      <c r="G79" s="26">
        <f t="shared" si="12"/>
        <v>177.82795803382999</v>
      </c>
      <c r="H79" s="26">
        <f t="shared" si="12"/>
        <v>180.58235003988</v>
      </c>
      <c r="I79" s="26">
        <f t="shared" si="12"/>
        <v>178.60881628595001</v>
      </c>
      <c r="J79" s="26">
        <f t="shared" si="12"/>
        <v>178.23319456518001</v>
      </c>
    </row>
    <row r="80" spans="1:10" ht="13.8" outlineLevel="4" x14ac:dyDescent="0.3">
      <c r="A80" s="25" t="s">
        <v>46</v>
      </c>
      <c r="B80" s="26">
        <v>173.03822402111001</v>
      </c>
      <c r="C80" s="26">
        <v>172.11322436602001</v>
      </c>
      <c r="D80" s="26">
        <v>171.51518383453001</v>
      </c>
      <c r="E80" s="26">
        <v>173.94733526562001</v>
      </c>
      <c r="F80" s="26">
        <v>177.90500767207001</v>
      </c>
      <c r="G80" s="26">
        <v>177.82795803382999</v>
      </c>
      <c r="H80" s="26">
        <v>180.58235003988</v>
      </c>
      <c r="I80" s="26">
        <v>178.60881628595001</v>
      </c>
      <c r="J80" s="26">
        <v>178.23319456518001</v>
      </c>
    </row>
    <row r="81" spans="1:10" ht="14.4" outlineLevel="1" x14ac:dyDescent="0.3">
      <c r="A81" s="31" t="s">
        <v>73</v>
      </c>
      <c r="B81" s="32">
        <f t="shared" ref="B81:J81" si="13">B$82+B$97</f>
        <v>288.51110931761002</v>
      </c>
      <c r="C81" s="32">
        <f t="shared" si="13"/>
        <v>289.11573385013003</v>
      </c>
      <c r="D81" s="32">
        <f t="shared" si="13"/>
        <v>279.58971012884001</v>
      </c>
      <c r="E81" s="32">
        <f t="shared" si="13"/>
        <v>270.98276985957</v>
      </c>
      <c r="F81" s="32">
        <f t="shared" si="13"/>
        <v>273.10300541929001</v>
      </c>
      <c r="G81" s="32">
        <f t="shared" si="13"/>
        <v>276.05786825020999</v>
      </c>
      <c r="H81" s="32">
        <f t="shared" si="13"/>
        <v>294.42515482327997</v>
      </c>
      <c r="I81" s="32">
        <f t="shared" si="13"/>
        <v>296.34995165859999</v>
      </c>
      <c r="J81" s="32">
        <f t="shared" si="13"/>
        <v>288.55350401559997</v>
      </c>
    </row>
    <row r="82" spans="1:10" ht="14.4" outlineLevel="2" x14ac:dyDescent="0.3">
      <c r="A82" s="29" t="s">
        <v>1</v>
      </c>
      <c r="B82" s="30">
        <f t="shared" ref="B82:J82" si="14">B$83+B$87+B$95</f>
        <v>69.357463909259991</v>
      </c>
      <c r="C82" s="30">
        <f t="shared" si="14"/>
        <v>71.566783229060007</v>
      </c>
      <c r="D82" s="30">
        <f t="shared" si="14"/>
        <v>73.402943555859991</v>
      </c>
      <c r="E82" s="30">
        <f t="shared" si="14"/>
        <v>75.845552072670003</v>
      </c>
      <c r="F82" s="30">
        <f t="shared" si="14"/>
        <v>77.599218884859994</v>
      </c>
      <c r="G82" s="30">
        <f t="shared" si="14"/>
        <v>78.754240099079993</v>
      </c>
      <c r="H82" s="30">
        <f t="shared" si="14"/>
        <v>80.856881036289991</v>
      </c>
      <c r="I82" s="30">
        <f t="shared" si="14"/>
        <v>81.344710152019999</v>
      </c>
      <c r="J82" s="30">
        <f t="shared" si="14"/>
        <v>81.226265992050003</v>
      </c>
    </row>
    <row r="83" spans="1:10" ht="13.8" outlineLevel="3" x14ac:dyDescent="0.3">
      <c r="A83" s="28" t="s">
        <v>2</v>
      </c>
      <c r="B83" s="26">
        <f t="shared" ref="B83:J83" si="15">SUM(B$84:B$86)</f>
        <v>4.4750115999999993</v>
      </c>
      <c r="C83" s="26">
        <f t="shared" si="15"/>
        <v>4.4750115999999993</v>
      </c>
      <c r="D83" s="26">
        <f t="shared" si="15"/>
        <v>4.4750115999999993</v>
      </c>
      <c r="E83" s="26">
        <f t="shared" si="15"/>
        <v>4.4750115999999993</v>
      </c>
      <c r="F83" s="26">
        <f t="shared" si="15"/>
        <v>4.4750115999999993</v>
      </c>
      <c r="G83" s="26">
        <f t="shared" si="15"/>
        <v>4.4750115999999993</v>
      </c>
      <c r="H83" s="26">
        <f t="shared" si="15"/>
        <v>4.4750115999999993</v>
      </c>
      <c r="I83" s="26">
        <f t="shared" si="15"/>
        <v>4.4750115999999993</v>
      </c>
      <c r="J83" s="26">
        <f t="shared" si="15"/>
        <v>4.4750115999999993</v>
      </c>
    </row>
    <row r="84" spans="1:10" ht="13.8" outlineLevel="4" x14ac:dyDescent="0.3">
      <c r="A84" s="25" t="s">
        <v>74</v>
      </c>
      <c r="B84" s="26">
        <v>2.4750000000000001</v>
      </c>
      <c r="C84" s="26">
        <v>2.4750000000000001</v>
      </c>
      <c r="D84" s="26">
        <v>2.4750000000000001</v>
      </c>
      <c r="E84" s="26">
        <v>2.4750000000000001</v>
      </c>
      <c r="F84" s="26">
        <v>2.4750000000000001</v>
      </c>
      <c r="G84" s="26">
        <v>2.4750000000000001</v>
      </c>
      <c r="H84" s="26">
        <v>2.4750000000000001</v>
      </c>
      <c r="I84" s="26">
        <v>2.4750000000000001</v>
      </c>
      <c r="J84" s="26">
        <v>2.4750000000000001</v>
      </c>
    </row>
    <row r="85" spans="1:10" ht="13.8" outlineLevel="4" x14ac:dyDescent="0.3">
      <c r="A85" s="25" t="s">
        <v>75</v>
      </c>
      <c r="B85" s="26">
        <v>2</v>
      </c>
      <c r="C85" s="26">
        <v>2</v>
      </c>
      <c r="D85" s="26">
        <v>2</v>
      </c>
      <c r="E85" s="26">
        <v>2</v>
      </c>
      <c r="F85" s="26">
        <v>2</v>
      </c>
      <c r="G85" s="26">
        <v>2</v>
      </c>
      <c r="H85" s="26">
        <v>2</v>
      </c>
      <c r="I85" s="26">
        <v>2</v>
      </c>
      <c r="J85" s="26">
        <v>2</v>
      </c>
    </row>
    <row r="86" spans="1:10" ht="13.8" outlineLevel="4" x14ac:dyDescent="0.3">
      <c r="A86" s="25" t="s">
        <v>76</v>
      </c>
      <c r="B86" s="26">
        <v>1.1600000000000001E-5</v>
      </c>
      <c r="C86" s="26">
        <v>1.1600000000000001E-5</v>
      </c>
      <c r="D86" s="26">
        <v>1.1600000000000001E-5</v>
      </c>
      <c r="E86" s="26">
        <v>1.1600000000000001E-5</v>
      </c>
      <c r="F86" s="26">
        <v>1.1600000000000001E-5</v>
      </c>
      <c r="G86" s="26">
        <v>1.1600000000000001E-5</v>
      </c>
      <c r="H86" s="26">
        <v>1.1600000000000001E-5</v>
      </c>
      <c r="I86" s="26">
        <v>1.1600000000000001E-5</v>
      </c>
      <c r="J86" s="26">
        <v>1.1600000000000001E-5</v>
      </c>
    </row>
    <row r="87" spans="1:10" ht="13.8" outlineLevel="3" x14ac:dyDescent="0.3">
      <c r="A87" s="28" t="s">
        <v>35</v>
      </c>
      <c r="B87" s="26">
        <f t="shared" ref="B87:J87" si="16">SUM(B$88:B$94)</f>
        <v>64.881497659259992</v>
      </c>
      <c r="C87" s="26">
        <f t="shared" si="16"/>
        <v>67.090816979060008</v>
      </c>
      <c r="D87" s="26">
        <f t="shared" si="16"/>
        <v>68.926977305859992</v>
      </c>
      <c r="E87" s="26">
        <f t="shared" si="16"/>
        <v>71.369585822670004</v>
      </c>
      <c r="F87" s="26">
        <f t="shared" si="16"/>
        <v>73.123252634859995</v>
      </c>
      <c r="G87" s="26">
        <f t="shared" si="16"/>
        <v>74.278273849079994</v>
      </c>
      <c r="H87" s="26">
        <f t="shared" si="16"/>
        <v>76.380914786289992</v>
      </c>
      <c r="I87" s="26">
        <f t="shared" si="16"/>
        <v>76.86874390202</v>
      </c>
      <c r="J87" s="26">
        <f t="shared" si="16"/>
        <v>76.750299742050004</v>
      </c>
    </row>
    <row r="88" spans="1:10" ht="13.8" outlineLevel="4" x14ac:dyDescent="0.3">
      <c r="A88" s="25" t="s">
        <v>77</v>
      </c>
      <c r="B88" s="26">
        <v>2.6414929643299998</v>
      </c>
      <c r="C88" s="26">
        <v>3.1617778014</v>
      </c>
      <c r="D88" s="26">
        <v>3.2630255785100002</v>
      </c>
      <c r="E88" s="26">
        <v>3.34120867713</v>
      </c>
      <c r="F88" s="26">
        <v>3.2565037773799999</v>
      </c>
      <c r="G88" s="26">
        <v>3.1628152144100001</v>
      </c>
      <c r="H88" s="26">
        <v>3.07211665144</v>
      </c>
      <c r="I88" s="26">
        <v>2.9813387829</v>
      </c>
      <c r="J88" s="26">
        <v>2.8796911921600001</v>
      </c>
    </row>
    <row r="89" spans="1:10" ht="13.8" outlineLevel="4" x14ac:dyDescent="0.3">
      <c r="A89" s="25" t="s">
        <v>78</v>
      </c>
      <c r="B89" s="26">
        <v>0.30361500074999997</v>
      </c>
      <c r="C89" s="26">
        <v>0.28696048412000003</v>
      </c>
      <c r="D89" s="26">
        <v>0.26984100083000001</v>
      </c>
      <c r="E89" s="26">
        <v>0.25463313142999999</v>
      </c>
      <c r="F89" s="26">
        <v>0.24015160092000001</v>
      </c>
      <c r="G89" s="26">
        <v>0.22494604264000001</v>
      </c>
      <c r="H89" s="26">
        <v>0.21051788434999999</v>
      </c>
      <c r="I89" s="26">
        <v>0.19606910661999999</v>
      </c>
      <c r="J89" s="26">
        <v>0.17879420109999999</v>
      </c>
    </row>
    <row r="90" spans="1:10" ht="13.8" outlineLevel="4" x14ac:dyDescent="0.3">
      <c r="A90" s="25" t="s">
        <v>79</v>
      </c>
      <c r="B90" s="26">
        <v>0.23354999851</v>
      </c>
      <c r="C90" s="26">
        <v>0.53051199010000005</v>
      </c>
      <c r="D90" s="26">
        <v>0.61849195173000004</v>
      </c>
      <c r="E90" s="26">
        <v>0.69273386576999996</v>
      </c>
      <c r="F90" s="26">
        <v>0.68469369727999996</v>
      </c>
      <c r="G90" s="26">
        <v>0.67299711386000005</v>
      </c>
      <c r="H90" s="26">
        <v>0.66189853043000002</v>
      </c>
      <c r="I90" s="26">
        <v>0.65078408588000003</v>
      </c>
      <c r="J90" s="26">
        <v>0.63749569692999997</v>
      </c>
    </row>
    <row r="91" spans="1:10" ht="13.8" outlineLevel="4" x14ac:dyDescent="0.3">
      <c r="A91" s="25" t="s">
        <v>80</v>
      </c>
      <c r="B91" s="26">
        <v>13.25976210098</v>
      </c>
      <c r="C91" s="26">
        <v>14.5485412967</v>
      </c>
      <c r="D91" s="26">
        <v>14.9612783373</v>
      </c>
      <c r="E91" s="26">
        <v>15.539415288760001</v>
      </c>
      <c r="F91" s="26">
        <v>15.56569464735</v>
      </c>
      <c r="G91" s="26">
        <v>15.63753526474</v>
      </c>
      <c r="H91" s="26">
        <v>15.89647597868</v>
      </c>
      <c r="I91" s="26">
        <v>16.27458668293</v>
      </c>
      <c r="J91" s="26">
        <v>16.32559979502</v>
      </c>
    </row>
    <row r="92" spans="1:10" ht="13.8" outlineLevel="4" x14ac:dyDescent="0.3">
      <c r="A92" s="25" t="s">
        <v>81</v>
      </c>
      <c r="B92" s="26">
        <v>0.32696999924999998</v>
      </c>
      <c r="C92" s="26">
        <v>0.30903436587999999</v>
      </c>
      <c r="D92" s="26">
        <v>0.29059799917000001</v>
      </c>
      <c r="E92" s="26">
        <v>0.27422029357</v>
      </c>
      <c r="F92" s="26">
        <v>0.25862479908000002</v>
      </c>
      <c r="G92" s="26">
        <v>0.24224958235999999</v>
      </c>
      <c r="H92" s="26">
        <v>0.22671156565</v>
      </c>
      <c r="I92" s="26">
        <v>0.21115134338</v>
      </c>
      <c r="J92" s="26">
        <v>0.19254759890000001</v>
      </c>
    </row>
    <row r="93" spans="1:10" ht="13.8" outlineLevel="4" x14ac:dyDescent="0.3">
      <c r="A93" s="25" t="s">
        <v>82</v>
      </c>
      <c r="B93" s="26">
        <v>14.99023391273</v>
      </c>
      <c r="C93" s="26">
        <v>15.19114574242</v>
      </c>
      <c r="D93" s="26">
        <v>16.907108891290001</v>
      </c>
      <c r="E93" s="26">
        <v>17.808759949590002</v>
      </c>
      <c r="F93" s="26">
        <v>18.82328320533</v>
      </c>
      <c r="G93" s="26">
        <v>19.56510543464</v>
      </c>
      <c r="H93" s="26">
        <v>19.805876308879999</v>
      </c>
      <c r="I93" s="26">
        <v>19.955712289899999</v>
      </c>
      <c r="J93" s="26">
        <v>20.048788294529999</v>
      </c>
    </row>
    <row r="94" spans="1:10" ht="13.8" outlineLevel="4" x14ac:dyDescent="0.3">
      <c r="A94" s="25" t="s">
        <v>83</v>
      </c>
      <c r="B94" s="26">
        <v>33.125873682710001</v>
      </c>
      <c r="C94" s="26">
        <v>33.062845298440003</v>
      </c>
      <c r="D94" s="26">
        <v>32.616633547029998</v>
      </c>
      <c r="E94" s="26">
        <v>33.45861461642</v>
      </c>
      <c r="F94" s="26">
        <v>34.294300907519997</v>
      </c>
      <c r="G94" s="26">
        <v>34.772625196429999</v>
      </c>
      <c r="H94" s="26">
        <v>36.507317866859999</v>
      </c>
      <c r="I94" s="26">
        <v>36.599101610410003</v>
      </c>
      <c r="J94" s="26">
        <v>36.487382963409999</v>
      </c>
    </row>
    <row r="95" spans="1:10" ht="13.8" outlineLevel="3" x14ac:dyDescent="0.3">
      <c r="A95" s="28" t="s">
        <v>84</v>
      </c>
      <c r="B95" s="26">
        <f t="shared" ref="B95:J95" si="17">SUM(B$96:B$96)</f>
        <v>9.5465000000000003E-4</v>
      </c>
      <c r="C95" s="26">
        <f t="shared" si="17"/>
        <v>9.5465000000000003E-4</v>
      </c>
      <c r="D95" s="26">
        <f t="shared" si="17"/>
        <v>9.5465000000000003E-4</v>
      </c>
      <c r="E95" s="26">
        <f t="shared" si="17"/>
        <v>9.5465000000000003E-4</v>
      </c>
      <c r="F95" s="26">
        <f t="shared" si="17"/>
        <v>9.5465000000000003E-4</v>
      </c>
      <c r="G95" s="26">
        <f t="shared" si="17"/>
        <v>9.5465000000000003E-4</v>
      </c>
      <c r="H95" s="26">
        <f t="shared" si="17"/>
        <v>9.5465000000000003E-4</v>
      </c>
      <c r="I95" s="26">
        <f t="shared" si="17"/>
        <v>9.5465000000000003E-4</v>
      </c>
      <c r="J95" s="26">
        <f t="shared" si="17"/>
        <v>9.5465000000000003E-4</v>
      </c>
    </row>
    <row r="96" spans="1:10" ht="13.8" outlineLevel="4" x14ac:dyDescent="0.3">
      <c r="A96" s="25" t="s">
        <v>85</v>
      </c>
      <c r="B96" s="26">
        <v>9.5465000000000003E-4</v>
      </c>
      <c r="C96" s="26">
        <v>9.5465000000000003E-4</v>
      </c>
      <c r="D96" s="26">
        <v>9.5465000000000003E-4</v>
      </c>
      <c r="E96" s="26">
        <v>9.5465000000000003E-4</v>
      </c>
      <c r="F96" s="26">
        <v>9.5465000000000003E-4</v>
      </c>
      <c r="G96" s="26">
        <v>9.5465000000000003E-4</v>
      </c>
      <c r="H96" s="26">
        <v>9.5465000000000003E-4</v>
      </c>
      <c r="I96" s="26">
        <v>9.5465000000000003E-4</v>
      </c>
      <c r="J96" s="26">
        <v>9.5465000000000003E-4</v>
      </c>
    </row>
    <row r="97" spans="1:10" ht="14.4" outlineLevel="2" x14ac:dyDescent="0.3">
      <c r="A97" s="29" t="s">
        <v>37</v>
      </c>
      <c r="B97" s="30">
        <f t="shared" ref="B97:J97" si="18">B$98+B$105+B$108+B$110+B$112</f>
        <v>219.15364540835003</v>
      </c>
      <c r="C97" s="30">
        <f t="shared" si="18"/>
        <v>217.54895062106999</v>
      </c>
      <c r="D97" s="30">
        <f t="shared" si="18"/>
        <v>206.18676657297999</v>
      </c>
      <c r="E97" s="30">
        <f t="shared" si="18"/>
        <v>195.13721778689998</v>
      </c>
      <c r="F97" s="30">
        <f t="shared" si="18"/>
        <v>195.50378653443002</v>
      </c>
      <c r="G97" s="30">
        <f t="shared" si="18"/>
        <v>197.30362815113</v>
      </c>
      <c r="H97" s="30">
        <f t="shared" si="18"/>
        <v>213.56827378699001</v>
      </c>
      <c r="I97" s="30">
        <f t="shared" si="18"/>
        <v>215.00524150657998</v>
      </c>
      <c r="J97" s="30">
        <f t="shared" si="18"/>
        <v>207.32723802355</v>
      </c>
    </row>
    <row r="98" spans="1:10" ht="13.8" outlineLevel="3" x14ac:dyDescent="0.3">
      <c r="A98" s="28" t="s">
        <v>38</v>
      </c>
      <c r="B98" s="26">
        <f t="shared" ref="B98:J98" si="19">SUM(B$99:B$104)</f>
        <v>136.28570344676001</v>
      </c>
      <c r="C98" s="26">
        <f t="shared" si="19"/>
        <v>135.26543256123</v>
      </c>
      <c r="D98" s="26">
        <f t="shared" si="19"/>
        <v>124.48637754184</v>
      </c>
      <c r="E98" s="26">
        <f t="shared" si="19"/>
        <v>113.39929571486999</v>
      </c>
      <c r="F98" s="26">
        <f t="shared" si="19"/>
        <v>113.42645290298</v>
      </c>
      <c r="G98" s="26">
        <f t="shared" si="19"/>
        <v>115.46241175130001</v>
      </c>
      <c r="H98" s="26">
        <f t="shared" si="19"/>
        <v>131.38872602807999</v>
      </c>
      <c r="I98" s="26">
        <f t="shared" si="19"/>
        <v>132.66787273469998</v>
      </c>
      <c r="J98" s="26">
        <f t="shared" si="19"/>
        <v>126.07521409946999</v>
      </c>
    </row>
    <row r="99" spans="1:10" ht="13.8" outlineLevel="4" x14ac:dyDescent="0.3">
      <c r="A99" s="25" t="s">
        <v>39</v>
      </c>
      <c r="B99" s="26">
        <v>1.227677529E-2</v>
      </c>
      <c r="C99" s="26">
        <v>1.22140466E-2</v>
      </c>
      <c r="D99" s="26">
        <v>1.212345796E-2</v>
      </c>
      <c r="E99" s="26">
        <v>1.2113149199999999E-2</v>
      </c>
      <c r="F99" s="26">
        <v>1.2138264039999999E-2</v>
      </c>
      <c r="G99" s="26">
        <v>1.2277195039999999E-2</v>
      </c>
      <c r="H99" s="26">
        <v>1.231042419E-2</v>
      </c>
      <c r="I99" s="26">
        <v>1.2347467000000001E-2</v>
      </c>
      <c r="J99" s="26">
        <v>1.219787671E-2</v>
      </c>
    </row>
    <row r="100" spans="1:10" ht="13.8" outlineLevel="4" x14ac:dyDescent="0.3">
      <c r="A100" s="25" t="s">
        <v>41</v>
      </c>
      <c r="B100" s="26">
        <v>45.32443061531</v>
      </c>
      <c r="C100" s="26">
        <v>44.933349124220001</v>
      </c>
      <c r="D100" s="26">
        <v>39.840486723040001</v>
      </c>
      <c r="E100" s="26">
        <v>38.379836731029997</v>
      </c>
      <c r="F100" s="26">
        <v>40.315617836000001</v>
      </c>
      <c r="G100" s="26">
        <v>42.702273031460003</v>
      </c>
      <c r="H100" s="26">
        <v>57.150193750820002</v>
      </c>
      <c r="I100" s="26">
        <v>59.021761306069997</v>
      </c>
      <c r="J100" s="26">
        <v>58.44339134018</v>
      </c>
    </row>
    <row r="101" spans="1:10" ht="13.8" outlineLevel="4" x14ac:dyDescent="0.3">
      <c r="A101" s="25" t="s">
        <v>42</v>
      </c>
      <c r="B101" s="26">
        <v>8.0852744912300007</v>
      </c>
      <c r="C101" s="26">
        <v>7.9486382437099996</v>
      </c>
      <c r="D101" s="26">
        <v>7.9458066017300002</v>
      </c>
      <c r="E101" s="26">
        <v>8.1747128851399999</v>
      </c>
      <c r="F101" s="26">
        <v>8.6381521986000003</v>
      </c>
      <c r="G101" s="26">
        <v>8.5502068794999992</v>
      </c>
      <c r="H101" s="26">
        <v>8.9118714998200002</v>
      </c>
      <c r="I101" s="26">
        <v>8.7297256751900001</v>
      </c>
      <c r="J101" s="26">
        <v>8.7271873370299993</v>
      </c>
    </row>
    <row r="102" spans="1:10" ht="13.8" outlineLevel="4" x14ac:dyDescent="0.3">
      <c r="A102" s="25" t="s">
        <v>86</v>
      </c>
      <c r="B102" s="26">
        <v>13.17798</v>
      </c>
      <c r="C102" s="26">
        <v>13.052910000000001</v>
      </c>
      <c r="D102" s="26">
        <v>13.048260000000001</v>
      </c>
      <c r="E102" s="26">
        <v>13.424160000000001</v>
      </c>
      <c r="F102" s="26">
        <v>14.1852</v>
      </c>
      <c r="G102" s="26">
        <v>14.04078</v>
      </c>
      <c r="H102" s="26">
        <v>14.634690000000001</v>
      </c>
      <c r="I102" s="26">
        <v>14.444430000000001</v>
      </c>
      <c r="J102" s="26">
        <v>14.44023</v>
      </c>
    </row>
    <row r="103" spans="1:10" ht="13.8" outlineLevel="4" x14ac:dyDescent="0.3">
      <c r="A103" s="25" t="s">
        <v>44</v>
      </c>
      <c r="B103" s="26">
        <v>21.577228281509999</v>
      </c>
      <c r="C103" s="26">
        <v>21.46697854592</v>
      </c>
      <c r="D103" s="26">
        <v>21.307763145620001</v>
      </c>
      <c r="E103" s="26">
        <v>21.25635957543</v>
      </c>
      <c r="F103" s="26">
        <v>20.839686820280001</v>
      </c>
      <c r="G103" s="26">
        <v>20.73396527577</v>
      </c>
      <c r="H103" s="26">
        <v>20.801017097670002</v>
      </c>
      <c r="I103" s="26">
        <v>20.90750032611</v>
      </c>
      <c r="J103" s="26">
        <v>20.525060289100001</v>
      </c>
    </row>
    <row r="104" spans="1:10" ht="13.8" outlineLevel="4" x14ac:dyDescent="0.3">
      <c r="A104" s="25" t="s">
        <v>46</v>
      </c>
      <c r="B104" s="26">
        <v>48.108513283420002</v>
      </c>
      <c r="C104" s="26">
        <v>47.851342600780001</v>
      </c>
      <c r="D104" s="26">
        <v>42.331937613489998</v>
      </c>
      <c r="E104" s="26">
        <v>32.152113374069998</v>
      </c>
      <c r="F104" s="26">
        <v>29.435657784060002</v>
      </c>
      <c r="G104" s="26">
        <v>29.42290936953</v>
      </c>
      <c r="H104" s="26">
        <v>29.878643255579998</v>
      </c>
      <c r="I104" s="26">
        <v>29.552107960330002</v>
      </c>
      <c r="J104" s="26">
        <v>23.927147256449999</v>
      </c>
    </row>
    <row r="105" spans="1:10" ht="13.8" outlineLevel="3" x14ac:dyDescent="0.3">
      <c r="A105" s="28" t="s">
        <v>87</v>
      </c>
      <c r="B105" s="26">
        <f t="shared" ref="B105:J105" si="20">SUM(B$106:B$107)</f>
        <v>36.060648373310002</v>
      </c>
      <c r="C105" s="26">
        <f t="shared" si="20"/>
        <v>35.870355513509999</v>
      </c>
      <c r="D105" s="26">
        <f t="shared" si="20"/>
        <v>35.613954103519994</v>
      </c>
      <c r="E105" s="26">
        <f t="shared" si="20"/>
        <v>35.624152359889997</v>
      </c>
      <c r="F105" s="26">
        <f t="shared" si="20"/>
        <v>35.775135972359998</v>
      </c>
      <c r="G105" s="26">
        <f t="shared" si="20"/>
        <v>35.73015968675</v>
      </c>
      <c r="H105" s="26">
        <f t="shared" si="20"/>
        <v>35.885033043870003</v>
      </c>
      <c r="I105" s="26">
        <f t="shared" si="20"/>
        <v>35.968497821950002</v>
      </c>
      <c r="J105" s="26">
        <f t="shared" si="20"/>
        <v>35.550608357889999</v>
      </c>
    </row>
    <row r="106" spans="1:10" ht="13.8" outlineLevel="4" x14ac:dyDescent="0.3">
      <c r="A106" s="25" t="s">
        <v>88</v>
      </c>
      <c r="B106" s="26">
        <v>34.682175000000001</v>
      </c>
      <c r="C106" s="26">
        <v>34.504964999999999</v>
      </c>
      <c r="D106" s="26">
        <v>34.249049999999997</v>
      </c>
      <c r="E106" s="26">
        <v>34.219927499999997</v>
      </c>
      <c r="F106" s="26">
        <v>34.290877500000001</v>
      </c>
      <c r="G106" s="26">
        <v>34.2610125</v>
      </c>
      <c r="H106" s="26">
        <v>34.353742500000003</v>
      </c>
      <c r="I106" s="26">
        <v>34.457115000000002</v>
      </c>
      <c r="J106" s="26">
        <v>34.039664999999999</v>
      </c>
    </row>
    <row r="107" spans="1:10" ht="13.8" outlineLevel="4" x14ac:dyDescent="0.3">
      <c r="A107" s="25" t="s">
        <v>51</v>
      </c>
      <c r="B107" s="26">
        <v>1.3784733733100001</v>
      </c>
      <c r="C107" s="26">
        <v>1.36539051351</v>
      </c>
      <c r="D107" s="26">
        <v>1.36490410352</v>
      </c>
      <c r="E107" s="26">
        <v>1.40422485989</v>
      </c>
      <c r="F107" s="26">
        <v>1.4842584723600001</v>
      </c>
      <c r="G107" s="26">
        <v>1.4691471867499999</v>
      </c>
      <c r="H107" s="26">
        <v>1.53129054387</v>
      </c>
      <c r="I107" s="26">
        <v>1.5113828219500001</v>
      </c>
      <c r="J107" s="26">
        <v>1.51094335789</v>
      </c>
    </row>
    <row r="108" spans="1:10" ht="13.8" outlineLevel="3" x14ac:dyDescent="0.3">
      <c r="A108" s="28" t="s">
        <v>61</v>
      </c>
      <c r="B108" s="26">
        <f t="shared" ref="B108:J108" si="21">SUM(B$109:B$109)</f>
        <v>7.6600232181100001</v>
      </c>
      <c r="C108" s="26">
        <f t="shared" si="21"/>
        <v>7.4669709583400001</v>
      </c>
      <c r="D108" s="26">
        <f t="shared" si="21"/>
        <v>7.4115902363900004</v>
      </c>
      <c r="E108" s="26">
        <f t="shared" si="21"/>
        <v>7.4052880459099999</v>
      </c>
      <c r="F108" s="26">
        <f t="shared" si="21"/>
        <v>7.4206418244099996</v>
      </c>
      <c r="G108" s="26">
        <f t="shared" si="21"/>
        <v>7.2613540748499998</v>
      </c>
      <c r="H108" s="26">
        <f t="shared" si="21"/>
        <v>7.2810074742799999</v>
      </c>
      <c r="I108" s="26">
        <f t="shared" si="21"/>
        <v>7.3029164684800003</v>
      </c>
      <c r="J108" s="26">
        <f t="shared" si="21"/>
        <v>7.0626036646000001</v>
      </c>
    </row>
    <row r="109" spans="1:10" ht="13.8" outlineLevel="4" x14ac:dyDescent="0.3">
      <c r="A109" s="25" t="s">
        <v>89</v>
      </c>
      <c r="B109" s="26">
        <v>7.6600232181100001</v>
      </c>
      <c r="C109" s="26">
        <v>7.4669709583400001</v>
      </c>
      <c r="D109" s="26">
        <v>7.4115902363900004</v>
      </c>
      <c r="E109" s="26">
        <v>7.4052880459099999</v>
      </c>
      <c r="F109" s="26">
        <v>7.4206418244099996</v>
      </c>
      <c r="G109" s="26">
        <v>7.2613540748499998</v>
      </c>
      <c r="H109" s="26">
        <v>7.2810074742799999</v>
      </c>
      <c r="I109" s="26">
        <v>7.3029164684800003</v>
      </c>
      <c r="J109" s="26">
        <v>7.0626036646000001</v>
      </c>
    </row>
    <row r="110" spans="1:10" ht="13.8" outlineLevel="3" x14ac:dyDescent="0.3">
      <c r="A110" s="28" t="s">
        <v>90</v>
      </c>
      <c r="B110" s="26">
        <f t="shared" ref="B110:J110" si="22">SUM(B$111:B$111)</f>
        <v>34.682175000000001</v>
      </c>
      <c r="C110" s="26">
        <f t="shared" si="22"/>
        <v>34.504964999999999</v>
      </c>
      <c r="D110" s="26">
        <f t="shared" si="22"/>
        <v>34.249049999999997</v>
      </c>
      <c r="E110" s="26">
        <f t="shared" si="22"/>
        <v>34.219927499999997</v>
      </c>
      <c r="F110" s="26">
        <f t="shared" si="22"/>
        <v>34.290877500000001</v>
      </c>
      <c r="G110" s="26">
        <f t="shared" si="22"/>
        <v>34.2610125</v>
      </c>
      <c r="H110" s="26">
        <f t="shared" si="22"/>
        <v>34.353742500000003</v>
      </c>
      <c r="I110" s="26">
        <f t="shared" si="22"/>
        <v>34.457115000000002</v>
      </c>
      <c r="J110" s="26">
        <f t="shared" si="22"/>
        <v>34.039664999999999</v>
      </c>
    </row>
    <row r="111" spans="1:10" ht="13.8" outlineLevel="4" x14ac:dyDescent="0.3">
      <c r="A111" s="25" t="s">
        <v>91</v>
      </c>
      <c r="B111" s="26">
        <v>34.682175000000001</v>
      </c>
      <c r="C111" s="26">
        <v>34.504964999999999</v>
      </c>
      <c r="D111" s="26">
        <v>34.249049999999997</v>
      </c>
      <c r="E111" s="26">
        <v>34.219927499999997</v>
      </c>
      <c r="F111" s="26">
        <v>34.290877500000001</v>
      </c>
      <c r="G111" s="26">
        <v>34.2610125</v>
      </c>
      <c r="H111" s="26">
        <v>34.353742500000003</v>
      </c>
      <c r="I111" s="26">
        <v>34.457115000000002</v>
      </c>
      <c r="J111" s="26">
        <v>34.039664999999999</v>
      </c>
    </row>
    <row r="112" spans="1:10" ht="13.8" outlineLevel="3" x14ac:dyDescent="0.3">
      <c r="A112" s="28" t="s">
        <v>72</v>
      </c>
      <c r="B112" s="26">
        <f t="shared" ref="B112:J112" si="23">SUM(B$113:B$113)</f>
        <v>4.4650953701700002</v>
      </c>
      <c r="C112" s="26">
        <f t="shared" si="23"/>
        <v>4.4412265879900001</v>
      </c>
      <c r="D112" s="26">
        <f t="shared" si="23"/>
        <v>4.4257946912300001</v>
      </c>
      <c r="E112" s="26">
        <f t="shared" si="23"/>
        <v>4.4885541662300001</v>
      </c>
      <c r="F112" s="26">
        <f t="shared" si="23"/>
        <v>4.5906783346799998</v>
      </c>
      <c r="G112" s="26">
        <f t="shared" si="23"/>
        <v>4.5886901382299996</v>
      </c>
      <c r="H112" s="26">
        <f t="shared" si="23"/>
        <v>4.65976474076</v>
      </c>
      <c r="I112" s="26">
        <f t="shared" si="23"/>
        <v>4.6088394814500004</v>
      </c>
      <c r="J112" s="26">
        <f t="shared" si="23"/>
        <v>4.5991469015900002</v>
      </c>
    </row>
    <row r="113" spans="1:10" ht="13.8" outlineLevel="4" x14ac:dyDescent="0.3">
      <c r="A113" s="25" t="s">
        <v>46</v>
      </c>
      <c r="B113" s="26">
        <v>4.4650953701700002</v>
      </c>
      <c r="C113" s="26">
        <v>4.4412265879900001</v>
      </c>
      <c r="D113" s="26">
        <v>4.4257946912300001</v>
      </c>
      <c r="E113" s="26">
        <v>4.4885541662300001</v>
      </c>
      <c r="F113" s="26">
        <v>4.5906783346799998</v>
      </c>
      <c r="G113" s="26">
        <v>4.5886901382299996</v>
      </c>
      <c r="H113" s="26">
        <v>4.65976474076</v>
      </c>
      <c r="I113" s="26">
        <v>4.6088394814500004</v>
      </c>
      <c r="J113" s="26">
        <v>4.5991469015900002</v>
      </c>
    </row>
  </sheetData>
  <mergeCells count="2">
    <mergeCell ref="A1:J1"/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G129"/>
  <sheetViews>
    <sheetView workbookViewId="0">
      <selection activeCell="J13" sqref="J13"/>
    </sheetView>
  </sheetViews>
  <sheetFormatPr defaultColWidth="9.109375" defaultRowHeight="13.8" outlineLevelRow="4" x14ac:dyDescent="0.3"/>
  <cols>
    <col min="1" max="1" width="52" style="2" customWidth="1"/>
    <col min="2" max="7" width="15.109375" style="5" customWidth="1"/>
    <col min="8" max="8" width="9.109375" style="2" customWidth="1"/>
    <col min="9" max="16384" width="9.109375" style="2"/>
  </cols>
  <sheetData>
    <row r="2" spans="1:7" ht="18" x14ac:dyDescent="0.35">
      <c r="A2" s="1" t="str">
        <f>IF(REPORT_LANG="UKR","Державний та гарантований державою борг України за останні 5 років","State debt and State guaranteed debt of Ukraine for the last 5 years")</f>
        <v>State debt and State guaranteed debt of Ukraine for the last 5 years</v>
      </c>
      <c r="B2" s="132"/>
      <c r="C2" s="132"/>
      <c r="D2" s="132"/>
      <c r="E2" s="132"/>
      <c r="F2" s="132"/>
      <c r="G2" s="132"/>
    </row>
    <row r="3" spans="1:7" x14ac:dyDescent="0.3">
      <c r="A3" s="4"/>
    </row>
    <row r="4" spans="1:7" s="6" customFormat="1" x14ac:dyDescent="0.3">
      <c r="B4" s="7"/>
      <c r="C4" s="7"/>
      <c r="D4" s="7"/>
      <c r="E4" s="7"/>
      <c r="F4" s="7"/>
      <c r="G4" s="6" t="str">
        <f>VALUSD</f>
        <v>bn USD</v>
      </c>
    </row>
    <row r="5" spans="1:7" s="10" customFormat="1" x14ac:dyDescent="0.25">
      <c r="A5" s="8"/>
      <c r="B5" s="9">
        <v>44196</v>
      </c>
      <c r="C5" s="9">
        <v>44561</v>
      </c>
      <c r="D5" s="9">
        <v>44926</v>
      </c>
      <c r="E5" s="9">
        <v>45291</v>
      </c>
      <c r="F5" s="9">
        <v>45657</v>
      </c>
      <c r="G5" s="9">
        <v>45900</v>
      </c>
    </row>
    <row r="6" spans="1:7" s="13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6" s="12">
        <f t="shared" ref="B6:G6" si="0">B$91+B$7</f>
        <v>90.253504035260008</v>
      </c>
      <c r="C6" s="12">
        <f t="shared" si="0"/>
        <v>97.955877598960015</v>
      </c>
      <c r="D6" s="12">
        <f t="shared" si="0"/>
        <v>111.44992803011999</v>
      </c>
      <c r="E6" s="12">
        <f t="shared" si="0"/>
        <v>145.32087120896</v>
      </c>
      <c r="F6" s="12">
        <f t="shared" si="0"/>
        <v>166.05975130834</v>
      </c>
      <c r="G6" s="12">
        <f t="shared" si="0"/>
        <v>192.57597067037003</v>
      </c>
    </row>
    <row r="7" spans="1:7" s="19" customFormat="1" ht="14.4" outlineLevel="1" x14ac:dyDescent="0.25">
      <c r="A7" s="123" t="s">
        <v>0</v>
      </c>
      <c r="B7" s="124">
        <f t="shared" ref="B7:G7" si="1">B$8+B$47</f>
        <v>79.903217077660003</v>
      </c>
      <c r="C7" s="124">
        <f t="shared" si="1"/>
        <v>86.615691312520013</v>
      </c>
      <c r="D7" s="124">
        <f t="shared" si="1"/>
        <v>101.59354286954999</v>
      </c>
      <c r="E7" s="124">
        <f t="shared" si="1"/>
        <v>136.59196737241001</v>
      </c>
      <c r="F7" s="124">
        <f t="shared" si="1"/>
        <v>159.19681191121001</v>
      </c>
      <c r="G7" s="124">
        <f t="shared" si="1"/>
        <v>185.58246351299002</v>
      </c>
    </row>
    <row r="8" spans="1:7" s="19" customFormat="1" ht="14.4" outlineLevel="2" x14ac:dyDescent="0.25">
      <c r="A8" s="125" t="s">
        <v>1</v>
      </c>
      <c r="B8" s="126">
        <f t="shared" ref="B8:G8" si="2">B$9+B$45</f>
        <v>35.392538767910011</v>
      </c>
      <c r="C8" s="126">
        <f t="shared" si="2"/>
        <v>38.952681436220011</v>
      </c>
      <c r="D8" s="126">
        <f t="shared" si="2"/>
        <v>38.002282077159983</v>
      </c>
      <c r="E8" s="126">
        <f t="shared" si="2"/>
        <v>41.800875791419998</v>
      </c>
      <c r="F8" s="126">
        <f t="shared" si="2"/>
        <v>44.319135028530013</v>
      </c>
      <c r="G8" s="126">
        <f t="shared" si="2"/>
        <v>45.56922192591</v>
      </c>
    </row>
    <row r="9" spans="1:7" s="19" customFormat="1" outlineLevel="3" x14ac:dyDescent="0.25">
      <c r="A9" s="20" t="s">
        <v>2</v>
      </c>
      <c r="B9" s="21">
        <f t="shared" ref="B9:G9" si="3">SUM(B$10:B$44)</f>
        <v>35.322377285950012</v>
      </c>
      <c r="C9" s="21">
        <f t="shared" si="3"/>
        <v>38.884805428450008</v>
      </c>
      <c r="D9" s="21">
        <f t="shared" si="3"/>
        <v>37.955266801959979</v>
      </c>
      <c r="E9" s="21">
        <f t="shared" si="3"/>
        <v>41.759092484669999</v>
      </c>
      <c r="F9" s="21">
        <f t="shared" si="3"/>
        <v>44.284529596720013</v>
      </c>
      <c r="G9" s="21">
        <f t="shared" si="3"/>
        <v>45.535565969650001</v>
      </c>
    </row>
    <row r="10" spans="1:7" s="54" customFormat="1" outlineLevel="4" x14ac:dyDescent="0.25">
      <c r="A10" s="22" t="s">
        <v>3</v>
      </c>
      <c r="B10" s="23">
        <v>1.96742521474</v>
      </c>
      <c r="C10" s="23">
        <v>3.5161637729300002</v>
      </c>
      <c r="D10" s="23">
        <v>1.47136659314</v>
      </c>
      <c r="E10" s="23">
        <v>3.2715826405300001</v>
      </c>
      <c r="F10" s="23">
        <v>9.0706825079999998E-2</v>
      </c>
      <c r="G10" s="23">
        <v>0.30127127563</v>
      </c>
    </row>
    <row r="11" spans="1:7" outlineLevel="4" x14ac:dyDescent="0.3">
      <c r="A11" s="25" t="s">
        <v>109</v>
      </c>
      <c r="B11" s="26">
        <v>1.1826506051800001</v>
      </c>
      <c r="C11" s="26">
        <v>4.1147456020000001E-2</v>
      </c>
      <c r="D11" s="26">
        <v>0</v>
      </c>
      <c r="E11" s="26">
        <v>0</v>
      </c>
      <c r="F11" s="26">
        <v>0</v>
      </c>
      <c r="G11" s="26">
        <v>0</v>
      </c>
    </row>
    <row r="12" spans="1:7" outlineLevel="4" x14ac:dyDescent="0.3">
      <c r="A12" s="25" t="s">
        <v>110</v>
      </c>
      <c r="B12" s="26">
        <v>0.39557383659000001</v>
      </c>
      <c r="C12" s="26">
        <v>0.97407988796</v>
      </c>
      <c r="D12" s="26">
        <v>1.28518943552</v>
      </c>
      <c r="E12" s="26">
        <v>0</v>
      </c>
      <c r="F12" s="26">
        <v>0</v>
      </c>
      <c r="G12" s="26">
        <v>0</v>
      </c>
    </row>
    <row r="13" spans="1:7" outlineLevel="4" x14ac:dyDescent="0.3">
      <c r="A13" s="25" t="s">
        <v>111</v>
      </c>
      <c r="B13" s="26">
        <v>1.1238485978199999</v>
      </c>
      <c r="C13" s="26">
        <v>0</v>
      </c>
      <c r="D13" s="26">
        <v>0</v>
      </c>
      <c r="E13" s="26">
        <v>1.2012284124199999</v>
      </c>
      <c r="F13" s="26">
        <v>0</v>
      </c>
      <c r="G13" s="26">
        <v>0</v>
      </c>
    </row>
    <row r="14" spans="1:7" outlineLevel="4" x14ac:dyDescent="0.3">
      <c r="A14" s="25" t="s">
        <v>4</v>
      </c>
      <c r="B14" s="26">
        <v>0</v>
      </c>
      <c r="C14" s="26">
        <v>0</v>
      </c>
      <c r="D14" s="26">
        <v>0</v>
      </c>
      <c r="E14" s="26">
        <v>0</v>
      </c>
      <c r="F14" s="26">
        <v>5.9800516309500003</v>
      </c>
      <c r="G14" s="26">
        <v>5.2933138072499997</v>
      </c>
    </row>
    <row r="15" spans="1:7" outlineLevel="4" x14ac:dyDescent="0.3">
      <c r="A15" s="25" t="s">
        <v>5</v>
      </c>
      <c r="B15" s="26">
        <v>2.5383883414600001</v>
      </c>
      <c r="C15" s="26">
        <v>2.9816281866000001</v>
      </c>
      <c r="D15" s="26">
        <v>2.22413354628</v>
      </c>
      <c r="E15" s="26">
        <v>1.9851676302800001</v>
      </c>
      <c r="F15" s="26">
        <v>1.39466778468</v>
      </c>
      <c r="G15" s="26">
        <v>1.26820618902</v>
      </c>
    </row>
    <row r="16" spans="1:7" outlineLevel="4" x14ac:dyDescent="0.3">
      <c r="A16" s="25" t="s">
        <v>6</v>
      </c>
      <c r="B16" s="26">
        <v>0.67314833805999996</v>
      </c>
      <c r="C16" s="26">
        <v>0.64274768862999998</v>
      </c>
      <c r="D16" s="26">
        <v>0.47945505163000002</v>
      </c>
      <c r="E16" s="26">
        <v>0.46160853447</v>
      </c>
      <c r="F16" s="26">
        <v>0.41706510620999998</v>
      </c>
      <c r="G16" s="26">
        <v>0.40959568785</v>
      </c>
    </row>
    <row r="17" spans="1:7" outlineLevel="4" x14ac:dyDescent="0.3">
      <c r="A17" s="25" t="s">
        <v>7</v>
      </c>
      <c r="B17" s="26">
        <v>1.29091127722</v>
      </c>
      <c r="C17" s="26">
        <v>1.3380648283200001</v>
      </c>
      <c r="D17" s="26">
        <v>1.36729325161</v>
      </c>
      <c r="E17" s="26">
        <v>1.3163991743700001</v>
      </c>
      <c r="F17" s="26">
        <v>1.18937177385</v>
      </c>
      <c r="G17" s="26">
        <v>1.2118215617200001</v>
      </c>
    </row>
    <row r="18" spans="1:7" outlineLevel="4" x14ac:dyDescent="0.3">
      <c r="A18" s="25" t="s">
        <v>8</v>
      </c>
      <c r="B18" s="26">
        <v>1.01504534102</v>
      </c>
      <c r="C18" s="26">
        <v>1.05212224414</v>
      </c>
      <c r="D18" s="26">
        <v>0.92155567894000001</v>
      </c>
      <c r="E18" s="26">
        <v>0.88725306985999997</v>
      </c>
      <c r="F18" s="26">
        <v>0.80163659936999998</v>
      </c>
      <c r="G18" s="26">
        <v>0.81676775685000003</v>
      </c>
    </row>
    <row r="19" spans="1:7" outlineLevel="4" x14ac:dyDescent="0.3">
      <c r="A19" s="25" t="s">
        <v>9</v>
      </c>
      <c r="B19" s="26">
        <v>1.65873257264</v>
      </c>
      <c r="C19" s="26">
        <v>1.71932165613</v>
      </c>
      <c r="D19" s="26">
        <v>1.28252107002</v>
      </c>
      <c r="E19" s="26">
        <v>1.23478242557</v>
      </c>
      <c r="F19" s="26">
        <v>1.1156307239000001</v>
      </c>
      <c r="G19" s="26">
        <v>1.1366886249099999</v>
      </c>
    </row>
    <row r="20" spans="1:7" outlineLevel="4" x14ac:dyDescent="0.3">
      <c r="A20" s="25" t="s">
        <v>10</v>
      </c>
      <c r="B20" s="26">
        <v>3.5465986079</v>
      </c>
      <c r="C20" s="26">
        <v>4.2928769860499996</v>
      </c>
      <c r="D20" s="26">
        <v>6.4837581148799996</v>
      </c>
      <c r="E20" s="26">
        <v>6.2424164086299996</v>
      </c>
      <c r="F20" s="26">
        <v>5.3641408454299997</v>
      </c>
      <c r="G20" s="26">
        <v>5.4653907882199997</v>
      </c>
    </row>
    <row r="21" spans="1:7" outlineLevel="4" x14ac:dyDescent="0.3">
      <c r="A21" s="25" t="s">
        <v>11</v>
      </c>
      <c r="B21" s="26">
        <v>0.42786614134000001</v>
      </c>
      <c r="C21" s="26">
        <v>0.44349495202</v>
      </c>
      <c r="D21" s="26">
        <v>0.33082327462</v>
      </c>
      <c r="E21" s="26">
        <v>0.31850920426000001</v>
      </c>
      <c r="F21" s="26">
        <v>0.28777430481999999</v>
      </c>
      <c r="G21" s="26">
        <v>0.29320614053999999</v>
      </c>
    </row>
    <row r="22" spans="1:7" outlineLevel="4" x14ac:dyDescent="0.3">
      <c r="A22" s="25" t="s">
        <v>12</v>
      </c>
      <c r="B22" s="26">
        <v>0.42786614134000001</v>
      </c>
      <c r="C22" s="26">
        <v>0.44349495202</v>
      </c>
      <c r="D22" s="26">
        <v>0.74101125010000002</v>
      </c>
      <c r="E22" s="26">
        <v>0.71342895657000005</v>
      </c>
      <c r="F22" s="26">
        <v>0.64458583697000005</v>
      </c>
      <c r="G22" s="26">
        <v>0.65675260904999999</v>
      </c>
    </row>
    <row r="23" spans="1:7" outlineLevel="4" x14ac:dyDescent="0.3">
      <c r="A23" s="25" t="s">
        <v>13</v>
      </c>
      <c r="B23" s="26">
        <v>1.4937057667</v>
      </c>
      <c r="C23" s="26">
        <v>2.9617775985099999</v>
      </c>
      <c r="D23" s="26">
        <v>1.90368219733</v>
      </c>
      <c r="E23" s="26">
        <v>1.5088939048200001</v>
      </c>
      <c r="F23" s="26">
        <v>1.5854307184700001</v>
      </c>
      <c r="G23" s="26">
        <v>2.3541310895300001</v>
      </c>
    </row>
    <row r="24" spans="1:7" outlineLevel="4" x14ac:dyDescent="0.3">
      <c r="A24" s="25" t="s">
        <v>14</v>
      </c>
      <c r="B24" s="26">
        <v>0.42786614134000001</v>
      </c>
      <c r="C24" s="26">
        <v>0.44349495202</v>
      </c>
      <c r="D24" s="26">
        <v>0.33082327462</v>
      </c>
      <c r="E24" s="26">
        <v>0.31850920426000001</v>
      </c>
      <c r="F24" s="26">
        <v>0.28777430481999999</v>
      </c>
      <c r="G24" s="26">
        <v>0.29320614053999999</v>
      </c>
    </row>
    <row r="25" spans="1:7" outlineLevel="4" x14ac:dyDescent="0.3">
      <c r="A25" s="25" t="s">
        <v>15</v>
      </c>
      <c r="B25" s="26">
        <v>0.42786614134000001</v>
      </c>
      <c r="C25" s="26">
        <v>0.44349495202</v>
      </c>
      <c r="D25" s="26">
        <v>0.33082327462</v>
      </c>
      <c r="E25" s="26">
        <v>0.31850920426000001</v>
      </c>
      <c r="F25" s="26">
        <v>0.28777430481999999</v>
      </c>
      <c r="G25" s="26">
        <v>0.29320614053999999</v>
      </c>
    </row>
    <row r="26" spans="1:7" outlineLevel="4" x14ac:dyDescent="0.3">
      <c r="A26" s="25" t="s">
        <v>16</v>
      </c>
      <c r="B26" s="26">
        <v>3.6177396860700002</v>
      </c>
      <c r="C26" s="26">
        <v>2.2411606184299999</v>
      </c>
      <c r="D26" s="26">
        <v>1.6427051342200001</v>
      </c>
      <c r="E26" s="26">
        <v>5.0738630260099997</v>
      </c>
      <c r="F26" s="26">
        <v>6.95899674116</v>
      </c>
      <c r="G26" s="26">
        <v>4.7255710830500002</v>
      </c>
    </row>
    <row r="27" spans="1:7" outlineLevel="4" x14ac:dyDescent="0.3">
      <c r="A27" s="25" t="s">
        <v>17</v>
      </c>
      <c r="B27" s="26">
        <v>0.42786614134000001</v>
      </c>
      <c r="C27" s="26">
        <v>0.44349495202</v>
      </c>
      <c r="D27" s="26">
        <v>0.33082327462</v>
      </c>
      <c r="E27" s="26">
        <v>0.31850920426000001</v>
      </c>
      <c r="F27" s="26">
        <v>0.28777430481999999</v>
      </c>
      <c r="G27" s="26">
        <v>0.29320614053999999</v>
      </c>
    </row>
    <row r="28" spans="1:7" outlineLevel="4" x14ac:dyDescent="0.3">
      <c r="A28" s="25" t="s">
        <v>18</v>
      </c>
      <c r="B28" s="26">
        <v>0.42786614134000001</v>
      </c>
      <c r="C28" s="26">
        <v>0.44349495202</v>
      </c>
      <c r="D28" s="26">
        <v>0.33082327462</v>
      </c>
      <c r="E28" s="26">
        <v>0.31850920426000001</v>
      </c>
      <c r="F28" s="26">
        <v>0.28777430481999999</v>
      </c>
      <c r="G28" s="26">
        <v>0.29320614053999999</v>
      </c>
    </row>
    <row r="29" spans="1:7" outlineLevel="4" x14ac:dyDescent="0.3">
      <c r="A29" s="25" t="s">
        <v>19</v>
      </c>
      <c r="B29" s="26">
        <v>0.42786614134000001</v>
      </c>
      <c r="C29" s="26">
        <v>0.44349495202</v>
      </c>
      <c r="D29" s="26">
        <v>0.33082327462</v>
      </c>
      <c r="E29" s="26">
        <v>0.31850920426000001</v>
      </c>
      <c r="F29" s="26">
        <v>0.28777430481999999</v>
      </c>
      <c r="G29" s="26">
        <v>0.29320614053999999</v>
      </c>
    </row>
    <row r="30" spans="1:7" outlineLevel="4" x14ac:dyDescent="0.3">
      <c r="A30" s="25" t="s">
        <v>20</v>
      </c>
      <c r="B30" s="26">
        <v>0.42786614134000001</v>
      </c>
      <c r="C30" s="26">
        <v>0.44349495202</v>
      </c>
      <c r="D30" s="26">
        <v>0.33082327462</v>
      </c>
      <c r="E30" s="26">
        <v>0.31850920426000001</v>
      </c>
      <c r="F30" s="26">
        <v>0.28777430481999999</v>
      </c>
      <c r="G30" s="26">
        <v>0.29320614053999999</v>
      </c>
    </row>
    <row r="31" spans="1:7" outlineLevel="4" x14ac:dyDescent="0.3">
      <c r="A31" s="25" t="s">
        <v>21</v>
      </c>
      <c r="B31" s="26">
        <v>0.42786614134000001</v>
      </c>
      <c r="C31" s="26">
        <v>0.44349495202</v>
      </c>
      <c r="D31" s="26">
        <v>0.33082327462</v>
      </c>
      <c r="E31" s="26">
        <v>0.31850920426000001</v>
      </c>
      <c r="F31" s="26">
        <v>0.28777430481999999</v>
      </c>
      <c r="G31" s="26">
        <v>0.29320614053999999</v>
      </c>
    </row>
    <row r="32" spans="1:7" outlineLevel="4" x14ac:dyDescent="0.3">
      <c r="A32" s="25" t="s">
        <v>22</v>
      </c>
      <c r="B32" s="26">
        <v>0.42786614134000001</v>
      </c>
      <c r="C32" s="26">
        <v>0.44349495202</v>
      </c>
      <c r="D32" s="26">
        <v>0.33082327462</v>
      </c>
      <c r="E32" s="26">
        <v>0.31850920426000001</v>
      </c>
      <c r="F32" s="26">
        <v>0.28777430481999999</v>
      </c>
      <c r="G32" s="26">
        <v>0.29320614053999999</v>
      </c>
    </row>
    <row r="33" spans="1:7" outlineLevel="4" x14ac:dyDescent="0.3">
      <c r="A33" s="25" t="s">
        <v>23</v>
      </c>
      <c r="B33" s="26">
        <v>0.42786614134000001</v>
      </c>
      <c r="C33" s="26">
        <v>0.44349495202</v>
      </c>
      <c r="D33" s="26">
        <v>0.33082327462</v>
      </c>
      <c r="E33" s="26">
        <v>0.31850920426000001</v>
      </c>
      <c r="F33" s="26">
        <v>0.28777430481999999</v>
      </c>
      <c r="G33" s="26">
        <v>0.29320614053999999</v>
      </c>
    </row>
    <row r="34" spans="1:7" outlineLevel="4" x14ac:dyDescent="0.3">
      <c r="A34" s="25" t="s">
        <v>24</v>
      </c>
      <c r="B34" s="26">
        <v>0.42786614134000001</v>
      </c>
      <c r="C34" s="26">
        <v>0.44349495202</v>
      </c>
      <c r="D34" s="26">
        <v>0.33082327462</v>
      </c>
      <c r="E34" s="26">
        <v>0.31850920426000001</v>
      </c>
      <c r="F34" s="26">
        <v>0.28777430481999999</v>
      </c>
      <c r="G34" s="26">
        <v>0.29320614053999999</v>
      </c>
    </row>
    <row r="35" spans="1:7" outlineLevel="4" x14ac:dyDescent="0.3">
      <c r="A35" s="25" t="s">
        <v>25</v>
      </c>
      <c r="B35" s="26">
        <v>0.42786614134000001</v>
      </c>
      <c r="C35" s="26">
        <v>0.44349495202</v>
      </c>
      <c r="D35" s="26">
        <v>0.33082327462</v>
      </c>
      <c r="E35" s="26">
        <v>0.31850920426000001</v>
      </c>
      <c r="F35" s="26">
        <v>0.28777430481999999</v>
      </c>
      <c r="G35" s="26">
        <v>0.29320614053999999</v>
      </c>
    </row>
    <row r="36" spans="1:7" outlineLevel="4" x14ac:dyDescent="0.3">
      <c r="A36" s="25" t="s">
        <v>26</v>
      </c>
      <c r="B36" s="26">
        <v>0.42786614134000001</v>
      </c>
      <c r="C36" s="26">
        <v>0.44349495202</v>
      </c>
      <c r="D36" s="26">
        <v>0.33082327462</v>
      </c>
      <c r="E36" s="26">
        <v>0.31850920426000001</v>
      </c>
      <c r="F36" s="26">
        <v>0.28777430481999999</v>
      </c>
      <c r="G36" s="26">
        <v>0.29320614053999999</v>
      </c>
    </row>
    <row r="37" spans="1:7" outlineLevel="4" x14ac:dyDescent="0.3">
      <c r="A37" s="25" t="s">
        <v>27</v>
      </c>
      <c r="B37" s="26">
        <v>2.1574173242899999</v>
      </c>
      <c r="C37" s="26">
        <v>3.3531759060400002</v>
      </c>
      <c r="D37" s="26">
        <v>1.1345416286000001</v>
      </c>
      <c r="E37" s="26">
        <v>3.3204868307900002</v>
      </c>
      <c r="F37" s="26">
        <v>6.0801988866799999</v>
      </c>
      <c r="G37" s="26">
        <v>8.2758340483000001</v>
      </c>
    </row>
    <row r="38" spans="1:7" outlineLevel="4" x14ac:dyDescent="0.3">
      <c r="A38" s="25" t="s">
        <v>28</v>
      </c>
      <c r="B38" s="26">
        <v>0.42786638891000001</v>
      </c>
      <c r="C38" s="26">
        <v>0.44349520863000003</v>
      </c>
      <c r="D38" s="26">
        <v>7.0305603988399996</v>
      </c>
      <c r="E38" s="26">
        <v>6.7688653429299999</v>
      </c>
      <c r="F38" s="26">
        <v>6.1156961631</v>
      </c>
      <c r="G38" s="26">
        <v>6.2311319625300001</v>
      </c>
    </row>
    <row r="39" spans="1:7" outlineLevel="4" x14ac:dyDescent="0.3">
      <c r="A39" s="25" t="s">
        <v>29</v>
      </c>
      <c r="B39" s="26">
        <v>0.66909282536000003</v>
      </c>
      <c r="C39" s="26">
        <v>1.54523967858</v>
      </c>
      <c r="D39" s="26">
        <v>1.3651590982999999</v>
      </c>
      <c r="E39" s="26">
        <v>0.59342221659000005</v>
      </c>
      <c r="F39" s="26">
        <v>0.11893717737999999</v>
      </c>
      <c r="G39" s="26">
        <v>1.8965906854600001</v>
      </c>
    </row>
    <row r="40" spans="1:7" outlineLevel="4" x14ac:dyDescent="0.3">
      <c r="A40" s="25" t="s">
        <v>30</v>
      </c>
      <c r="B40" s="26">
        <v>2.0505828906499999</v>
      </c>
      <c r="C40" s="26">
        <v>1.88681203308</v>
      </c>
      <c r="D40" s="26">
        <v>1.8451328735700001</v>
      </c>
      <c r="E40" s="26">
        <v>1.08127016724</v>
      </c>
      <c r="F40" s="26">
        <v>1.09586897881</v>
      </c>
      <c r="G40" s="26">
        <v>1.11655387032</v>
      </c>
    </row>
    <row r="41" spans="1:7" outlineLevel="4" x14ac:dyDescent="0.3">
      <c r="A41" s="25" t="s">
        <v>31</v>
      </c>
      <c r="B41" s="26">
        <v>1.6580396185999999</v>
      </c>
      <c r="C41" s="26">
        <v>1.50597939013</v>
      </c>
      <c r="D41" s="26">
        <v>1.1233792652800001</v>
      </c>
      <c r="E41" s="26">
        <v>1.08156427714</v>
      </c>
      <c r="F41" s="26">
        <v>0.97719753088000005</v>
      </c>
      <c r="G41" s="26">
        <v>0</v>
      </c>
    </row>
    <row r="42" spans="1:7" outlineLevel="4" x14ac:dyDescent="0.3">
      <c r="A42" s="25" t="s">
        <v>32</v>
      </c>
      <c r="B42" s="26">
        <v>0.60994022902</v>
      </c>
      <c r="C42" s="26">
        <v>0.87867744205999998</v>
      </c>
      <c r="D42" s="26">
        <v>0.58743542275000005</v>
      </c>
      <c r="E42" s="26">
        <v>0.46815606701000001</v>
      </c>
      <c r="F42" s="26">
        <v>0.42298082732999998</v>
      </c>
      <c r="G42" s="26">
        <v>0.37037365306999998</v>
      </c>
    </row>
    <row r="43" spans="1:7" outlineLevel="4" x14ac:dyDescent="0.3">
      <c r="A43" s="25" t="s">
        <v>33</v>
      </c>
      <c r="B43" s="26">
        <v>0.61893006440999998</v>
      </c>
      <c r="C43" s="26">
        <v>0.64153793137000004</v>
      </c>
      <c r="D43" s="26">
        <v>0.27345865032</v>
      </c>
      <c r="E43" s="26">
        <v>6.5819958720000002E-2</v>
      </c>
      <c r="F43" s="26">
        <v>5.9468588689999997E-2</v>
      </c>
      <c r="G43" s="26">
        <v>6.0591078079999999E-2</v>
      </c>
    </row>
    <row r="44" spans="1:7" outlineLevel="4" x14ac:dyDescent="0.3">
      <c r="A44" s="25" t="s">
        <v>34</v>
      </c>
      <c r="B44" s="26">
        <v>0.63661378054999995</v>
      </c>
      <c r="C44" s="26">
        <v>0.65986758656</v>
      </c>
      <c r="D44" s="26">
        <v>0.49222557056999999</v>
      </c>
      <c r="E44" s="26">
        <v>0.34226378534000002</v>
      </c>
      <c r="F44" s="26">
        <v>0.13083089512000001</v>
      </c>
      <c r="G44" s="26">
        <v>0.13330037179000001</v>
      </c>
    </row>
    <row r="45" spans="1:7" outlineLevel="3" x14ac:dyDescent="0.3">
      <c r="A45" s="28" t="s">
        <v>35</v>
      </c>
      <c r="B45" s="26">
        <f t="shared" ref="B45:G45" si="4">SUM(B$46:B$46)</f>
        <v>7.0161481959999994E-2</v>
      </c>
      <c r="C45" s="26">
        <f t="shared" si="4"/>
        <v>6.7876007769999996E-2</v>
      </c>
      <c r="D45" s="26">
        <f t="shared" si="4"/>
        <v>4.7015275199999998E-2</v>
      </c>
      <c r="E45" s="26">
        <f t="shared" si="4"/>
        <v>4.1783306749999999E-2</v>
      </c>
      <c r="F45" s="26">
        <f t="shared" si="4"/>
        <v>3.4605431809999997E-2</v>
      </c>
      <c r="G45" s="26">
        <f t="shared" si="4"/>
        <v>3.3655956260000001E-2</v>
      </c>
    </row>
    <row r="46" spans="1:7" outlineLevel="4" x14ac:dyDescent="0.3">
      <c r="A46" s="25" t="s">
        <v>36</v>
      </c>
      <c r="B46" s="26">
        <v>7.0161481959999994E-2</v>
      </c>
      <c r="C46" s="26">
        <v>6.7876007769999996E-2</v>
      </c>
      <c r="D46" s="26">
        <v>4.7015275199999998E-2</v>
      </c>
      <c r="E46" s="26">
        <v>4.1783306749999999E-2</v>
      </c>
      <c r="F46" s="26">
        <v>3.4605431809999997E-2</v>
      </c>
      <c r="G46" s="26">
        <v>3.3655956260000001E-2</v>
      </c>
    </row>
    <row r="47" spans="1:7" ht="14.4" outlineLevel="2" x14ac:dyDescent="0.3">
      <c r="A47" s="127" t="s">
        <v>37</v>
      </c>
      <c r="B47" s="128">
        <f t="shared" ref="B47:G47" si="5">B$48+B$58+B$69+B$71+B$78+B$87+B$89</f>
        <v>44.510678309749999</v>
      </c>
      <c r="C47" s="128">
        <f t="shared" si="5"/>
        <v>47.663009876300002</v>
      </c>
      <c r="D47" s="128">
        <f t="shared" si="5"/>
        <v>63.591260792390003</v>
      </c>
      <c r="E47" s="128">
        <f t="shared" si="5"/>
        <v>94.791091580989999</v>
      </c>
      <c r="F47" s="128">
        <f t="shared" si="5"/>
        <v>114.87767688267999</v>
      </c>
      <c r="G47" s="128">
        <f t="shared" si="5"/>
        <v>140.01324158708002</v>
      </c>
    </row>
    <row r="48" spans="1:7" outlineLevel="3" x14ac:dyDescent="0.3">
      <c r="A48" s="28" t="s">
        <v>38</v>
      </c>
      <c r="B48" s="26">
        <f t="shared" ref="B48:G48" si="6">SUM(B$49:B$57)</f>
        <v>15.678814377209999</v>
      </c>
      <c r="C48" s="26">
        <f t="shared" si="6"/>
        <v>16.97941619561</v>
      </c>
      <c r="D48" s="26">
        <f t="shared" si="6"/>
        <v>30.08746323786</v>
      </c>
      <c r="E48" s="26">
        <f t="shared" si="6"/>
        <v>59.305881467680003</v>
      </c>
      <c r="F48" s="26">
        <f t="shared" si="6"/>
        <v>82.827989272819991</v>
      </c>
      <c r="G48" s="26">
        <f t="shared" si="6"/>
        <v>106.61877403881</v>
      </c>
    </row>
    <row r="49" spans="1:7" outlineLevel="4" x14ac:dyDescent="0.3">
      <c r="A49" s="25" t="s">
        <v>39</v>
      </c>
      <c r="B49" s="26">
        <v>3.697351603E-2</v>
      </c>
      <c r="C49" s="26">
        <v>5.8199870360000003E-2</v>
      </c>
      <c r="D49" s="26">
        <v>7.7583875149999995E-2</v>
      </c>
      <c r="E49" s="26">
        <v>0.11417866259999999</v>
      </c>
      <c r="F49" s="26">
        <v>0.11419518165</v>
      </c>
      <c r="G49" s="26">
        <v>0.10676415693000001</v>
      </c>
    </row>
    <row r="50" spans="1:7" outlineLevel="4" x14ac:dyDescent="0.3">
      <c r="A50" s="25" t="s">
        <v>40</v>
      </c>
      <c r="B50" s="26">
        <v>0</v>
      </c>
      <c r="C50" s="26">
        <v>0</v>
      </c>
      <c r="D50" s="26">
        <v>0</v>
      </c>
      <c r="E50" s="26">
        <v>0</v>
      </c>
      <c r="F50" s="26">
        <v>0.12100019522</v>
      </c>
      <c r="G50" s="26">
        <v>0.14004378538000001</v>
      </c>
    </row>
    <row r="51" spans="1:7" outlineLevel="4" x14ac:dyDescent="0.3">
      <c r="A51" s="25" t="s">
        <v>41</v>
      </c>
      <c r="B51" s="26">
        <v>0.48430295177999999</v>
      </c>
      <c r="C51" s="26">
        <v>0.3863149676</v>
      </c>
      <c r="D51" s="26">
        <v>0.25855498448999997</v>
      </c>
      <c r="E51" s="26">
        <v>0.19374588745999999</v>
      </c>
      <c r="F51" s="26">
        <v>0.10114868791000001</v>
      </c>
      <c r="G51" s="26">
        <v>8.57770967E-2</v>
      </c>
    </row>
    <row r="52" spans="1:7" outlineLevel="4" x14ac:dyDescent="0.3">
      <c r="A52" s="25" t="s">
        <v>42</v>
      </c>
      <c r="B52" s="26">
        <v>0.95439248045000002</v>
      </c>
      <c r="C52" s="26">
        <v>1.0156447287699999</v>
      </c>
      <c r="D52" s="26">
        <v>2.6833592883700002</v>
      </c>
      <c r="E52" s="26">
        <v>3.0297750091800002</v>
      </c>
      <c r="F52" s="26">
        <v>2.9522925032999998</v>
      </c>
      <c r="G52" s="26">
        <v>3.2170414812599999</v>
      </c>
    </row>
    <row r="53" spans="1:7" outlineLevel="4" x14ac:dyDescent="0.3">
      <c r="A53" s="25" t="s">
        <v>43</v>
      </c>
      <c r="B53" s="26">
        <v>4.6811582126699998</v>
      </c>
      <c r="C53" s="26">
        <v>4.9991812509700004</v>
      </c>
      <c r="D53" s="26">
        <v>12.366377438580001</v>
      </c>
      <c r="E53" s="26">
        <v>32.90407975798</v>
      </c>
      <c r="F53" s="26">
        <v>44.012826736089998</v>
      </c>
      <c r="G53" s="26">
        <v>66.803185877540002</v>
      </c>
    </row>
    <row r="54" spans="1:7" outlineLevel="4" x14ac:dyDescent="0.3">
      <c r="A54" s="25" t="s">
        <v>44</v>
      </c>
      <c r="B54" s="26">
        <v>5.2931177325599998</v>
      </c>
      <c r="C54" s="26">
        <v>6.1552473171899997</v>
      </c>
      <c r="D54" s="26">
        <v>7.72193497584</v>
      </c>
      <c r="E54" s="26">
        <v>12.00422151197</v>
      </c>
      <c r="F54" s="26">
        <v>16.17518239755</v>
      </c>
      <c r="G54" s="26">
        <v>16.276102735150001</v>
      </c>
    </row>
    <row r="55" spans="1:7" outlineLevel="4" x14ac:dyDescent="0.3">
      <c r="A55" s="25" t="s">
        <v>45</v>
      </c>
      <c r="B55" s="26">
        <v>0</v>
      </c>
      <c r="C55" s="26">
        <v>0</v>
      </c>
      <c r="D55" s="26">
        <v>0.57660198080000002</v>
      </c>
      <c r="E55" s="26">
        <v>1.05085771959</v>
      </c>
      <c r="F55" s="26">
        <v>5.7905951672300002</v>
      </c>
      <c r="G55" s="26">
        <v>5.9961691531600003</v>
      </c>
    </row>
    <row r="56" spans="1:7" outlineLevel="4" x14ac:dyDescent="0.3">
      <c r="A56" s="25" t="s">
        <v>46</v>
      </c>
      <c r="B56" s="26">
        <v>4.2288694837199996</v>
      </c>
      <c r="C56" s="26">
        <v>4.3625608583400002</v>
      </c>
      <c r="D56" s="26">
        <v>6.4009203970500002</v>
      </c>
      <c r="E56" s="26">
        <v>10.00235119221</v>
      </c>
      <c r="F56" s="26">
        <v>13.54928616023</v>
      </c>
      <c r="G56" s="26">
        <v>13.98160348063</v>
      </c>
    </row>
    <row r="57" spans="1:7" outlineLevel="4" x14ac:dyDescent="0.3">
      <c r="A57" s="25" t="s">
        <v>47</v>
      </c>
      <c r="B57" s="26">
        <v>0</v>
      </c>
      <c r="C57" s="26">
        <v>2.2672023800000001E-3</v>
      </c>
      <c r="D57" s="26">
        <v>2.13029758E-3</v>
      </c>
      <c r="E57" s="26">
        <v>6.6717266900000001E-3</v>
      </c>
      <c r="F57" s="26">
        <v>1.146224364E-2</v>
      </c>
      <c r="G57" s="26">
        <v>1.208627206E-2</v>
      </c>
    </row>
    <row r="58" spans="1:7" outlineLevel="3" x14ac:dyDescent="0.3">
      <c r="A58" s="28" t="s">
        <v>48</v>
      </c>
      <c r="B58" s="26">
        <f t="shared" ref="B58:G58" si="7">SUM(B$59:B$68)</f>
        <v>0.94665391014000011</v>
      </c>
      <c r="C58" s="26">
        <f t="shared" si="7"/>
        <v>0.88801693534000015</v>
      </c>
      <c r="D58" s="26">
        <f t="shared" si="7"/>
        <v>4.3891608617900006</v>
      </c>
      <c r="E58" s="26">
        <f t="shared" si="7"/>
        <v>6.3176009659000005</v>
      </c>
      <c r="F58" s="26">
        <f t="shared" si="7"/>
        <v>7.6299116025599991</v>
      </c>
      <c r="G58" s="26">
        <f t="shared" si="7"/>
        <v>8.0980439822600001</v>
      </c>
    </row>
    <row r="59" spans="1:7" outlineLevel="4" x14ac:dyDescent="0.3">
      <c r="A59" s="25" t="s">
        <v>49</v>
      </c>
      <c r="B59" s="26">
        <v>0</v>
      </c>
      <c r="C59" s="26">
        <v>0</v>
      </c>
      <c r="D59" s="26">
        <v>1.8276825705999999</v>
      </c>
      <c r="E59" s="26">
        <v>3.6820325010000001</v>
      </c>
      <c r="F59" s="26">
        <v>5.0846934205799998</v>
      </c>
      <c r="G59" s="26">
        <v>5.29726013299</v>
      </c>
    </row>
    <row r="60" spans="1:7" outlineLevel="4" x14ac:dyDescent="0.3">
      <c r="A60" s="25" t="s">
        <v>50</v>
      </c>
      <c r="B60" s="26">
        <v>2.7804970700000001E-2</v>
      </c>
      <c r="C60" s="26">
        <v>3.9693692959999999E-2</v>
      </c>
      <c r="D60" s="26">
        <v>0.47501825474999998</v>
      </c>
      <c r="E60" s="26">
        <v>0.4994446609</v>
      </c>
      <c r="F60" s="26">
        <v>0.46506189307000001</v>
      </c>
      <c r="G60" s="26">
        <v>0.51131853173999997</v>
      </c>
    </row>
    <row r="61" spans="1:7" outlineLevel="4" x14ac:dyDescent="0.3">
      <c r="A61" s="25" t="s">
        <v>51</v>
      </c>
      <c r="B61" s="26">
        <v>0.31797605808000001</v>
      </c>
      <c r="C61" s="26">
        <v>0.28670076286000001</v>
      </c>
      <c r="D61" s="26">
        <v>0.58684537884999999</v>
      </c>
      <c r="E61" s="26">
        <v>0.62447708832000004</v>
      </c>
      <c r="F61" s="26">
        <v>0.58744407237999996</v>
      </c>
      <c r="G61" s="26">
        <v>0.65877303392999997</v>
      </c>
    </row>
    <row r="62" spans="1:7" outlineLevel="4" x14ac:dyDescent="0.3">
      <c r="A62" s="25" t="s">
        <v>52</v>
      </c>
      <c r="B62" s="26">
        <v>0</v>
      </c>
      <c r="C62" s="26">
        <v>0</v>
      </c>
      <c r="D62" s="26">
        <v>0.21302975776999999</v>
      </c>
      <c r="E62" s="26">
        <v>0.22224977884</v>
      </c>
      <c r="F62" s="26">
        <v>0.20898023264000001</v>
      </c>
      <c r="G62" s="26">
        <v>0.23331976093000001</v>
      </c>
    </row>
    <row r="63" spans="1:7" outlineLevel="4" x14ac:dyDescent="0.3">
      <c r="A63" s="25" t="s">
        <v>53</v>
      </c>
      <c r="B63" s="26">
        <v>0.58457338385000002</v>
      </c>
      <c r="C63" s="26">
        <v>0.49881203877000002</v>
      </c>
      <c r="D63" s="26">
        <v>0.99791775268000005</v>
      </c>
      <c r="E63" s="26">
        <v>0.94627132542000003</v>
      </c>
      <c r="F63" s="26">
        <v>0.84658439538999997</v>
      </c>
      <c r="G63" s="26">
        <v>0.90775280560000005</v>
      </c>
    </row>
    <row r="64" spans="1:7" outlineLevel="4" x14ac:dyDescent="0.3">
      <c r="A64" s="25" t="s">
        <v>54</v>
      </c>
      <c r="B64" s="26">
        <v>0</v>
      </c>
      <c r="C64" s="26">
        <v>0</v>
      </c>
      <c r="D64" s="26">
        <v>0.21302975776999999</v>
      </c>
      <c r="E64" s="26">
        <v>0.22224977884</v>
      </c>
      <c r="F64" s="26">
        <v>0.20898023264000001</v>
      </c>
      <c r="G64" s="26">
        <v>0.23331976093000001</v>
      </c>
    </row>
    <row r="65" spans="1:7" outlineLevel="4" x14ac:dyDescent="0.3">
      <c r="A65" s="25" t="s">
        <v>55</v>
      </c>
      <c r="B65" s="26">
        <v>1.440203588E-2</v>
      </c>
      <c r="C65" s="26">
        <v>4.1845500289999997E-2</v>
      </c>
      <c r="D65" s="26">
        <v>5.3056445690000002E-2</v>
      </c>
      <c r="E65" s="26">
        <v>9.6949115109999998E-2</v>
      </c>
      <c r="F65" s="26">
        <v>0.10378189140999999</v>
      </c>
      <c r="G65" s="26">
        <v>0.13011222543000001</v>
      </c>
    </row>
    <row r="66" spans="1:7" outlineLevel="4" x14ac:dyDescent="0.3">
      <c r="A66" s="25" t="s">
        <v>56</v>
      </c>
      <c r="B66" s="26">
        <v>0</v>
      </c>
      <c r="C66" s="26">
        <v>0</v>
      </c>
      <c r="D66" s="26">
        <v>0</v>
      </c>
      <c r="E66" s="26">
        <v>0</v>
      </c>
      <c r="F66" s="26">
        <v>0.1</v>
      </c>
      <c r="G66" s="26">
        <v>0.1</v>
      </c>
    </row>
    <row r="67" spans="1:7" outlineLevel="4" x14ac:dyDescent="0.3">
      <c r="A67" s="25" t="s">
        <v>57</v>
      </c>
      <c r="B67" s="26">
        <v>0</v>
      </c>
      <c r="C67" s="26">
        <v>2.0492385960000001E-2</v>
      </c>
      <c r="D67" s="26">
        <v>2.210838918E-2</v>
      </c>
      <c r="E67" s="26">
        <v>2.3454162970000001E-2</v>
      </c>
      <c r="F67" s="26">
        <v>2.3872949189999999E-2</v>
      </c>
      <c r="G67" s="26">
        <v>2.567521545E-2</v>
      </c>
    </row>
    <row r="68" spans="1:7" outlineLevel="4" x14ac:dyDescent="0.3">
      <c r="A68" s="25" t="s">
        <v>58</v>
      </c>
      <c r="B68" s="26">
        <v>1.8974616299999999E-3</v>
      </c>
      <c r="C68" s="26">
        <v>4.7255449999999998E-4</v>
      </c>
      <c r="D68" s="26">
        <v>4.7255449999999998E-4</v>
      </c>
      <c r="E68" s="26">
        <v>4.7255449999999998E-4</v>
      </c>
      <c r="F68" s="26">
        <v>5.1251526E-4</v>
      </c>
      <c r="G68" s="26">
        <v>5.1251526E-4</v>
      </c>
    </row>
    <row r="69" spans="1:7" outlineLevel="3" x14ac:dyDescent="0.3">
      <c r="A69" s="28" t="s">
        <v>59</v>
      </c>
      <c r="B69" s="26">
        <f t="shared" ref="B69:G69" si="8">SUM(B$70:B$70)</f>
        <v>0.60585586000000002</v>
      </c>
      <c r="C69" s="26">
        <f t="shared" si="8"/>
        <v>0.60585586000000002</v>
      </c>
      <c r="D69" s="26">
        <f t="shared" si="8"/>
        <v>0.60585586000000002</v>
      </c>
      <c r="E69" s="26">
        <f t="shared" si="8"/>
        <v>0.60585586000000002</v>
      </c>
      <c r="F69" s="26">
        <f t="shared" si="8"/>
        <v>0.60585586000000002</v>
      </c>
      <c r="G69" s="26">
        <f t="shared" si="8"/>
        <v>0.60585586000000002</v>
      </c>
    </row>
    <row r="70" spans="1:7" outlineLevel="4" x14ac:dyDescent="0.3">
      <c r="A70" s="25" t="s">
        <v>60</v>
      </c>
      <c r="B70" s="26">
        <v>0.60585586000000002</v>
      </c>
      <c r="C70" s="26">
        <v>0.60585586000000002</v>
      </c>
      <c r="D70" s="26">
        <v>0.60585586000000002</v>
      </c>
      <c r="E70" s="26">
        <v>0.60585586000000002</v>
      </c>
      <c r="F70" s="26">
        <v>0.60585586000000002</v>
      </c>
      <c r="G70" s="26">
        <v>0.60585586000000002</v>
      </c>
    </row>
    <row r="71" spans="1:7" outlineLevel="3" x14ac:dyDescent="0.3">
      <c r="A71" s="28" t="s">
        <v>61</v>
      </c>
      <c r="B71" s="26">
        <f t="shared" ref="B71:G71" si="9">SUM(B$72:B$77)</f>
        <v>2.16046496469</v>
      </c>
      <c r="C71" s="26">
        <f t="shared" si="9"/>
        <v>1.8600623522399999</v>
      </c>
      <c r="D71" s="26">
        <f t="shared" si="9"/>
        <v>1.6511306157100001</v>
      </c>
      <c r="E71" s="26">
        <f t="shared" si="9"/>
        <v>1.56620920958</v>
      </c>
      <c r="F71" s="26">
        <f t="shared" si="9"/>
        <v>1.4786194744199999</v>
      </c>
      <c r="G71" s="26">
        <f t="shared" si="9"/>
        <v>2.15166605832</v>
      </c>
    </row>
    <row r="72" spans="1:7" outlineLevel="4" x14ac:dyDescent="0.3">
      <c r="A72" s="25" t="s">
        <v>62</v>
      </c>
      <c r="B72" s="26">
        <v>0.23292541166</v>
      </c>
      <c r="C72" s="26">
        <v>0.29744124965000002</v>
      </c>
      <c r="D72" s="26">
        <v>0.30348476916</v>
      </c>
      <c r="E72" s="26">
        <v>0.2708811217</v>
      </c>
      <c r="F72" s="26">
        <v>0.19288559186000001</v>
      </c>
      <c r="G72" s="26">
        <v>0.16602247842000001</v>
      </c>
    </row>
    <row r="73" spans="1:7" outlineLevel="4" x14ac:dyDescent="0.3">
      <c r="A73" s="25" t="s">
        <v>63</v>
      </c>
      <c r="B73" s="26">
        <v>0.61432522476999996</v>
      </c>
      <c r="C73" s="26">
        <v>0.73684077395000003</v>
      </c>
      <c r="D73" s="26">
        <v>0.69234671275000004</v>
      </c>
      <c r="E73" s="26">
        <v>0.72231178122999995</v>
      </c>
      <c r="F73" s="26">
        <v>0.67918575608999998</v>
      </c>
      <c r="G73" s="26">
        <v>0.75828922304000002</v>
      </c>
    </row>
    <row r="74" spans="1:7" outlineLevel="4" x14ac:dyDescent="0.3">
      <c r="A74" s="25" t="s">
        <v>64</v>
      </c>
      <c r="B74" s="26">
        <v>6.2819910000000005E-5</v>
      </c>
      <c r="C74" s="26">
        <v>5.7960120000000002E-5</v>
      </c>
      <c r="D74" s="26">
        <v>5.4460209999999998E-5</v>
      </c>
      <c r="E74" s="26">
        <v>5.681727E-5</v>
      </c>
      <c r="F74" s="26">
        <v>5.3424960000000002E-5</v>
      </c>
      <c r="G74" s="26">
        <v>5.9647259999999998E-5</v>
      </c>
    </row>
    <row r="75" spans="1:7" outlineLevel="4" x14ac:dyDescent="0.3">
      <c r="A75" s="25" t="s">
        <v>65</v>
      </c>
      <c r="B75" s="26">
        <v>0</v>
      </c>
      <c r="C75" s="26">
        <v>0</v>
      </c>
      <c r="D75" s="26">
        <v>0</v>
      </c>
      <c r="E75" s="26">
        <v>4.3185847999999997E-3</v>
      </c>
      <c r="F75" s="26">
        <v>6.7086455600000004E-3</v>
      </c>
      <c r="G75" s="26">
        <v>0.63814806538000002</v>
      </c>
    </row>
    <row r="76" spans="1:7" outlineLevel="4" x14ac:dyDescent="0.3">
      <c r="A76" s="25" t="s">
        <v>66</v>
      </c>
      <c r="B76" s="26">
        <v>1.3131515083500001</v>
      </c>
      <c r="C76" s="26">
        <v>0.82572236852000003</v>
      </c>
      <c r="D76" s="26">
        <v>0.65524467359000005</v>
      </c>
      <c r="E76" s="26">
        <v>0.56864090458000005</v>
      </c>
      <c r="F76" s="26">
        <v>0.43278562789000002</v>
      </c>
      <c r="G76" s="26">
        <v>0.39820497632000001</v>
      </c>
    </row>
    <row r="77" spans="1:7" outlineLevel="4" x14ac:dyDescent="0.3">
      <c r="A77" s="25" t="s">
        <v>67</v>
      </c>
      <c r="B77" s="26">
        <v>0</v>
      </c>
      <c r="C77" s="26">
        <v>0</v>
      </c>
      <c r="D77" s="26">
        <v>0</v>
      </c>
      <c r="E77" s="26">
        <v>0</v>
      </c>
      <c r="F77" s="26">
        <v>0.16700042806000001</v>
      </c>
      <c r="G77" s="26">
        <v>0.1909416679</v>
      </c>
    </row>
    <row r="78" spans="1:7" outlineLevel="3" x14ac:dyDescent="0.3">
      <c r="A78" s="28" t="s">
        <v>68</v>
      </c>
      <c r="B78" s="26">
        <f t="shared" ref="B78:G78" si="10">SUM(B$79:B$86)</f>
        <v>20.35023951142</v>
      </c>
      <c r="C78" s="26">
        <f t="shared" si="10"/>
        <v>19.912232679059997</v>
      </c>
      <c r="D78" s="26">
        <f t="shared" si="10"/>
        <v>19.657214774909999</v>
      </c>
      <c r="E78" s="26">
        <f t="shared" si="10"/>
        <v>19.760940011999999</v>
      </c>
      <c r="F78" s="26">
        <f t="shared" si="10"/>
        <v>15.219165084</v>
      </c>
      <c r="G78" s="26">
        <f t="shared" si="10"/>
        <v>15.219165084</v>
      </c>
    </row>
    <row r="79" spans="1:7" outlineLevel="4" x14ac:dyDescent="0.3">
      <c r="A79" s="25" t="s">
        <v>112</v>
      </c>
      <c r="B79" s="26">
        <v>8.6357759999999999</v>
      </c>
      <c r="C79" s="26">
        <v>7.6616299999999997</v>
      </c>
      <c r="D79" s="26">
        <v>7.5606299999999997</v>
      </c>
      <c r="E79" s="26">
        <v>7.5606299999999997</v>
      </c>
      <c r="F79" s="26">
        <v>0</v>
      </c>
      <c r="G79" s="26">
        <v>0</v>
      </c>
    </row>
    <row r="80" spans="1:7" outlineLevel="4" x14ac:dyDescent="0.3">
      <c r="A80" s="25" t="s">
        <v>113</v>
      </c>
      <c r="B80" s="26">
        <v>1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</row>
    <row r="81" spans="1:7" outlineLevel="4" x14ac:dyDescent="0.3">
      <c r="A81" s="25" t="s">
        <v>114</v>
      </c>
      <c r="B81" s="26">
        <v>3</v>
      </c>
      <c r="C81" s="26">
        <v>3</v>
      </c>
      <c r="D81" s="26">
        <v>3</v>
      </c>
      <c r="E81" s="26">
        <v>3</v>
      </c>
      <c r="F81" s="26">
        <v>0</v>
      </c>
      <c r="G81" s="26">
        <v>0</v>
      </c>
    </row>
    <row r="82" spans="1:7" outlineLevel="4" x14ac:dyDescent="0.3">
      <c r="A82" s="25" t="s">
        <v>115</v>
      </c>
      <c r="B82" s="26">
        <v>2.35</v>
      </c>
      <c r="C82" s="26">
        <v>2.35</v>
      </c>
      <c r="D82" s="26">
        <v>2.35</v>
      </c>
      <c r="E82" s="26">
        <v>2.35</v>
      </c>
      <c r="F82" s="26">
        <v>0</v>
      </c>
      <c r="G82" s="26">
        <v>0</v>
      </c>
    </row>
    <row r="83" spans="1:7" outlineLevel="4" x14ac:dyDescent="0.3">
      <c r="A83" s="25" t="s">
        <v>116</v>
      </c>
      <c r="B83" s="26">
        <v>1.2286504495199999</v>
      </c>
      <c r="C83" s="26">
        <v>1.1336011906900001</v>
      </c>
      <c r="D83" s="26">
        <v>1.06514878885</v>
      </c>
      <c r="E83" s="26">
        <v>1.1112488942200001</v>
      </c>
      <c r="F83" s="26">
        <v>0</v>
      </c>
      <c r="G83" s="26">
        <v>0</v>
      </c>
    </row>
    <row r="84" spans="1:7" outlineLevel="4" x14ac:dyDescent="0.3">
      <c r="A84" s="25" t="s">
        <v>117</v>
      </c>
      <c r="B84" s="26">
        <v>4.1358130619000004</v>
      </c>
      <c r="C84" s="26">
        <v>4.01700148837</v>
      </c>
      <c r="D84" s="26">
        <v>3.9314359860599999</v>
      </c>
      <c r="E84" s="26">
        <v>3.9890611177799999</v>
      </c>
      <c r="F84" s="26">
        <v>0</v>
      </c>
      <c r="G84" s="26">
        <v>0</v>
      </c>
    </row>
    <row r="85" spans="1:7" outlineLevel="4" x14ac:dyDescent="0.3">
      <c r="A85" s="25" t="s">
        <v>118</v>
      </c>
      <c r="B85" s="26">
        <v>0</v>
      </c>
      <c r="C85" s="26">
        <v>1.75</v>
      </c>
      <c r="D85" s="26">
        <v>1.75</v>
      </c>
      <c r="E85" s="26">
        <v>1.75</v>
      </c>
      <c r="F85" s="26">
        <v>0</v>
      </c>
      <c r="G85" s="26">
        <v>0</v>
      </c>
    </row>
    <row r="86" spans="1:7" outlineLevel="4" x14ac:dyDescent="0.3">
      <c r="A86" s="25" t="s">
        <v>69</v>
      </c>
      <c r="B86" s="26">
        <v>0</v>
      </c>
      <c r="C86" s="26">
        <v>0</v>
      </c>
      <c r="D86" s="26">
        <v>0</v>
      </c>
      <c r="E86" s="26">
        <v>0</v>
      </c>
      <c r="F86" s="26">
        <v>15.219165084</v>
      </c>
      <c r="G86" s="26">
        <v>15.219165084</v>
      </c>
    </row>
    <row r="87" spans="1:7" outlineLevel="3" x14ac:dyDescent="0.3">
      <c r="A87" s="28" t="s">
        <v>70</v>
      </c>
      <c r="B87" s="26">
        <f t="shared" ref="B87:G87" si="11">SUM(B$88:B$88)</f>
        <v>3</v>
      </c>
      <c r="C87" s="26">
        <f t="shared" si="11"/>
        <v>3</v>
      </c>
      <c r="D87" s="26">
        <f t="shared" si="11"/>
        <v>3</v>
      </c>
      <c r="E87" s="26">
        <f t="shared" si="11"/>
        <v>3</v>
      </c>
      <c r="F87" s="26">
        <f t="shared" si="11"/>
        <v>3</v>
      </c>
      <c r="G87" s="26">
        <f t="shared" si="11"/>
        <v>3</v>
      </c>
    </row>
    <row r="88" spans="1:7" outlineLevel="4" x14ac:dyDescent="0.3">
      <c r="A88" s="25" t="s">
        <v>71</v>
      </c>
      <c r="B88" s="26">
        <v>3</v>
      </c>
      <c r="C88" s="26">
        <v>3</v>
      </c>
      <c r="D88" s="26">
        <v>3</v>
      </c>
      <c r="E88" s="26">
        <v>3</v>
      </c>
      <c r="F88" s="26">
        <v>3</v>
      </c>
      <c r="G88" s="26">
        <v>3</v>
      </c>
    </row>
    <row r="89" spans="1:7" outlineLevel="3" x14ac:dyDescent="0.3">
      <c r="A89" s="28" t="s">
        <v>72</v>
      </c>
      <c r="B89" s="26">
        <f t="shared" ref="B89:G89" si="12">SUM(B$90:B$90)</f>
        <v>1.7686496862900001</v>
      </c>
      <c r="C89" s="26">
        <f t="shared" si="12"/>
        <v>4.4174258540500002</v>
      </c>
      <c r="D89" s="26">
        <f t="shared" si="12"/>
        <v>4.2004354421199999</v>
      </c>
      <c r="E89" s="26">
        <f t="shared" si="12"/>
        <v>4.2346040658300002</v>
      </c>
      <c r="F89" s="26">
        <f t="shared" si="12"/>
        <v>4.1161355888799998</v>
      </c>
      <c r="G89" s="26">
        <f t="shared" si="12"/>
        <v>4.3197365636900003</v>
      </c>
    </row>
    <row r="90" spans="1:7" outlineLevel="4" x14ac:dyDescent="0.3">
      <c r="A90" s="25" t="s">
        <v>46</v>
      </c>
      <c r="B90" s="26">
        <v>1.7686496862900001</v>
      </c>
      <c r="C90" s="26">
        <v>4.4174258540500002</v>
      </c>
      <c r="D90" s="26">
        <v>4.2004354421199999</v>
      </c>
      <c r="E90" s="26">
        <v>4.2346040658300002</v>
      </c>
      <c r="F90" s="26">
        <v>4.1161355888799998</v>
      </c>
      <c r="G90" s="26">
        <v>4.3197365636900003</v>
      </c>
    </row>
    <row r="91" spans="1:7" ht="14.4" outlineLevel="1" x14ac:dyDescent="0.3">
      <c r="A91" s="129" t="s">
        <v>73</v>
      </c>
      <c r="B91" s="130">
        <f t="shared" ref="B91:G91" si="13">B$92+B$111</f>
        <v>10.350286957600002</v>
      </c>
      <c r="C91" s="130">
        <f t="shared" si="13"/>
        <v>11.340186286440002</v>
      </c>
      <c r="D91" s="130">
        <f t="shared" si="13"/>
        <v>9.8563851605699995</v>
      </c>
      <c r="E91" s="130">
        <f t="shared" si="13"/>
        <v>8.7289038365499998</v>
      </c>
      <c r="F91" s="130">
        <f t="shared" si="13"/>
        <v>6.8629393971300008</v>
      </c>
      <c r="G91" s="130">
        <f t="shared" si="13"/>
        <v>6.9935071573799998</v>
      </c>
    </row>
    <row r="92" spans="1:7" ht="14.4" outlineLevel="2" x14ac:dyDescent="0.3">
      <c r="A92" s="127" t="s">
        <v>1</v>
      </c>
      <c r="B92" s="128">
        <f t="shared" ref="B92:G92" si="14">B$93+B$101+B$109</f>
        <v>1.14015267014</v>
      </c>
      <c r="C92" s="128">
        <f t="shared" si="14"/>
        <v>1.7977295609399999</v>
      </c>
      <c r="D92" s="128">
        <f t="shared" si="14"/>
        <v>1.9743148852600001</v>
      </c>
      <c r="E92" s="128">
        <f t="shared" si="14"/>
        <v>1.8113315413799997</v>
      </c>
      <c r="F92" s="128">
        <f t="shared" si="14"/>
        <v>1.6498361975499998</v>
      </c>
      <c r="G92" s="128">
        <f t="shared" si="14"/>
        <v>1.96863481009</v>
      </c>
    </row>
    <row r="93" spans="1:7" outlineLevel="3" x14ac:dyDescent="0.3">
      <c r="A93" s="28" t="s">
        <v>2</v>
      </c>
      <c r="B93" s="26">
        <f t="shared" ref="B93:G93" si="15">SUM(B$94:B$100)</f>
        <v>0.86249908397999997</v>
      </c>
      <c r="C93" s="26">
        <f t="shared" si="15"/>
        <v>0.62058407812999994</v>
      </c>
      <c r="D93" s="26">
        <f t="shared" si="15"/>
        <v>0.32397785532000001</v>
      </c>
      <c r="E93" s="26">
        <f t="shared" si="15"/>
        <v>0.2099659737</v>
      </c>
      <c r="F93" s="26">
        <f t="shared" si="15"/>
        <v>0.10644904969000001</v>
      </c>
      <c r="G93" s="26">
        <f t="shared" si="15"/>
        <v>0.10845831092</v>
      </c>
    </row>
    <row r="94" spans="1:7" outlineLevel="4" x14ac:dyDescent="0.3">
      <c r="A94" s="25" t="s">
        <v>74</v>
      </c>
      <c r="B94" s="26">
        <v>0.12290182708</v>
      </c>
      <c r="C94" s="26">
        <v>0.12739110351999999</v>
      </c>
      <c r="D94" s="26">
        <v>9.5026880990000007E-2</v>
      </c>
      <c r="E94" s="26">
        <v>6.5161759129999997E-2</v>
      </c>
      <c r="F94" s="26">
        <v>5.8873902810000003E-2</v>
      </c>
      <c r="G94" s="26">
        <v>5.9985167309999997E-2</v>
      </c>
    </row>
    <row r="95" spans="1:7" outlineLevel="4" x14ac:dyDescent="0.3">
      <c r="A95" s="25" t="s">
        <v>119</v>
      </c>
      <c r="B95" s="26">
        <v>5.9289963430000002E-2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</row>
    <row r="96" spans="1:7" outlineLevel="4" x14ac:dyDescent="0.3">
      <c r="A96" s="25" t="s">
        <v>120</v>
      </c>
      <c r="B96" s="26">
        <v>0.38419641656999998</v>
      </c>
      <c r="C96" s="26">
        <v>0.18626595596000001</v>
      </c>
      <c r="D96" s="26">
        <v>0</v>
      </c>
      <c r="E96" s="26">
        <v>0</v>
      </c>
      <c r="F96" s="26">
        <v>0</v>
      </c>
      <c r="G96" s="26">
        <v>0</v>
      </c>
    </row>
    <row r="97" spans="1:7" outlineLevel="4" x14ac:dyDescent="0.3">
      <c r="A97" s="25" t="s">
        <v>121</v>
      </c>
      <c r="B97" s="26">
        <v>0.10158958924</v>
      </c>
      <c r="C97" s="26">
        <v>0.10530038639</v>
      </c>
      <c r="D97" s="26">
        <v>7.854839945E-2</v>
      </c>
      <c r="E97" s="26">
        <v>0</v>
      </c>
      <c r="F97" s="26">
        <v>0</v>
      </c>
      <c r="G97" s="26">
        <v>0</v>
      </c>
    </row>
    <row r="98" spans="1:7" outlineLevel="4" x14ac:dyDescent="0.3">
      <c r="A98" s="25" t="s">
        <v>122</v>
      </c>
      <c r="B98" s="26">
        <v>0.12378601289000001</v>
      </c>
      <c r="C98" s="26">
        <v>0.12830758628</v>
      </c>
      <c r="D98" s="26">
        <v>9.5710527609999999E-2</v>
      </c>
      <c r="E98" s="26">
        <v>9.2147942199999999E-2</v>
      </c>
      <c r="F98" s="26">
        <v>0</v>
      </c>
      <c r="G98" s="26">
        <v>0</v>
      </c>
    </row>
    <row r="99" spans="1:7" outlineLevel="4" x14ac:dyDescent="0.3">
      <c r="A99" s="25" t="s">
        <v>75</v>
      </c>
      <c r="B99" s="26">
        <v>7.0734864509999995E-2</v>
      </c>
      <c r="C99" s="26">
        <v>7.3318620730000006E-2</v>
      </c>
      <c r="D99" s="26">
        <v>5.4691730059999999E-2</v>
      </c>
      <c r="E99" s="26">
        <v>5.2655966970000002E-2</v>
      </c>
      <c r="F99" s="26">
        <v>4.7574870950000001E-2</v>
      </c>
      <c r="G99" s="26">
        <v>4.8472862470000003E-2</v>
      </c>
    </row>
    <row r="100" spans="1:7" outlineLevel="4" x14ac:dyDescent="0.3">
      <c r="A100" s="25" t="s">
        <v>76</v>
      </c>
      <c r="B100" s="26">
        <v>4.1026000000000002E-7</v>
      </c>
      <c r="C100" s="26">
        <v>4.2525000000000003E-7</v>
      </c>
      <c r="D100" s="26">
        <v>3.1721000000000002E-7</v>
      </c>
      <c r="E100" s="26">
        <v>3.0540000000000002E-7</v>
      </c>
      <c r="F100" s="26">
        <v>2.7593000000000001E-7</v>
      </c>
      <c r="G100" s="26">
        <v>2.8113999999999999E-7</v>
      </c>
    </row>
    <row r="101" spans="1:7" outlineLevel="3" x14ac:dyDescent="0.3">
      <c r="A101" s="28" t="s">
        <v>35</v>
      </c>
      <c r="B101" s="26">
        <f t="shared" ref="B101:G101" si="16">SUM(B$102:B$108)</f>
        <v>0.27761982263999996</v>
      </c>
      <c r="C101" s="26">
        <f t="shared" si="16"/>
        <v>1.1771104859999999</v>
      </c>
      <c r="D101" s="26">
        <f t="shared" si="16"/>
        <v>1.65031092421</v>
      </c>
      <c r="E101" s="26">
        <f t="shared" si="16"/>
        <v>1.6013404336699999</v>
      </c>
      <c r="F101" s="26">
        <f t="shared" si="16"/>
        <v>1.5433644391799999</v>
      </c>
      <c r="G101" s="26">
        <f t="shared" si="16"/>
        <v>1.8601533618600001</v>
      </c>
    </row>
    <row r="102" spans="1:7" outlineLevel="4" x14ac:dyDescent="0.3">
      <c r="A102" s="25" t="s">
        <v>77</v>
      </c>
      <c r="B102" s="26">
        <v>3.690390834E-2</v>
      </c>
      <c r="C102" s="26">
        <v>0.1594837704</v>
      </c>
      <c r="D102" s="26">
        <v>0.11713829667</v>
      </c>
      <c r="E102" s="26">
        <v>9.436784896E-2</v>
      </c>
      <c r="F102" s="26">
        <v>6.2834343449999996E-2</v>
      </c>
      <c r="G102" s="26">
        <v>6.9793437560000005E-2</v>
      </c>
    </row>
    <row r="103" spans="1:7" outlineLevel="4" x14ac:dyDescent="0.3">
      <c r="A103" s="25" t="s">
        <v>78</v>
      </c>
      <c r="B103" s="26">
        <v>0</v>
      </c>
      <c r="C103" s="26">
        <v>1.2999999999999999E-2</v>
      </c>
      <c r="D103" s="26">
        <v>1.2999999999999999E-2</v>
      </c>
      <c r="E103" s="26">
        <v>1.155555556E-2</v>
      </c>
      <c r="F103" s="26">
        <v>7.2222222400000003E-3</v>
      </c>
      <c r="G103" s="26">
        <v>4.3333333600000003E-3</v>
      </c>
    </row>
    <row r="104" spans="1:7" outlineLevel="4" x14ac:dyDescent="0.3">
      <c r="A104" s="25" t="s">
        <v>79</v>
      </c>
      <c r="B104" s="26">
        <v>0</v>
      </c>
      <c r="C104" s="26">
        <v>0.01</v>
      </c>
      <c r="D104" s="26">
        <v>0.01</v>
      </c>
      <c r="E104" s="26">
        <v>8.8888888799999993E-3</v>
      </c>
      <c r="F104" s="26">
        <v>5.5555555199999999E-3</v>
      </c>
      <c r="G104" s="26">
        <v>1.5450620619999999E-2</v>
      </c>
    </row>
    <row r="105" spans="1:7" outlineLevel="4" x14ac:dyDescent="0.3">
      <c r="A105" s="25" t="s">
        <v>80</v>
      </c>
      <c r="B105" s="26">
        <v>0.17069912056</v>
      </c>
      <c r="C105" s="26">
        <v>0.45876715325</v>
      </c>
      <c r="D105" s="26">
        <v>0.381145081</v>
      </c>
      <c r="E105" s="26">
        <v>0.34677464744999997</v>
      </c>
      <c r="F105" s="26">
        <v>0.31541573540000001</v>
      </c>
      <c r="G105" s="26">
        <v>0.39567427681</v>
      </c>
    </row>
    <row r="106" spans="1:7" outlineLevel="4" x14ac:dyDescent="0.3">
      <c r="A106" s="25" t="s">
        <v>81</v>
      </c>
      <c r="B106" s="26">
        <v>0</v>
      </c>
      <c r="C106" s="26">
        <v>1.4E-2</v>
      </c>
      <c r="D106" s="26">
        <v>1.4E-2</v>
      </c>
      <c r="E106" s="26">
        <v>1.2444444440000001E-2</v>
      </c>
      <c r="F106" s="26">
        <v>7.77777776E-3</v>
      </c>
      <c r="G106" s="26">
        <v>4.6666666399999999E-3</v>
      </c>
    </row>
    <row r="107" spans="1:7" outlineLevel="4" x14ac:dyDescent="0.3">
      <c r="A107" s="25" t="s">
        <v>82</v>
      </c>
      <c r="B107" s="26">
        <v>7.001679374E-2</v>
      </c>
      <c r="C107" s="26">
        <v>0.38894169869</v>
      </c>
      <c r="D107" s="26">
        <v>0.33856009715000002</v>
      </c>
      <c r="E107" s="26">
        <v>0.29996368222999997</v>
      </c>
      <c r="F107" s="26">
        <v>0.35657922199999997</v>
      </c>
      <c r="G107" s="26">
        <v>0.48591107881000001</v>
      </c>
    </row>
    <row r="108" spans="1:7" outlineLevel="4" x14ac:dyDescent="0.3">
      <c r="A108" s="25" t="s">
        <v>83</v>
      </c>
      <c r="B108" s="26">
        <v>0</v>
      </c>
      <c r="C108" s="26">
        <v>0.13291786366</v>
      </c>
      <c r="D108" s="26">
        <v>0.77646744939000001</v>
      </c>
      <c r="E108" s="26">
        <v>0.82734536614999998</v>
      </c>
      <c r="F108" s="26">
        <v>0.78797958281000002</v>
      </c>
      <c r="G108" s="26">
        <v>0.88432394806000003</v>
      </c>
    </row>
    <row r="109" spans="1:7" outlineLevel="3" x14ac:dyDescent="0.3">
      <c r="A109" s="28" t="s">
        <v>84</v>
      </c>
      <c r="B109" s="26">
        <f t="shared" ref="B109:G109" si="17">SUM(B$110:B$110)</f>
        <v>3.3763519999999998E-5</v>
      </c>
      <c r="C109" s="26">
        <f t="shared" si="17"/>
        <v>3.4996809999999997E-5</v>
      </c>
      <c r="D109" s="26">
        <f t="shared" si="17"/>
        <v>2.6105729999999998E-5</v>
      </c>
      <c r="E109" s="26">
        <f t="shared" si="17"/>
        <v>2.5134010000000001E-5</v>
      </c>
      <c r="F109" s="26">
        <f t="shared" si="17"/>
        <v>2.270868E-5</v>
      </c>
      <c r="G109" s="26">
        <f t="shared" si="17"/>
        <v>2.313731E-5</v>
      </c>
    </row>
    <row r="110" spans="1:7" outlineLevel="4" x14ac:dyDescent="0.3">
      <c r="A110" s="25" t="s">
        <v>85</v>
      </c>
      <c r="B110" s="26">
        <v>3.3763519999999998E-5</v>
      </c>
      <c r="C110" s="26">
        <v>3.4996809999999997E-5</v>
      </c>
      <c r="D110" s="26">
        <v>2.6105729999999998E-5</v>
      </c>
      <c r="E110" s="26">
        <v>2.5134010000000001E-5</v>
      </c>
      <c r="F110" s="26">
        <v>2.270868E-5</v>
      </c>
      <c r="G110" s="26">
        <v>2.313731E-5</v>
      </c>
    </row>
    <row r="111" spans="1:7" ht="14.4" outlineLevel="2" x14ac:dyDescent="0.3">
      <c r="A111" s="127" t="s">
        <v>37</v>
      </c>
      <c r="B111" s="128">
        <f t="shared" ref="B111:G111" si="18">B$112+B$119+B$122+B$125+B$128</f>
        <v>9.2101342874600007</v>
      </c>
      <c r="C111" s="128">
        <f t="shared" si="18"/>
        <v>9.542456725500001</v>
      </c>
      <c r="D111" s="128">
        <f t="shared" si="18"/>
        <v>7.8820702753100003</v>
      </c>
      <c r="E111" s="128">
        <f t="shared" si="18"/>
        <v>6.9175722951700003</v>
      </c>
      <c r="F111" s="128">
        <f t="shared" si="18"/>
        <v>5.2131031995800008</v>
      </c>
      <c r="G111" s="128">
        <f t="shared" si="18"/>
        <v>5.0248723472899997</v>
      </c>
    </row>
    <row r="112" spans="1:7" outlineLevel="3" x14ac:dyDescent="0.3">
      <c r="A112" s="28" t="s">
        <v>38</v>
      </c>
      <c r="B112" s="26">
        <f t="shared" ref="B112:G112" si="19">SUM(B$113:B$118)</f>
        <v>7.8396779266699994</v>
      </c>
      <c r="C112" s="26">
        <f t="shared" si="19"/>
        <v>6.8215236588600003</v>
      </c>
      <c r="D112" s="26">
        <f t="shared" si="19"/>
        <v>5.22954123319</v>
      </c>
      <c r="E112" s="26">
        <f t="shared" si="19"/>
        <v>4.23165891857</v>
      </c>
      <c r="F112" s="26">
        <f t="shared" si="19"/>
        <v>3.2418873771000003</v>
      </c>
      <c r="G112" s="26">
        <f t="shared" si="19"/>
        <v>3.0556132568300001</v>
      </c>
    </row>
    <row r="113" spans="1:7" outlineLevel="4" x14ac:dyDescent="0.3">
      <c r="A113" s="25" t="s">
        <v>39</v>
      </c>
      <c r="B113" s="26">
        <v>0</v>
      </c>
      <c r="C113" s="26">
        <v>0</v>
      </c>
      <c r="D113" s="26">
        <v>1.5544800000000001E-4</v>
      </c>
      <c r="E113" s="26">
        <v>1.57928E-4</v>
      </c>
      <c r="F113" s="26">
        <v>2.9203299999999997E-4</v>
      </c>
      <c r="G113" s="26">
        <v>2.9563300000000001E-4</v>
      </c>
    </row>
    <row r="114" spans="1:7" outlineLevel="4" x14ac:dyDescent="0.3">
      <c r="A114" s="25" t="s">
        <v>41</v>
      </c>
      <c r="B114" s="26">
        <v>0.36897050998000003</v>
      </c>
      <c r="C114" s="26">
        <v>0.34018379404999999</v>
      </c>
      <c r="D114" s="26">
        <v>0.60634335549999996</v>
      </c>
      <c r="E114" s="26">
        <v>1.11848112001</v>
      </c>
      <c r="F114" s="26">
        <v>1.0781519687600001</v>
      </c>
      <c r="G114" s="26">
        <v>1.4164592352900001</v>
      </c>
    </row>
    <row r="115" spans="1:7" outlineLevel="4" x14ac:dyDescent="0.3">
      <c r="A115" s="25" t="s">
        <v>42</v>
      </c>
      <c r="B115" s="26">
        <v>6.7287041869999994E-2</v>
      </c>
      <c r="C115" s="26">
        <v>6.1798268910000002E-2</v>
      </c>
      <c r="D115" s="26">
        <v>0.10946001528</v>
      </c>
      <c r="E115" s="26">
        <v>0.11186386994</v>
      </c>
      <c r="F115" s="26">
        <v>0.19232794526999999</v>
      </c>
      <c r="G115" s="26">
        <v>0.21151587576</v>
      </c>
    </row>
    <row r="116" spans="1:7" outlineLevel="4" x14ac:dyDescent="0.3">
      <c r="A116" s="25" t="s">
        <v>86</v>
      </c>
      <c r="B116" s="26">
        <v>0.2457300899</v>
      </c>
      <c r="C116" s="26">
        <v>0.34008035721000002</v>
      </c>
      <c r="D116" s="26">
        <v>0.31954463665999999</v>
      </c>
      <c r="E116" s="26">
        <v>0.33337466827000001</v>
      </c>
      <c r="F116" s="26">
        <v>0.31347034895999998</v>
      </c>
      <c r="G116" s="26">
        <v>0.34997964139999999</v>
      </c>
    </row>
    <row r="117" spans="1:7" outlineLevel="4" x14ac:dyDescent="0.3">
      <c r="A117" s="25" t="s">
        <v>44</v>
      </c>
      <c r="B117" s="26">
        <v>0.4480903752</v>
      </c>
      <c r="C117" s="26">
        <v>0.46823055755999998</v>
      </c>
      <c r="D117" s="26">
        <v>0.46950737846000001</v>
      </c>
      <c r="E117" s="26">
        <v>0.53712731924000001</v>
      </c>
      <c r="F117" s="26">
        <v>0.51326692550999997</v>
      </c>
      <c r="G117" s="26">
        <v>0.49745421226999997</v>
      </c>
    </row>
    <row r="118" spans="1:7" outlineLevel="4" x14ac:dyDescent="0.3">
      <c r="A118" s="25" t="s">
        <v>46</v>
      </c>
      <c r="B118" s="26">
        <v>6.7095999097199996</v>
      </c>
      <c r="C118" s="26">
        <v>5.6112306811300003</v>
      </c>
      <c r="D118" s="26">
        <v>3.7245303992899998</v>
      </c>
      <c r="E118" s="26">
        <v>2.13065401311</v>
      </c>
      <c r="F118" s="26">
        <v>1.1443781555999999</v>
      </c>
      <c r="G118" s="26">
        <v>0.57990865911</v>
      </c>
    </row>
    <row r="119" spans="1:7" outlineLevel="3" x14ac:dyDescent="0.3">
      <c r="A119" s="28" t="s">
        <v>87</v>
      </c>
      <c r="B119" s="26">
        <f t="shared" ref="B119:G119" si="20">SUM(B$120:B$121)</f>
        <v>1.05</v>
      </c>
      <c r="C119" s="26">
        <f t="shared" si="20"/>
        <v>0.9</v>
      </c>
      <c r="D119" s="26">
        <f t="shared" si="20"/>
        <v>0.82499999999999996</v>
      </c>
      <c r="E119" s="26">
        <f t="shared" si="20"/>
        <v>0.85471092828999995</v>
      </c>
      <c r="F119" s="26">
        <f t="shared" si="20"/>
        <v>0.85779034641999996</v>
      </c>
      <c r="G119" s="26">
        <f t="shared" si="20"/>
        <v>0.86161987478999991</v>
      </c>
    </row>
    <row r="120" spans="1:7" outlineLevel="4" x14ac:dyDescent="0.3">
      <c r="A120" s="25" t="s">
        <v>88</v>
      </c>
      <c r="B120" s="26">
        <v>1.05</v>
      </c>
      <c r="C120" s="26">
        <v>0.9</v>
      </c>
      <c r="D120" s="26">
        <v>0.82499999999999996</v>
      </c>
      <c r="E120" s="26">
        <v>0.82499999999999996</v>
      </c>
      <c r="F120" s="26">
        <v>0.82499999999999996</v>
      </c>
      <c r="G120" s="26">
        <v>0.82499999999999996</v>
      </c>
    </row>
    <row r="121" spans="1:7" outlineLevel="4" x14ac:dyDescent="0.3">
      <c r="A121" s="25" t="s">
        <v>51</v>
      </c>
      <c r="B121" s="26">
        <v>0</v>
      </c>
      <c r="C121" s="26">
        <v>0</v>
      </c>
      <c r="D121" s="26">
        <v>0</v>
      </c>
      <c r="E121" s="26">
        <v>2.9710928290000001E-2</v>
      </c>
      <c r="F121" s="26">
        <v>3.2790346419999998E-2</v>
      </c>
      <c r="G121" s="26">
        <v>3.661987479E-2</v>
      </c>
    </row>
    <row r="122" spans="1:7" outlineLevel="3" x14ac:dyDescent="0.3">
      <c r="A122" s="28" t="s">
        <v>61</v>
      </c>
      <c r="B122" s="26">
        <f t="shared" ref="B122:G122" si="21">SUM(B$123:B$124)</f>
        <v>0.20315598926</v>
      </c>
      <c r="C122" s="26">
        <f t="shared" si="21"/>
        <v>0.18194537496000002</v>
      </c>
      <c r="D122" s="26">
        <f t="shared" si="21"/>
        <v>0.19414059239000001</v>
      </c>
      <c r="E122" s="26">
        <f t="shared" si="21"/>
        <v>0.19693230805</v>
      </c>
      <c r="F122" s="26">
        <f t="shared" si="21"/>
        <v>0.18221230804999999</v>
      </c>
      <c r="G122" s="26">
        <f t="shared" si="21"/>
        <v>0.17117230805</v>
      </c>
    </row>
    <row r="123" spans="1:7" outlineLevel="4" x14ac:dyDescent="0.3">
      <c r="A123" s="25" t="s">
        <v>89</v>
      </c>
      <c r="B123" s="26">
        <v>0.17459425459</v>
      </c>
      <c r="C123" s="26">
        <v>0.16409411059000001</v>
      </c>
      <c r="D123" s="26">
        <v>0.18854023267</v>
      </c>
      <c r="E123" s="26">
        <v>0.19693230805</v>
      </c>
      <c r="F123" s="26">
        <v>0.18221230804999999</v>
      </c>
      <c r="G123" s="26">
        <v>0.17117230805</v>
      </c>
    </row>
    <row r="124" spans="1:7" outlineLevel="4" x14ac:dyDescent="0.3">
      <c r="A124" s="25" t="s">
        <v>66</v>
      </c>
      <c r="B124" s="26">
        <v>2.8561734669999998E-2</v>
      </c>
      <c r="C124" s="26">
        <v>1.7851264370000001E-2</v>
      </c>
      <c r="D124" s="26">
        <v>5.6003597199999998E-3</v>
      </c>
      <c r="E124" s="26">
        <v>0</v>
      </c>
      <c r="F124" s="26">
        <v>0</v>
      </c>
      <c r="G124" s="26">
        <v>0</v>
      </c>
    </row>
    <row r="125" spans="1:7" outlineLevel="3" x14ac:dyDescent="0.3">
      <c r="A125" s="28" t="s">
        <v>90</v>
      </c>
      <c r="B125" s="26">
        <f t="shared" ref="B125:G125" si="22">SUM(B$126:B$127)</f>
        <v>0</v>
      </c>
      <c r="C125" s="26">
        <f t="shared" si="22"/>
        <v>1.5249999999999999</v>
      </c>
      <c r="D125" s="26">
        <f t="shared" si="22"/>
        <v>1.5249999999999999</v>
      </c>
      <c r="E125" s="26">
        <f t="shared" si="22"/>
        <v>1.5249999999999999</v>
      </c>
      <c r="F125" s="26">
        <f t="shared" si="22"/>
        <v>0.82499999999999996</v>
      </c>
      <c r="G125" s="26">
        <f t="shared" si="22"/>
        <v>0.82499999999999996</v>
      </c>
    </row>
    <row r="126" spans="1:7" outlineLevel="4" x14ac:dyDescent="0.3">
      <c r="A126" s="25" t="s">
        <v>123</v>
      </c>
      <c r="B126" s="26">
        <v>0</v>
      </c>
      <c r="C126" s="26">
        <v>0.7</v>
      </c>
      <c r="D126" s="26">
        <v>0.7</v>
      </c>
      <c r="E126" s="26">
        <v>0.7</v>
      </c>
      <c r="F126" s="26">
        <v>0</v>
      </c>
      <c r="G126" s="26">
        <v>0</v>
      </c>
    </row>
    <row r="127" spans="1:7" outlineLevel="4" x14ac:dyDescent="0.3">
      <c r="A127" s="25" t="s">
        <v>91</v>
      </c>
      <c r="B127" s="26">
        <v>0</v>
      </c>
      <c r="C127" s="26">
        <v>0.82499999999999996</v>
      </c>
      <c r="D127" s="26">
        <v>0.82499999999999996</v>
      </c>
      <c r="E127" s="26">
        <v>0.82499999999999996</v>
      </c>
      <c r="F127" s="26">
        <v>0.82499999999999996</v>
      </c>
      <c r="G127" s="26">
        <v>0.82499999999999996</v>
      </c>
    </row>
    <row r="128" spans="1:7" outlineLevel="3" x14ac:dyDescent="0.3">
      <c r="A128" s="28" t="s">
        <v>72</v>
      </c>
      <c r="B128" s="26">
        <f t="shared" ref="B128:G128" si="23">SUM(B$129:B$129)</f>
        <v>0.11730037153</v>
      </c>
      <c r="C128" s="26">
        <f t="shared" si="23"/>
        <v>0.11398769168</v>
      </c>
      <c r="D128" s="26">
        <f t="shared" si="23"/>
        <v>0.10838844973</v>
      </c>
      <c r="E128" s="26">
        <f t="shared" si="23"/>
        <v>0.10927014026</v>
      </c>
      <c r="F128" s="26">
        <f t="shared" si="23"/>
        <v>0.10621316801</v>
      </c>
      <c r="G128" s="26">
        <f t="shared" si="23"/>
        <v>0.11146690762</v>
      </c>
    </row>
    <row r="129" spans="1:7" outlineLevel="4" x14ac:dyDescent="0.3">
      <c r="A129" s="25" t="s">
        <v>46</v>
      </c>
      <c r="B129" s="26">
        <v>0.11730037153</v>
      </c>
      <c r="C129" s="26">
        <v>0.11398769168</v>
      </c>
      <c r="D129" s="26">
        <v>0.10838844973</v>
      </c>
      <c r="E129" s="26">
        <v>0.10927014026</v>
      </c>
      <c r="F129" s="26">
        <v>0.10621316801</v>
      </c>
      <c r="G129" s="26">
        <v>0.11146690762</v>
      </c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O113"/>
  <sheetViews>
    <sheetView tabSelected="1" workbookViewId="0">
      <selection activeCell="A2" sqref="A2:N2"/>
    </sheetView>
  </sheetViews>
  <sheetFormatPr defaultColWidth="9.109375" defaultRowHeight="10.199999999999999" outlineLevelRow="4" x14ac:dyDescent="0.2"/>
  <cols>
    <col min="1" max="1" width="52" style="27" customWidth="1"/>
    <col min="2" max="10" width="15.109375" style="33" customWidth="1"/>
    <col min="11" max="11" width="9.109375" style="27" customWidth="1"/>
    <col min="12" max="16384" width="9.109375" style="27"/>
  </cols>
  <sheetData>
    <row r="1" spans="1:15" s="2" customFormat="1" ht="13.8" x14ac:dyDescent="0.3">
      <c r="B1" s="5"/>
      <c r="C1" s="5"/>
      <c r="D1" s="5"/>
      <c r="E1" s="5"/>
      <c r="F1" s="5"/>
      <c r="G1" s="5"/>
      <c r="H1" s="5"/>
      <c r="I1" s="5"/>
      <c r="J1" s="5"/>
    </row>
    <row r="2" spans="1:15" s="2" customFormat="1" ht="18" x14ac:dyDescent="0.3">
      <c r="A2" s="1" t="str">
        <f>IF(REPORT_LANG="UKR","Державний та гарантований державою борг України за поточний рік","State debt and State guaranteed debt of  Ukraine for the current year")</f>
        <v>State debt and State guaranteed debt of  Ukraine for the current year</v>
      </c>
      <c r="B2" s="1"/>
      <c r="C2" s="1"/>
      <c r="D2" s="1"/>
      <c r="E2" s="1"/>
      <c r="F2" s="1"/>
      <c r="G2" s="1"/>
      <c r="H2" s="1"/>
      <c r="I2" s="1"/>
      <c r="J2" s="1"/>
      <c r="K2" s="3"/>
      <c r="L2" s="3"/>
      <c r="M2" s="3"/>
      <c r="N2" s="3"/>
      <c r="O2" s="3"/>
    </row>
    <row r="3" spans="1:15" s="2" customFormat="1" ht="13.8" x14ac:dyDescent="0.3">
      <c r="A3" s="4"/>
      <c r="B3" s="5"/>
      <c r="C3" s="5"/>
      <c r="D3" s="5"/>
      <c r="E3" s="5"/>
      <c r="F3" s="5"/>
      <c r="G3" s="5"/>
      <c r="H3" s="5"/>
      <c r="I3" s="5"/>
      <c r="J3" s="5"/>
    </row>
    <row r="4" spans="1:15" s="6" customFormat="1" ht="13.8" x14ac:dyDescent="0.3">
      <c r="B4" s="7"/>
      <c r="C4" s="7"/>
      <c r="D4" s="7"/>
      <c r="E4" s="7"/>
      <c r="F4" s="7"/>
      <c r="G4" s="7"/>
      <c r="H4" s="7"/>
      <c r="I4" s="7"/>
      <c r="J4" s="7" t="str">
        <f>VALUSD</f>
        <v>bn USD</v>
      </c>
    </row>
    <row r="5" spans="1:15" s="10" customFormat="1" ht="13.8" x14ac:dyDescent="0.25">
      <c r="A5" s="8"/>
      <c r="B5" s="9">
        <v>45657</v>
      </c>
      <c r="C5" s="9">
        <v>45688</v>
      </c>
      <c r="D5" s="9">
        <v>45716</v>
      </c>
      <c r="E5" s="9">
        <v>45747</v>
      </c>
      <c r="F5" s="9">
        <v>45777</v>
      </c>
      <c r="G5" s="9">
        <v>45808</v>
      </c>
      <c r="H5" s="9">
        <v>45838</v>
      </c>
      <c r="I5" s="9">
        <v>45869</v>
      </c>
      <c r="J5" s="9">
        <v>45900</v>
      </c>
    </row>
    <row r="6" spans="1:15" s="13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6" s="12">
        <f t="shared" ref="B6:J6" si="0">B$81+B$7</f>
        <v>166.05975130834</v>
      </c>
      <c r="C6" s="12">
        <f t="shared" si="0"/>
        <v>168.99389180672</v>
      </c>
      <c r="D6" s="12">
        <f t="shared" si="0"/>
        <v>169.09412030626001</v>
      </c>
      <c r="E6" s="12">
        <f t="shared" si="0"/>
        <v>171.73159131312002</v>
      </c>
      <c r="F6" s="12">
        <f t="shared" si="0"/>
        <v>179.96823843918</v>
      </c>
      <c r="G6" s="12">
        <f t="shared" si="0"/>
        <v>180.96545105119995</v>
      </c>
      <c r="H6" s="12">
        <f t="shared" si="0"/>
        <v>184.84137134987</v>
      </c>
      <c r="I6" s="12">
        <f t="shared" si="0"/>
        <v>186.12838873431997</v>
      </c>
      <c r="J6" s="12">
        <f t="shared" si="0"/>
        <v>192.57597067037003</v>
      </c>
    </row>
    <row r="7" spans="1:15" s="16" customFormat="1" ht="14.4" outlineLevel="1" x14ac:dyDescent="0.25">
      <c r="A7" s="14" t="s">
        <v>0</v>
      </c>
      <c r="B7" s="15">
        <f t="shared" ref="B7:J7" si="1">B$8+B$44</f>
        <v>159.19681191121001</v>
      </c>
      <c r="C7" s="15">
        <f t="shared" si="1"/>
        <v>162.08124951225</v>
      </c>
      <c r="D7" s="15">
        <f t="shared" si="1"/>
        <v>162.35929084802001</v>
      </c>
      <c r="E7" s="15">
        <f t="shared" si="1"/>
        <v>165.19853290337002</v>
      </c>
      <c r="F7" s="15">
        <f t="shared" si="1"/>
        <v>173.39768685522</v>
      </c>
      <c r="G7" s="15">
        <f t="shared" si="1"/>
        <v>174.31801932957995</v>
      </c>
      <c r="H7" s="15">
        <f t="shared" si="1"/>
        <v>177.77079518984999</v>
      </c>
      <c r="I7" s="15">
        <f t="shared" si="1"/>
        <v>179.03293950366998</v>
      </c>
      <c r="J7" s="15">
        <f t="shared" si="1"/>
        <v>185.58246351299002</v>
      </c>
    </row>
    <row r="8" spans="1:15" s="19" customFormat="1" ht="14.4" outlineLevel="2" x14ac:dyDescent="0.25">
      <c r="A8" s="17" t="s">
        <v>1</v>
      </c>
      <c r="B8" s="18">
        <f t="shared" ref="B8:J8" si="2">B$9+B$42</f>
        <v>44.319135028530013</v>
      </c>
      <c r="C8" s="18">
        <f t="shared" si="2"/>
        <v>44.354591580760001</v>
      </c>
      <c r="D8" s="18">
        <f t="shared" si="2"/>
        <v>44.313178305210009</v>
      </c>
      <c r="E8" s="18">
        <f t="shared" si="2"/>
        <v>44.255200263130014</v>
      </c>
      <c r="F8" s="18">
        <f t="shared" si="2"/>
        <v>44.020542814219986</v>
      </c>
      <c r="G8" s="18">
        <f t="shared" si="2"/>
        <v>44.58758498428999</v>
      </c>
      <c r="H8" s="18">
        <f t="shared" si="2"/>
        <v>44.201890947129996</v>
      </c>
      <c r="I8" s="18">
        <f t="shared" si="2"/>
        <v>44.643048797979979</v>
      </c>
      <c r="J8" s="18">
        <f t="shared" si="2"/>
        <v>45.56922192591</v>
      </c>
    </row>
    <row r="9" spans="1:15" s="19" customFormat="1" ht="13.8" outlineLevel="3" x14ac:dyDescent="0.25">
      <c r="A9" s="20" t="s">
        <v>2</v>
      </c>
      <c r="B9" s="21">
        <f t="shared" ref="B9:J9" si="3">SUM(B$10:B$41)</f>
        <v>44.284529596720013</v>
      </c>
      <c r="C9" s="21">
        <f t="shared" si="3"/>
        <v>44.319808422980003</v>
      </c>
      <c r="D9" s="21">
        <f t="shared" si="3"/>
        <v>44.278135241480008</v>
      </c>
      <c r="E9" s="21">
        <f t="shared" si="3"/>
        <v>44.220924487440016</v>
      </c>
      <c r="F9" s="21">
        <f t="shared" si="3"/>
        <v>43.986337957279986</v>
      </c>
      <c r="G9" s="21">
        <f t="shared" si="3"/>
        <v>44.553350311299987</v>
      </c>
      <c r="H9" s="21">
        <f t="shared" si="3"/>
        <v>44.16854268889</v>
      </c>
      <c r="I9" s="21">
        <f t="shared" si="3"/>
        <v>44.609800585629976</v>
      </c>
      <c r="J9" s="21">
        <f t="shared" si="3"/>
        <v>45.535565969650001</v>
      </c>
    </row>
    <row r="10" spans="1:15" s="24" customFormat="1" ht="13.8" outlineLevel="4" x14ac:dyDescent="0.25">
      <c r="A10" s="22" t="s">
        <v>3</v>
      </c>
      <c r="B10" s="23">
        <v>9.0706825079999998E-2</v>
      </c>
      <c r="C10" s="23">
        <v>9.030737103E-2</v>
      </c>
      <c r="D10" s="23">
        <v>9.0949752080000001E-2</v>
      </c>
      <c r="E10" s="23">
        <v>9.3649504080000001E-2</v>
      </c>
      <c r="F10" s="23">
        <v>0.29875391272000001</v>
      </c>
      <c r="G10" s="23">
        <v>0.29783370224</v>
      </c>
      <c r="H10" s="23">
        <v>0.30169671358</v>
      </c>
      <c r="I10" s="23">
        <v>0.30007346641999999</v>
      </c>
      <c r="J10" s="23">
        <v>0.30127127563</v>
      </c>
    </row>
    <row r="11" spans="1:15" ht="13.8" outlineLevel="4" x14ac:dyDescent="0.3">
      <c r="A11" s="25" t="s">
        <v>4</v>
      </c>
      <c r="B11" s="26">
        <v>5.9800516309500003</v>
      </c>
      <c r="C11" s="26">
        <v>5.8973405125299996</v>
      </c>
      <c r="D11" s="26">
        <v>6.2254066846600002</v>
      </c>
      <c r="E11" s="26">
        <v>5.7488057655100002</v>
      </c>
      <c r="F11" s="26">
        <v>5.2389606708600001</v>
      </c>
      <c r="G11" s="26">
        <v>5.5973692384199998</v>
      </c>
      <c r="H11" s="26">
        <v>5.4103415919</v>
      </c>
      <c r="I11" s="26">
        <v>5.3772314678699997</v>
      </c>
      <c r="J11" s="26">
        <v>5.2933138072499997</v>
      </c>
    </row>
    <row r="12" spans="1:15" ht="13.8" outlineLevel="4" x14ac:dyDescent="0.3">
      <c r="A12" s="25" t="s">
        <v>5</v>
      </c>
      <c r="B12" s="26">
        <v>1.39466778468</v>
      </c>
      <c r="C12" s="26">
        <v>1.40183049526</v>
      </c>
      <c r="D12" s="26">
        <v>1.4123052223300001</v>
      </c>
      <c r="E12" s="26">
        <v>1.33626273245</v>
      </c>
      <c r="F12" s="26">
        <v>1.29500371709</v>
      </c>
      <c r="G12" s="26">
        <v>1.29613255957</v>
      </c>
      <c r="H12" s="26">
        <v>1.29263394883</v>
      </c>
      <c r="I12" s="26">
        <v>1.25284179554</v>
      </c>
      <c r="J12" s="26">
        <v>1.26820618902</v>
      </c>
    </row>
    <row r="13" spans="1:15" ht="13.8" outlineLevel="4" x14ac:dyDescent="0.3">
      <c r="A13" s="25" t="s">
        <v>6</v>
      </c>
      <c r="B13" s="26">
        <v>0.41706510620999998</v>
      </c>
      <c r="C13" s="26">
        <v>0.41920706195000002</v>
      </c>
      <c r="D13" s="26">
        <v>0.42233945175999998</v>
      </c>
      <c r="E13" s="26">
        <v>0.42269887917999999</v>
      </c>
      <c r="F13" s="26">
        <v>0.42182428840000002</v>
      </c>
      <c r="G13" s="26">
        <v>0.42219198863000001</v>
      </c>
      <c r="H13" s="26">
        <v>0.42105237879000001</v>
      </c>
      <c r="I13" s="26">
        <v>0.40463341171</v>
      </c>
      <c r="J13" s="26">
        <v>0.40959568785</v>
      </c>
    </row>
    <row r="14" spans="1:15" ht="13.8" outlineLevel="4" x14ac:dyDescent="0.3">
      <c r="A14" s="25" t="s">
        <v>7</v>
      </c>
      <c r="B14" s="26">
        <v>1.18937177385</v>
      </c>
      <c r="C14" s="26">
        <v>1.1954801287500001</v>
      </c>
      <c r="D14" s="26">
        <v>1.2044129691300001</v>
      </c>
      <c r="E14" s="26">
        <v>1.2054379717599999</v>
      </c>
      <c r="F14" s="26">
        <v>1.20294384415</v>
      </c>
      <c r="G14" s="26">
        <v>1.2039924389100001</v>
      </c>
      <c r="H14" s="26">
        <v>1.20074253916</v>
      </c>
      <c r="I14" s="26">
        <v>1.1971402713599999</v>
      </c>
      <c r="J14" s="26">
        <v>1.2118215617200001</v>
      </c>
    </row>
    <row r="15" spans="1:15" ht="13.8" outlineLevel="4" x14ac:dyDescent="0.3">
      <c r="A15" s="25" t="s">
        <v>8</v>
      </c>
      <c r="B15" s="26">
        <v>0.80163659936999998</v>
      </c>
      <c r="C15" s="26">
        <v>0.80575363068000005</v>
      </c>
      <c r="D15" s="26">
        <v>0.81177436528000002</v>
      </c>
      <c r="E15" s="26">
        <v>0.81246521707999997</v>
      </c>
      <c r="F15" s="26">
        <v>0.81078417501</v>
      </c>
      <c r="G15" s="26">
        <v>0.81149092788999999</v>
      </c>
      <c r="H15" s="26">
        <v>0.80930049540000004</v>
      </c>
      <c r="I15" s="26">
        <v>0.80687256683999997</v>
      </c>
      <c r="J15" s="26">
        <v>0.81676775685000003</v>
      </c>
    </row>
    <row r="16" spans="1:15" ht="13.8" outlineLevel="4" x14ac:dyDescent="0.3">
      <c r="A16" s="25" t="s">
        <v>9</v>
      </c>
      <c r="B16" s="26">
        <v>1.1156307239000001</v>
      </c>
      <c r="C16" s="26">
        <v>1.12136036076</v>
      </c>
      <c r="D16" s="26">
        <v>1.1297393650300001</v>
      </c>
      <c r="E16" s="26">
        <v>1.13070081751</v>
      </c>
      <c r="F16" s="26">
        <v>1.12836132579</v>
      </c>
      <c r="G16" s="26">
        <v>1.12934490767</v>
      </c>
      <c r="H16" s="26">
        <v>1.1262965017</v>
      </c>
      <c r="I16" s="26">
        <v>1.12291757455</v>
      </c>
      <c r="J16" s="26">
        <v>1.1366886249099999</v>
      </c>
    </row>
    <row r="17" spans="1:10" ht="13.8" outlineLevel="4" x14ac:dyDescent="0.3">
      <c r="A17" s="25" t="s">
        <v>10</v>
      </c>
      <c r="B17" s="26">
        <v>5.3641408454299997</v>
      </c>
      <c r="C17" s="26">
        <v>5.3916899068299999</v>
      </c>
      <c r="D17" s="26">
        <v>5.4319775738300002</v>
      </c>
      <c r="E17" s="26">
        <v>5.4366003997199996</v>
      </c>
      <c r="F17" s="26">
        <v>5.4253517287499999</v>
      </c>
      <c r="G17" s="26">
        <v>5.4300809564300003</v>
      </c>
      <c r="H17" s="26">
        <v>5.4154237060000003</v>
      </c>
      <c r="I17" s="26">
        <v>5.3991772534200004</v>
      </c>
      <c r="J17" s="26">
        <v>5.4653907882199997</v>
      </c>
    </row>
    <row r="18" spans="1:10" ht="13.8" outlineLevel="4" x14ac:dyDescent="0.3">
      <c r="A18" s="25" t="s">
        <v>11</v>
      </c>
      <c r="B18" s="26">
        <v>0.28777430481999999</v>
      </c>
      <c r="C18" s="26">
        <v>0.28925225108000002</v>
      </c>
      <c r="D18" s="26">
        <v>0.29141359542</v>
      </c>
      <c r="E18" s="26">
        <v>0.2916615998</v>
      </c>
      <c r="F18" s="26">
        <v>0.29105813345999998</v>
      </c>
      <c r="G18" s="26">
        <v>0.29131184607999999</v>
      </c>
      <c r="H18" s="26">
        <v>0.29052551698000001</v>
      </c>
      <c r="I18" s="26">
        <v>0.28965393070000001</v>
      </c>
      <c r="J18" s="26">
        <v>0.29320614053999999</v>
      </c>
    </row>
    <row r="19" spans="1:10" ht="13.8" outlineLevel="4" x14ac:dyDescent="0.3">
      <c r="A19" s="25" t="s">
        <v>12</v>
      </c>
      <c r="B19" s="26">
        <v>0.64458583697000005</v>
      </c>
      <c r="C19" s="26">
        <v>0.64789628970000002</v>
      </c>
      <c r="D19" s="26">
        <v>0.65273748616000005</v>
      </c>
      <c r="E19" s="26">
        <v>0.65329299132999996</v>
      </c>
      <c r="F19" s="26">
        <v>0.65194128670999996</v>
      </c>
      <c r="G19" s="26">
        <v>0.65250957775999996</v>
      </c>
      <c r="H19" s="26">
        <v>0.65074827873999996</v>
      </c>
      <c r="I19" s="26">
        <v>0.64879601210000004</v>
      </c>
      <c r="J19" s="26">
        <v>0.65675260904999999</v>
      </c>
    </row>
    <row r="20" spans="1:10" ht="13.8" outlineLevel="4" x14ac:dyDescent="0.3">
      <c r="A20" s="25" t="s">
        <v>13</v>
      </c>
      <c r="B20" s="26">
        <v>1.5854307184700001</v>
      </c>
      <c r="C20" s="26">
        <v>1.3873388095500001</v>
      </c>
      <c r="D20" s="26">
        <v>1.4161943030299999</v>
      </c>
      <c r="E20" s="26">
        <v>1.4231401695999999</v>
      </c>
      <c r="F20" s="26">
        <v>1.5601413685500001</v>
      </c>
      <c r="G20" s="26">
        <v>1.60569775189</v>
      </c>
      <c r="H20" s="26">
        <v>1.7999491457100001</v>
      </c>
      <c r="I20" s="26">
        <v>1.9166980443699999</v>
      </c>
      <c r="J20" s="26">
        <v>2.3541310895300001</v>
      </c>
    </row>
    <row r="21" spans="1:10" ht="13.8" outlineLevel="4" x14ac:dyDescent="0.3">
      <c r="A21" s="25" t="s">
        <v>14</v>
      </c>
      <c r="B21" s="26">
        <v>0.28777430481999999</v>
      </c>
      <c r="C21" s="26">
        <v>0.28925225108000002</v>
      </c>
      <c r="D21" s="26">
        <v>0.29141359542</v>
      </c>
      <c r="E21" s="26">
        <v>0.2916615998</v>
      </c>
      <c r="F21" s="26">
        <v>0.29105813345999998</v>
      </c>
      <c r="G21" s="26">
        <v>0.29131184607999999</v>
      </c>
      <c r="H21" s="26">
        <v>0.29052551698000001</v>
      </c>
      <c r="I21" s="26">
        <v>0.28965393070000001</v>
      </c>
      <c r="J21" s="26">
        <v>0.29320614053999999</v>
      </c>
    </row>
    <row r="22" spans="1:10" ht="13.8" outlineLevel="4" x14ac:dyDescent="0.3">
      <c r="A22" s="25" t="s">
        <v>15</v>
      </c>
      <c r="B22" s="26">
        <v>0.28777430481999999</v>
      </c>
      <c r="C22" s="26">
        <v>0.28925225108000002</v>
      </c>
      <c r="D22" s="26">
        <v>0.29141359542</v>
      </c>
      <c r="E22" s="26">
        <v>0.2916615998</v>
      </c>
      <c r="F22" s="26">
        <v>0.29105813345999998</v>
      </c>
      <c r="G22" s="26">
        <v>0.29131184607999999</v>
      </c>
      <c r="H22" s="26">
        <v>0.29052551698000001</v>
      </c>
      <c r="I22" s="26">
        <v>0.28965393070000001</v>
      </c>
      <c r="J22" s="26">
        <v>0.29320614053999999</v>
      </c>
    </row>
    <row r="23" spans="1:10" ht="13.8" outlineLevel="4" x14ac:dyDescent="0.3">
      <c r="A23" s="25" t="s">
        <v>16</v>
      </c>
      <c r="B23" s="26">
        <v>6.95899674116</v>
      </c>
      <c r="C23" s="26">
        <v>6.6449106976000003</v>
      </c>
      <c r="D23" s="26">
        <v>6.7679400443100004</v>
      </c>
      <c r="E23" s="26">
        <v>6.9884994708599999</v>
      </c>
      <c r="F23" s="26">
        <v>6.2862056023699999</v>
      </c>
      <c r="G23" s="26">
        <v>6.0394305837499997</v>
      </c>
      <c r="H23" s="26">
        <v>5.3490399102900001</v>
      </c>
      <c r="I23" s="26">
        <v>4.9814806231200004</v>
      </c>
      <c r="J23" s="26">
        <v>4.7255710830500002</v>
      </c>
    </row>
    <row r="24" spans="1:10" ht="13.8" outlineLevel="4" x14ac:dyDescent="0.3">
      <c r="A24" s="25" t="s">
        <v>17</v>
      </c>
      <c r="B24" s="26">
        <v>0.28777430481999999</v>
      </c>
      <c r="C24" s="26">
        <v>0.28925225108000002</v>
      </c>
      <c r="D24" s="26">
        <v>0.29141359542</v>
      </c>
      <c r="E24" s="26">
        <v>0.2916615998</v>
      </c>
      <c r="F24" s="26">
        <v>0.29105813345999998</v>
      </c>
      <c r="G24" s="26">
        <v>0.29131184607999999</v>
      </c>
      <c r="H24" s="26">
        <v>0.29052551698000001</v>
      </c>
      <c r="I24" s="26">
        <v>0.28965393070000001</v>
      </c>
      <c r="J24" s="26">
        <v>0.29320614053999999</v>
      </c>
    </row>
    <row r="25" spans="1:10" ht="13.8" outlineLevel="4" x14ac:dyDescent="0.3">
      <c r="A25" s="25" t="s">
        <v>18</v>
      </c>
      <c r="B25" s="26">
        <v>0.28777430481999999</v>
      </c>
      <c r="C25" s="26">
        <v>0.28925225108000002</v>
      </c>
      <c r="D25" s="26">
        <v>0.29141359542</v>
      </c>
      <c r="E25" s="26">
        <v>0.2916615998</v>
      </c>
      <c r="F25" s="26">
        <v>0.29105813345999998</v>
      </c>
      <c r="G25" s="26">
        <v>0.29131184607999999</v>
      </c>
      <c r="H25" s="26">
        <v>0.29052551698000001</v>
      </c>
      <c r="I25" s="26">
        <v>0.28965393070000001</v>
      </c>
      <c r="J25" s="26">
        <v>0.29320614053999999</v>
      </c>
    </row>
    <row r="26" spans="1:10" ht="13.8" outlineLevel="4" x14ac:dyDescent="0.3">
      <c r="A26" s="25" t="s">
        <v>19</v>
      </c>
      <c r="B26" s="26">
        <v>0.28777430481999999</v>
      </c>
      <c r="C26" s="26">
        <v>0.28925225108000002</v>
      </c>
      <c r="D26" s="26">
        <v>0.29141359542</v>
      </c>
      <c r="E26" s="26">
        <v>0.2916615998</v>
      </c>
      <c r="F26" s="26">
        <v>0.29105813345999998</v>
      </c>
      <c r="G26" s="26">
        <v>0.29131184607999999</v>
      </c>
      <c r="H26" s="26">
        <v>0.29052551698000001</v>
      </c>
      <c r="I26" s="26">
        <v>0.28965393070000001</v>
      </c>
      <c r="J26" s="26">
        <v>0.29320614053999999</v>
      </c>
    </row>
    <row r="27" spans="1:10" ht="13.8" outlineLevel="4" x14ac:dyDescent="0.3">
      <c r="A27" s="25" t="s">
        <v>20</v>
      </c>
      <c r="B27" s="26">
        <v>0.28777430481999999</v>
      </c>
      <c r="C27" s="26">
        <v>0.28925225108000002</v>
      </c>
      <c r="D27" s="26">
        <v>0.29141359542</v>
      </c>
      <c r="E27" s="26">
        <v>0.2916615998</v>
      </c>
      <c r="F27" s="26">
        <v>0.29105813345999998</v>
      </c>
      <c r="G27" s="26">
        <v>0.29131184607999999</v>
      </c>
      <c r="H27" s="26">
        <v>0.29052551698000001</v>
      </c>
      <c r="I27" s="26">
        <v>0.28965393070000001</v>
      </c>
      <c r="J27" s="26">
        <v>0.29320614053999999</v>
      </c>
    </row>
    <row r="28" spans="1:10" ht="13.8" outlineLevel="4" x14ac:dyDescent="0.3">
      <c r="A28" s="25" t="s">
        <v>21</v>
      </c>
      <c r="B28" s="26">
        <v>0.28777430481999999</v>
      </c>
      <c r="C28" s="26">
        <v>0.28925225108000002</v>
      </c>
      <c r="D28" s="26">
        <v>0.29141359542</v>
      </c>
      <c r="E28" s="26">
        <v>0.2916615998</v>
      </c>
      <c r="F28" s="26">
        <v>0.29105813345999998</v>
      </c>
      <c r="G28" s="26">
        <v>0.29131184607999999</v>
      </c>
      <c r="H28" s="26">
        <v>0.29052551698000001</v>
      </c>
      <c r="I28" s="26">
        <v>0.28965393070000001</v>
      </c>
      <c r="J28" s="26">
        <v>0.29320614053999999</v>
      </c>
    </row>
    <row r="29" spans="1:10" ht="13.8" outlineLevel="4" x14ac:dyDescent="0.3">
      <c r="A29" s="25" t="s">
        <v>22</v>
      </c>
      <c r="B29" s="26">
        <v>0.28777430481999999</v>
      </c>
      <c r="C29" s="26">
        <v>0.28925225108000002</v>
      </c>
      <c r="D29" s="26">
        <v>0.29141359542</v>
      </c>
      <c r="E29" s="26">
        <v>0.2916615998</v>
      </c>
      <c r="F29" s="26">
        <v>0.29105813345999998</v>
      </c>
      <c r="G29" s="26">
        <v>0.29131184607999999</v>
      </c>
      <c r="H29" s="26">
        <v>0.29052551698000001</v>
      </c>
      <c r="I29" s="26">
        <v>0.28965393070000001</v>
      </c>
      <c r="J29" s="26">
        <v>0.29320614053999999</v>
      </c>
    </row>
    <row r="30" spans="1:10" ht="13.8" outlineLevel="4" x14ac:dyDescent="0.3">
      <c r="A30" s="25" t="s">
        <v>23</v>
      </c>
      <c r="B30" s="26">
        <v>0.28777430481999999</v>
      </c>
      <c r="C30" s="26">
        <v>0.28925225108000002</v>
      </c>
      <c r="D30" s="26">
        <v>0.29141359542</v>
      </c>
      <c r="E30" s="26">
        <v>0.2916615998</v>
      </c>
      <c r="F30" s="26">
        <v>0.29105813345999998</v>
      </c>
      <c r="G30" s="26">
        <v>0.29131184607999999</v>
      </c>
      <c r="H30" s="26">
        <v>0.29052551698000001</v>
      </c>
      <c r="I30" s="26">
        <v>0.28965393070000001</v>
      </c>
      <c r="J30" s="26">
        <v>0.29320614053999999</v>
      </c>
    </row>
    <row r="31" spans="1:10" ht="13.8" outlineLevel="4" x14ac:dyDescent="0.3">
      <c r="A31" s="25" t="s">
        <v>24</v>
      </c>
      <c r="B31" s="26">
        <v>0.28777430481999999</v>
      </c>
      <c r="C31" s="26">
        <v>0.28925225108000002</v>
      </c>
      <c r="D31" s="26">
        <v>0.29141359542</v>
      </c>
      <c r="E31" s="26">
        <v>0.2916615998</v>
      </c>
      <c r="F31" s="26">
        <v>0.29105813345999998</v>
      </c>
      <c r="G31" s="26">
        <v>0.29131184607999999</v>
      </c>
      <c r="H31" s="26">
        <v>0.29052551698000001</v>
      </c>
      <c r="I31" s="26">
        <v>0.28965393070000001</v>
      </c>
      <c r="J31" s="26">
        <v>0.29320614053999999</v>
      </c>
    </row>
    <row r="32" spans="1:10" ht="13.8" outlineLevel="4" x14ac:dyDescent="0.3">
      <c r="A32" s="25" t="s">
        <v>25</v>
      </c>
      <c r="B32" s="26">
        <v>0.28777430481999999</v>
      </c>
      <c r="C32" s="26">
        <v>0.28925225108000002</v>
      </c>
      <c r="D32" s="26">
        <v>0.29141359542</v>
      </c>
      <c r="E32" s="26">
        <v>0.2916615998</v>
      </c>
      <c r="F32" s="26">
        <v>0.29105813345999998</v>
      </c>
      <c r="G32" s="26">
        <v>0.29131184607999999</v>
      </c>
      <c r="H32" s="26">
        <v>0.29052551698000001</v>
      </c>
      <c r="I32" s="26">
        <v>0.28965393070000001</v>
      </c>
      <c r="J32" s="26">
        <v>0.29320614053999999</v>
      </c>
    </row>
    <row r="33" spans="1:10" ht="13.8" outlineLevel="4" x14ac:dyDescent="0.3">
      <c r="A33" s="25" t="s">
        <v>26</v>
      </c>
      <c r="B33" s="26">
        <v>0.28777430481999999</v>
      </c>
      <c r="C33" s="26">
        <v>0.28925225108000002</v>
      </c>
      <c r="D33" s="26">
        <v>0.29141359542</v>
      </c>
      <c r="E33" s="26">
        <v>0.2916615998</v>
      </c>
      <c r="F33" s="26">
        <v>0.29105813345999998</v>
      </c>
      <c r="G33" s="26">
        <v>0.29131184607999999</v>
      </c>
      <c r="H33" s="26">
        <v>0.29052551698000001</v>
      </c>
      <c r="I33" s="26">
        <v>0.28965393070000001</v>
      </c>
      <c r="J33" s="26">
        <v>0.29320614053999999</v>
      </c>
    </row>
    <row r="34" spans="1:10" ht="13.8" outlineLevel="4" x14ac:dyDescent="0.3">
      <c r="A34" s="25" t="s">
        <v>27</v>
      </c>
      <c r="B34" s="26">
        <v>6.0801988866799999</v>
      </c>
      <c r="C34" s="26">
        <v>6.1114254665600001</v>
      </c>
      <c r="D34" s="26">
        <v>6.3979737196900004</v>
      </c>
      <c r="E34" s="26">
        <v>6.6445062405600002</v>
      </c>
      <c r="F34" s="26">
        <v>7.3667026347800002</v>
      </c>
      <c r="G34" s="26">
        <v>7.5765921716199998</v>
      </c>
      <c r="H34" s="26">
        <v>7.7361380518000002</v>
      </c>
      <c r="I34" s="26">
        <v>8.1058685252099991</v>
      </c>
      <c r="J34" s="26">
        <v>8.2758340483000001</v>
      </c>
    </row>
    <row r="35" spans="1:10" ht="13.8" outlineLevel="4" x14ac:dyDescent="0.3">
      <c r="A35" s="25" t="s">
        <v>28</v>
      </c>
      <c r="B35" s="26">
        <v>6.1156961631</v>
      </c>
      <c r="C35" s="26">
        <v>6.1471050492300003</v>
      </c>
      <c r="D35" s="26">
        <v>6.1930373127399996</v>
      </c>
      <c r="E35" s="26">
        <v>6.1983078302600001</v>
      </c>
      <c r="F35" s="26">
        <v>6.1854831383200004</v>
      </c>
      <c r="G35" s="26">
        <v>6.1908749653999999</v>
      </c>
      <c r="H35" s="26">
        <v>6.1741641271200001</v>
      </c>
      <c r="I35" s="26">
        <v>6.15564142778</v>
      </c>
      <c r="J35" s="26">
        <v>6.2311319625300001</v>
      </c>
    </row>
    <row r="36" spans="1:10" ht="13.8" outlineLevel="4" x14ac:dyDescent="0.3">
      <c r="A36" s="25" t="s">
        <v>29</v>
      </c>
      <c r="B36" s="26">
        <v>0.11893717737999999</v>
      </c>
      <c r="C36" s="26">
        <v>0.59774006435000004</v>
      </c>
      <c r="D36" s="26">
        <v>0.60220648455000003</v>
      </c>
      <c r="E36" s="26">
        <v>0.60271898589999995</v>
      </c>
      <c r="F36" s="26">
        <v>0.6014719221</v>
      </c>
      <c r="G36" s="26">
        <v>0.84279470724000005</v>
      </c>
      <c r="H36" s="26">
        <v>1.03873141552</v>
      </c>
      <c r="I36" s="26">
        <v>1.5144712949500001</v>
      </c>
      <c r="J36" s="26">
        <v>1.8965906854600001</v>
      </c>
    </row>
    <row r="37" spans="1:10" ht="13.8" outlineLevel="4" x14ac:dyDescent="0.3">
      <c r="A37" s="25" t="s">
        <v>30</v>
      </c>
      <c r="B37" s="26">
        <v>1.09586897881</v>
      </c>
      <c r="C37" s="26">
        <v>1.10149712366</v>
      </c>
      <c r="D37" s="26">
        <v>1.10972770632</v>
      </c>
      <c r="E37" s="26">
        <v>1.11067212809</v>
      </c>
      <c r="F37" s="26">
        <v>1.1083740770699999</v>
      </c>
      <c r="G37" s="26">
        <v>1.10934023623</v>
      </c>
      <c r="H37" s="26">
        <v>1.1063458282600001</v>
      </c>
      <c r="I37" s="26">
        <v>1.10302675368</v>
      </c>
      <c r="J37" s="26">
        <v>1.11655387032</v>
      </c>
    </row>
    <row r="38" spans="1:10" ht="13.8" outlineLevel="4" x14ac:dyDescent="0.3">
      <c r="A38" s="25" t="s">
        <v>31</v>
      </c>
      <c r="B38" s="26">
        <v>0.97719753088000005</v>
      </c>
      <c r="C38" s="26">
        <v>0.98221620497999995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</row>
    <row r="39" spans="1:10" ht="13.8" outlineLevel="4" x14ac:dyDescent="0.3">
      <c r="A39" s="25" t="s">
        <v>32</v>
      </c>
      <c r="B39" s="26">
        <v>0.42298082732999998</v>
      </c>
      <c r="C39" s="26">
        <v>0.42515316491999999</v>
      </c>
      <c r="D39" s="26">
        <v>0.42832998505999997</v>
      </c>
      <c r="E39" s="26">
        <v>0.42869451066000003</v>
      </c>
      <c r="F39" s="26">
        <v>0.42780751455999999</v>
      </c>
      <c r="G39" s="26">
        <v>0.36798080838000002</v>
      </c>
      <c r="H39" s="26">
        <v>0.36698752907999999</v>
      </c>
      <c r="I39" s="26">
        <v>0.36588655418999999</v>
      </c>
      <c r="J39" s="26">
        <v>0.37037365306999998</v>
      </c>
    </row>
    <row r="40" spans="1:10" ht="13.8" outlineLevel="4" x14ac:dyDescent="0.3">
      <c r="A40" s="25" t="s">
        <v>33</v>
      </c>
      <c r="B40" s="26">
        <v>5.9468588689999997E-2</v>
      </c>
      <c r="C40" s="26">
        <v>5.9774006439999999E-2</v>
      </c>
      <c r="D40" s="26">
        <v>6.0220648459999998E-2</v>
      </c>
      <c r="E40" s="26">
        <v>6.0271898589999998E-2</v>
      </c>
      <c r="F40" s="26">
        <v>6.0147192209999999E-2</v>
      </c>
      <c r="G40" s="26">
        <v>6.0199621949999997E-2</v>
      </c>
      <c r="H40" s="26">
        <v>6.0037126959999999E-2</v>
      </c>
      <c r="I40" s="26">
        <v>5.9857013569999999E-2</v>
      </c>
      <c r="J40" s="26">
        <v>6.0591078079999999E-2</v>
      </c>
    </row>
    <row r="41" spans="1:10" ht="13.8" outlineLevel="4" x14ac:dyDescent="0.3">
      <c r="A41" s="25" t="s">
        <v>34</v>
      </c>
      <c r="B41" s="26">
        <v>0.13083089512000001</v>
      </c>
      <c r="C41" s="26">
        <v>0.13150281416000001</v>
      </c>
      <c r="D41" s="26">
        <v>0.13248542660000001</v>
      </c>
      <c r="E41" s="26">
        <v>0.1325981769</v>
      </c>
      <c r="F41" s="26">
        <v>0.13232382286</v>
      </c>
      <c r="G41" s="26">
        <v>0.13243916827999999</v>
      </c>
      <c r="H41" s="26">
        <v>0.13208167931000001</v>
      </c>
      <c r="I41" s="26">
        <v>0.13168542985000001</v>
      </c>
      <c r="J41" s="26">
        <v>0.13330037179000001</v>
      </c>
    </row>
    <row r="42" spans="1:10" ht="13.8" outlineLevel="3" x14ac:dyDescent="0.3">
      <c r="A42" s="28" t="s">
        <v>35</v>
      </c>
      <c r="B42" s="26">
        <f t="shared" ref="B42:J42" si="4">SUM(B$43:B$43)</f>
        <v>3.4605431809999997E-2</v>
      </c>
      <c r="C42" s="26">
        <f t="shared" si="4"/>
        <v>3.4783157779999997E-2</v>
      </c>
      <c r="D42" s="26">
        <f t="shared" si="4"/>
        <v>3.5043063729999997E-2</v>
      </c>
      <c r="E42" s="26">
        <f t="shared" si="4"/>
        <v>3.4275775690000003E-2</v>
      </c>
      <c r="F42" s="26">
        <f t="shared" si="4"/>
        <v>3.420485694E-2</v>
      </c>
      <c r="G42" s="26">
        <f t="shared" si="4"/>
        <v>3.4234672989999999E-2</v>
      </c>
      <c r="H42" s="26">
        <f t="shared" si="4"/>
        <v>3.3348258239999998E-2</v>
      </c>
      <c r="I42" s="26">
        <f t="shared" si="4"/>
        <v>3.324821235E-2</v>
      </c>
      <c r="J42" s="26">
        <f t="shared" si="4"/>
        <v>3.3655956260000001E-2</v>
      </c>
    </row>
    <row r="43" spans="1:10" ht="13.8" outlineLevel="4" x14ac:dyDescent="0.3">
      <c r="A43" s="25" t="s">
        <v>36</v>
      </c>
      <c r="B43" s="26">
        <v>3.4605431809999997E-2</v>
      </c>
      <c r="C43" s="26">
        <v>3.4783157779999997E-2</v>
      </c>
      <c r="D43" s="26">
        <v>3.5043063729999997E-2</v>
      </c>
      <c r="E43" s="26">
        <v>3.4275775690000003E-2</v>
      </c>
      <c r="F43" s="26">
        <v>3.420485694E-2</v>
      </c>
      <c r="G43" s="26">
        <v>3.4234672989999999E-2</v>
      </c>
      <c r="H43" s="26">
        <v>3.3348258239999998E-2</v>
      </c>
      <c r="I43" s="26">
        <v>3.324821235E-2</v>
      </c>
      <c r="J43" s="26">
        <v>3.3655956260000001E-2</v>
      </c>
    </row>
    <row r="44" spans="1:10" ht="14.4" outlineLevel="2" x14ac:dyDescent="0.3">
      <c r="A44" s="29" t="s">
        <v>37</v>
      </c>
      <c r="B44" s="30">
        <f t="shared" ref="B44:J44" si="5">B$45+B$55+B$66+B$68+B$75+B$77+B$79</f>
        <v>114.87767688267999</v>
      </c>
      <c r="C44" s="30">
        <f t="shared" si="5"/>
        <v>117.72665793149</v>
      </c>
      <c r="D44" s="30">
        <f t="shared" si="5"/>
        <v>118.04611254281001</v>
      </c>
      <c r="E44" s="30">
        <f t="shared" si="5"/>
        <v>120.94333264024</v>
      </c>
      <c r="F44" s="30">
        <f t="shared" si="5"/>
        <v>129.37714404100001</v>
      </c>
      <c r="G44" s="30">
        <f t="shared" si="5"/>
        <v>129.73043434528998</v>
      </c>
      <c r="H44" s="30">
        <f t="shared" si="5"/>
        <v>133.56890424271998</v>
      </c>
      <c r="I44" s="30">
        <f t="shared" si="5"/>
        <v>134.38989070568999</v>
      </c>
      <c r="J44" s="30">
        <f t="shared" si="5"/>
        <v>140.01324158708002</v>
      </c>
    </row>
    <row r="45" spans="1:10" ht="13.8" outlineLevel="3" x14ac:dyDescent="0.3">
      <c r="A45" s="28" t="s">
        <v>38</v>
      </c>
      <c r="B45" s="26">
        <f t="shared" ref="B45:J45" si="6">SUM(B$46:B$54)</f>
        <v>82.827989272819991</v>
      </c>
      <c r="C45" s="26">
        <f t="shared" si="6"/>
        <v>85.682936081909986</v>
      </c>
      <c r="D45" s="26">
        <f t="shared" si="6"/>
        <v>85.947424079140006</v>
      </c>
      <c r="E45" s="26">
        <f t="shared" si="6"/>
        <v>88.705450741709996</v>
      </c>
      <c r="F45" s="26">
        <f t="shared" si="6"/>
        <v>96.677103422700014</v>
      </c>
      <c r="G45" s="26">
        <f t="shared" si="6"/>
        <v>97.054807569799991</v>
      </c>
      <c r="H45" s="26">
        <f t="shared" si="6"/>
        <v>100.68006325144999</v>
      </c>
      <c r="I45" s="26">
        <f t="shared" si="6"/>
        <v>101.0671219848</v>
      </c>
      <c r="J45" s="26">
        <f t="shared" si="6"/>
        <v>106.61877403881</v>
      </c>
    </row>
    <row r="46" spans="1:10" ht="13.8" outlineLevel="4" x14ac:dyDescent="0.3">
      <c r="A46" s="25" t="s">
        <v>39</v>
      </c>
      <c r="B46" s="26">
        <v>0.11419518165</v>
      </c>
      <c r="C46" s="26">
        <v>0.11137116103</v>
      </c>
      <c r="D46" s="26">
        <v>0.1113885929</v>
      </c>
      <c r="E46" s="26">
        <v>0.11167487611</v>
      </c>
      <c r="F46" s="26">
        <v>0.11211829429</v>
      </c>
      <c r="G46" s="26">
        <v>0.11351913515000001</v>
      </c>
      <c r="H46" s="26">
        <v>0.10875172208</v>
      </c>
      <c r="I46" s="26">
        <v>0.10671198514999999</v>
      </c>
      <c r="J46" s="26">
        <v>0.10676415693000001</v>
      </c>
    </row>
    <row r="47" spans="1:10" ht="13.8" outlineLevel="4" x14ac:dyDescent="0.3">
      <c r="A47" s="25" t="s">
        <v>40</v>
      </c>
      <c r="B47" s="26">
        <v>0.12100019522</v>
      </c>
      <c r="C47" s="26">
        <v>0.12264145765999999</v>
      </c>
      <c r="D47" s="26">
        <v>0.12351383991999999</v>
      </c>
      <c r="E47" s="26">
        <v>0.12718022414999999</v>
      </c>
      <c r="F47" s="26">
        <v>0.13411223988000001</v>
      </c>
      <c r="G47" s="26">
        <v>0.13286255279</v>
      </c>
      <c r="H47" s="26">
        <v>0.13810869535</v>
      </c>
      <c r="I47" s="26">
        <v>0.13590425294</v>
      </c>
      <c r="J47" s="26">
        <v>0.14004378538000001</v>
      </c>
    </row>
    <row r="48" spans="1:10" ht="13.8" outlineLevel="4" x14ac:dyDescent="0.3">
      <c r="A48" s="25" t="s">
        <v>41</v>
      </c>
      <c r="B48" s="26">
        <v>0.10114868791000001</v>
      </c>
      <c r="C48" s="26">
        <v>0.10236772948</v>
      </c>
      <c r="D48" s="26">
        <v>0.10309589916</v>
      </c>
      <c r="E48" s="26">
        <v>0.10511732499</v>
      </c>
      <c r="F48" s="26">
        <v>0.11317423219</v>
      </c>
      <c r="G48" s="26">
        <v>8.3038379460000006E-2</v>
      </c>
      <c r="H48" s="26">
        <v>8.2621284079999996E-2</v>
      </c>
      <c r="I48" s="26">
        <v>8.2335759689999996E-2</v>
      </c>
      <c r="J48" s="26">
        <v>8.57770967E-2</v>
      </c>
    </row>
    <row r="49" spans="1:10" ht="13.8" outlineLevel="4" x14ac:dyDescent="0.3">
      <c r="A49" s="25" t="s">
        <v>42</v>
      </c>
      <c r="B49" s="26">
        <v>2.9522925032999998</v>
      </c>
      <c r="C49" s="26">
        <v>2.9392912192699998</v>
      </c>
      <c r="D49" s="26">
        <v>2.9481677742899999</v>
      </c>
      <c r="E49" s="26">
        <v>3.0340989329600001</v>
      </c>
      <c r="F49" s="26">
        <v>3.19671708586</v>
      </c>
      <c r="G49" s="26">
        <v>3.1213355170199999</v>
      </c>
      <c r="H49" s="26">
        <v>3.24400929383</v>
      </c>
      <c r="I49" s="26">
        <v>3.1922295585399998</v>
      </c>
      <c r="J49" s="26">
        <v>3.2170414812599999</v>
      </c>
    </row>
    <row r="50" spans="1:10" ht="13.8" outlineLevel="4" x14ac:dyDescent="0.3">
      <c r="A50" s="25" t="s">
        <v>43</v>
      </c>
      <c r="B50" s="26">
        <v>44.012826736089998</v>
      </c>
      <c r="C50" s="26">
        <v>46.939902278479998</v>
      </c>
      <c r="D50" s="26">
        <v>47.273798653260002</v>
      </c>
      <c r="E50" s="26">
        <v>49.755873343259999</v>
      </c>
      <c r="F50" s="26">
        <v>57.115504290970001</v>
      </c>
      <c r="G50" s="26">
        <v>57.710289104719998</v>
      </c>
      <c r="H50" s="26">
        <v>61.160507611649997</v>
      </c>
      <c r="I50" s="26">
        <v>61.337085691799999</v>
      </c>
      <c r="J50" s="26">
        <v>66.803185877540002</v>
      </c>
    </row>
    <row r="51" spans="1:10" ht="13.8" outlineLevel="4" x14ac:dyDescent="0.3">
      <c r="A51" s="25" t="s">
        <v>44</v>
      </c>
      <c r="B51" s="26">
        <v>16.17518239755</v>
      </c>
      <c r="C51" s="26">
        <v>16.12363642791</v>
      </c>
      <c r="D51" s="26">
        <v>16.06466800155</v>
      </c>
      <c r="E51" s="26">
        <v>16.07818208051</v>
      </c>
      <c r="F51" s="26">
        <v>16.123531782600001</v>
      </c>
      <c r="G51" s="26">
        <v>16.100637501889999</v>
      </c>
      <c r="H51" s="26">
        <v>16.36384999185</v>
      </c>
      <c r="I51" s="26">
        <v>16.331529167140001</v>
      </c>
      <c r="J51" s="26">
        <v>16.276102735150001</v>
      </c>
    </row>
    <row r="52" spans="1:10" ht="13.8" outlineLevel="4" x14ac:dyDescent="0.3">
      <c r="A52" s="25" t="s">
        <v>45</v>
      </c>
      <c r="B52" s="26">
        <v>5.7905951672300002</v>
      </c>
      <c r="C52" s="26">
        <v>5.7862432505200001</v>
      </c>
      <c r="D52" s="26">
        <v>5.7932417747200002</v>
      </c>
      <c r="E52" s="26">
        <v>5.8226546592600004</v>
      </c>
      <c r="F52" s="26">
        <v>5.9287898392500002</v>
      </c>
      <c r="G52" s="26">
        <v>5.91876445743</v>
      </c>
      <c r="H52" s="26">
        <v>5.9610606589400001</v>
      </c>
      <c r="I52" s="26">
        <v>5.9433759302500002</v>
      </c>
      <c r="J52" s="26">
        <v>5.9961691531600003</v>
      </c>
    </row>
    <row r="53" spans="1:10" ht="13.8" outlineLevel="4" x14ac:dyDescent="0.3">
      <c r="A53" s="25" t="s">
        <v>46</v>
      </c>
      <c r="B53" s="26">
        <v>13.54928616023</v>
      </c>
      <c r="C53" s="26">
        <v>13.546070791269999</v>
      </c>
      <c r="D53" s="26">
        <v>13.518056602030001</v>
      </c>
      <c r="E53" s="26">
        <v>13.659492652619999</v>
      </c>
      <c r="F53" s="26">
        <v>13.94136982156</v>
      </c>
      <c r="G53" s="26">
        <v>13.862684908229999</v>
      </c>
      <c r="H53" s="26">
        <v>13.609016947500001</v>
      </c>
      <c r="I53" s="26">
        <v>13.926006320380001</v>
      </c>
      <c r="J53" s="26">
        <v>13.98160348063</v>
      </c>
    </row>
    <row r="54" spans="1:10" ht="13.8" outlineLevel="4" x14ac:dyDescent="0.3">
      <c r="A54" s="25" t="s">
        <v>47</v>
      </c>
      <c r="B54" s="26">
        <v>1.146224364E-2</v>
      </c>
      <c r="C54" s="26">
        <v>1.141176629E-2</v>
      </c>
      <c r="D54" s="26">
        <v>1.1492941309999999E-2</v>
      </c>
      <c r="E54" s="26">
        <v>1.1176647850000001E-2</v>
      </c>
      <c r="F54" s="26">
        <v>1.1785836100000001E-2</v>
      </c>
      <c r="G54" s="26">
        <v>1.1676013109999999E-2</v>
      </c>
      <c r="H54" s="26">
        <v>1.213704617E-2</v>
      </c>
      <c r="I54" s="26">
        <v>1.194331891E-2</v>
      </c>
      <c r="J54" s="26">
        <v>1.208627206E-2</v>
      </c>
    </row>
    <row r="55" spans="1:10" ht="13.8" outlineLevel="3" x14ac:dyDescent="0.3">
      <c r="A55" s="28" t="s">
        <v>48</v>
      </c>
      <c r="B55" s="26">
        <f t="shared" ref="B55:J55" si="7">SUM(B$56:B$65)</f>
        <v>7.6299116025599991</v>
      </c>
      <c r="C55" s="26">
        <f t="shared" si="7"/>
        <v>7.6327936194299983</v>
      </c>
      <c r="D55" s="26">
        <f t="shared" si="7"/>
        <v>7.6909776344599985</v>
      </c>
      <c r="E55" s="26">
        <f t="shared" si="7"/>
        <v>7.7418016084199985</v>
      </c>
      <c r="F55" s="26">
        <f t="shared" si="7"/>
        <v>8.0404155534700017</v>
      </c>
      <c r="G55" s="26">
        <f t="shared" si="7"/>
        <v>8.02151245654</v>
      </c>
      <c r="H55" s="26">
        <f t="shared" si="7"/>
        <v>8.1621070863899998</v>
      </c>
      <c r="I55" s="26">
        <f t="shared" si="7"/>
        <v>8.0593624016399996</v>
      </c>
      <c r="J55" s="26">
        <f t="shared" si="7"/>
        <v>8.0980439822600001</v>
      </c>
    </row>
    <row r="56" spans="1:10" ht="13.8" outlineLevel="4" x14ac:dyDescent="0.3">
      <c r="A56" s="25" t="s">
        <v>49</v>
      </c>
      <c r="B56" s="26">
        <v>5.0846934205799998</v>
      </c>
      <c r="C56" s="26">
        <v>5.0762376290800004</v>
      </c>
      <c r="D56" s="26">
        <v>5.0945019915599996</v>
      </c>
      <c r="E56" s="26">
        <v>5.1091298610699996</v>
      </c>
      <c r="F56" s="26">
        <v>5.2662673070399997</v>
      </c>
      <c r="G56" s="26">
        <v>5.2734899239299997</v>
      </c>
      <c r="H56" s="26">
        <v>5.3383993200599997</v>
      </c>
      <c r="I56" s="26">
        <v>5.2883628468100001</v>
      </c>
      <c r="J56" s="26">
        <v>5.29726013299</v>
      </c>
    </row>
    <row r="57" spans="1:10" ht="13.8" outlineLevel="4" x14ac:dyDescent="0.3">
      <c r="A57" s="25" t="s">
        <v>50</v>
      </c>
      <c r="B57" s="26">
        <v>0.46506189307000001</v>
      </c>
      <c r="C57" s="26">
        <v>0.46301385692000002</v>
      </c>
      <c r="D57" s="26">
        <v>0.46630740122999997</v>
      </c>
      <c r="E57" s="26">
        <v>0.47516915239000002</v>
      </c>
      <c r="F57" s="26">
        <v>0.50106846230000002</v>
      </c>
      <c r="G57" s="26">
        <v>0.49574713917000002</v>
      </c>
      <c r="H57" s="26">
        <v>0.51346656736999996</v>
      </c>
      <c r="I57" s="26">
        <v>0.50527079463000002</v>
      </c>
      <c r="J57" s="26">
        <v>0.51131853173999997</v>
      </c>
    </row>
    <row r="58" spans="1:10" ht="13.8" outlineLevel="4" x14ac:dyDescent="0.3">
      <c r="A58" s="25" t="s">
        <v>51</v>
      </c>
      <c r="B58" s="26">
        <v>0.58744407237999996</v>
      </c>
      <c r="C58" s="26">
        <v>0.58485709050000001</v>
      </c>
      <c r="D58" s="26">
        <v>0.59096369179999997</v>
      </c>
      <c r="E58" s="26">
        <v>0.60877555504000003</v>
      </c>
      <c r="F58" s="26">
        <v>0.64195714243000002</v>
      </c>
      <c r="G58" s="26">
        <v>0.63597524586999998</v>
      </c>
      <c r="H58" s="26">
        <v>0.66154052201000002</v>
      </c>
      <c r="I58" s="26">
        <v>0.65098124487999998</v>
      </c>
      <c r="J58" s="26">
        <v>0.65877303392999997</v>
      </c>
    </row>
    <row r="59" spans="1:10" ht="13.8" outlineLevel="4" x14ac:dyDescent="0.3">
      <c r="A59" s="25" t="s">
        <v>52</v>
      </c>
      <c r="B59" s="26">
        <v>0.20898023264000001</v>
      </c>
      <c r="C59" s="26">
        <v>0.20805992703000001</v>
      </c>
      <c r="D59" s="26">
        <v>0.20953991424999999</v>
      </c>
      <c r="E59" s="26">
        <v>0.21575989604000001</v>
      </c>
      <c r="F59" s="26">
        <v>0.22751998691</v>
      </c>
      <c r="G59" s="26">
        <v>0.22539990608999999</v>
      </c>
      <c r="H59" s="26">
        <v>0.23429993108</v>
      </c>
      <c r="I59" s="26">
        <v>0.23056011799000001</v>
      </c>
      <c r="J59" s="26">
        <v>0.23331976093000001</v>
      </c>
    </row>
    <row r="60" spans="1:10" ht="13.8" outlineLevel="4" x14ac:dyDescent="0.3">
      <c r="A60" s="25" t="s">
        <v>53</v>
      </c>
      <c r="B60" s="26">
        <v>0.84658439538999997</v>
      </c>
      <c r="C60" s="26">
        <v>0.86515433335000003</v>
      </c>
      <c r="D60" s="26">
        <v>0.89153723285999997</v>
      </c>
      <c r="E60" s="26">
        <v>0.88512570184999995</v>
      </c>
      <c r="F60" s="26">
        <v>0.93450536889000002</v>
      </c>
      <c r="G60" s="26">
        <v>0.91923030677999995</v>
      </c>
      <c r="H60" s="26">
        <v>0.92283445377999995</v>
      </c>
      <c r="I60" s="26">
        <v>0.89915025025999995</v>
      </c>
      <c r="J60" s="26">
        <v>0.90775280560000005</v>
      </c>
    </row>
    <row r="61" spans="1:10" ht="13.8" outlineLevel="4" x14ac:dyDescent="0.3">
      <c r="A61" s="25" t="s">
        <v>54</v>
      </c>
      <c r="B61" s="26">
        <v>0.20898023264000001</v>
      </c>
      <c r="C61" s="26">
        <v>0.20805992703000001</v>
      </c>
      <c r="D61" s="26">
        <v>0.20953991424999999</v>
      </c>
      <c r="E61" s="26">
        <v>0.21575989604000001</v>
      </c>
      <c r="F61" s="26">
        <v>0.22751998691</v>
      </c>
      <c r="G61" s="26">
        <v>0.22539990608999999</v>
      </c>
      <c r="H61" s="26">
        <v>0.23429993108</v>
      </c>
      <c r="I61" s="26">
        <v>0.23056011799000001</v>
      </c>
      <c r="J61" s="26">
        <v>0.23331976093000001</v>
      </c>
    </row>
    <row r="62" spans="1:10" ht="13.8" outlineLevel="4" x14ac:dyDescent="0.3">
      <c r="A62" s="25" t="s">
        <v>55</v>
      </c>
      <c r="B62" s="26">
        <v>0.10378189140999999</v>
      </c>
      <c r="C62" s="26">
        <v>0.10332485748</v>
      </c>
      <c r="D62" s="26">
        <v>0.10405983548</v>
      </c>
      <c r="E62" s="26">
        <v>0.10703072801000001</v>
      </c>
      <c r="F62" s="26">
        <v>0.11569249378</v>
      </c>
      <c r="G62" s="26">
        <v>0.12024493556</v>
      </c>
      <c r="H62" s="26">
        <v>0.13065882344999999</v>
      </c>
      <c r="I62" s="26">
        <v>0.12857329326</v>
      </c>
      <c r="J62" s="26">
        <v>0.13011222543000001</v>
      </c>
    </row>
    <row r="63" spans="1:10" ht="13.8" outlineLevel="4" x14ac:dyDescent="0.3">
      <c r="A63" s="25" t="s">
        <v>56</v>
      </c>
      <c r="B63" s="26">
        <v>0.1</v>
      </c>
      <c r="C63" s="26">
        <v>0.1</v>
      </c>
      <c r="D63" s="26">
        <v>0.1</v>
      </c>
      <c r="E63" s="26">
        <v>0.1</v>
      </c>
      <c r="F63" s="26">
        <v>0.1</v>
      </c>
      <c r="G63" s="26">
        <v>0.1</v>
      </c>
      <c r="H63" s="26">
        <v>0.1</v>
      </c>
      <c r="I63" s="26">
        <v>0.1</v>
      </c>
      <c r="J63" s="26">
        <v>0.1</v>
      </c>
    </row>
    <row r="64" spans="1:10" ht="13.8" outlineLevel="4" x14ac:dyDescent="0.3">
      <c r="A64" s="25" t="s">
        <v>57</v>
      </c>
      <c r="B64" s="26">
        <v>2.3872949189999999E-2</v>
      </c>
      <c r="C64" s="26">
        <v>2.3573482779999998E-2</v>
      </c>
      <c r="D64" s="26">
        <v>2.401513777E-2</v>
      </c>
      <c r="E64" s="26">
        <v>2.4538302719999999E-2</v>
      </c>
      <c r="F64" s="26">
        <v>2.5372289950000002E-2</v>
      </c>
      <c r="G64" s="26">
        <v>2.5512577790000001E-2</v>
      </c>
      <c r="H64" s="26">
        <v>2.60950223E-2</v>
      </c>
      <c r="I64" s="26">
        <v>2.539122056E-2</v>
      </c>
      <c r="J64" s="26">
        <v>2.567521545E-2</v>
      </c>
    </row>
    <row r="65" spans="1:10" ht="13.8" outlineLevel="4" x14ac:dyDescent="0.3">
      <c r="A65" s="25" t="s">
        <v>58</v>
      </c>
      <c r="B65" s="26">
        <v>5.1251526E-4</v>
      </c>
      <c r="C65" s="26">
        <v>5.1251526E-4</v>
      </c>
      <c r="D65" s="26">
        <v>5.1251526E-4</v>
      </c>
      <c r="E65" s="26">
        <v>5.1251526E-4</v>
      </c>
      <c r="F65" s="26">
        <v>5.1251526E-4</v>
      </c>
      <c r="G65" s="26">
        <v>5.1251526E-4</v>
      </c>
      <c r="H65" s="26">
        <v>5.1251526E-4</v>
      </c>
      <c r="I65" s="26">
        <v>5.1251526E-4</v>
      </c>
      <c r="J65" s="26">
        <v>5.1251526E-4</v>
      </c>
    </row>
    <row r="66" spans="1:10" ht="13.8" outlineLevel="3" x14ac:dyDescent="0.3">
      <c r="A66" s="28" t="s">
        <v>59</v>
      </c>
      <c r="B66" s="26">
        <f t="shared" ref="B66:J66" si="8">SUM(B$67:B$67)</f>
        <v>0.60585586000000002</v>
      </c>
      <c r="C66" s="26">
        <f t="shared" si="8"/>
        <v>0.60585586000000002</v>
      </c>
      <c r="D66" s="26">
        <f t="shared" si="8"/>
        <v>0.60585586000000002</v>
      </c>
      <c r="E66" s="26">
        <f t="shared" si="8"/>
        <v>0.60585586000000002</v>
      </c>
      <c r="F66" s="26">
        <f t="shared" si="8"/>
        <v>0.60585586000000002</v>
      </c>
      <c r="G66" s="26">
        <f t="shared" si="8"/>
        <v>0.60585586000000002</v>
      </c>
      <c r="H66" s="26">
        <f t="shared" si="8"/>
        <v>0.60585586000000002</v>
      </c>
      <c r="I66" s="26">
        <f t="shared" si="8"/>
        <v>0.60585586000000002</v>
      </c>
      <c r="J66" s="26">
        <f t="shared" si="8"/>
        <v>0.60585586000000002</v>
      </c>
    </row>
    <row r="67" spans="1:10" ht="13.8" outlineLevel="4" x14ac:dyDescent="0.3">
      <c r="A67" s="25" t="s">
        <v>60</v>
      </c>
      <c r="B67" s="26">
        <v>0.60585586000000002</v>
      </c>
      <c r="C67" s="26">
        <v>0.60585586000000002</v>
      </c>
      <c r="D67" s="26">
        <v>0.60585586000000002</v>
      </c>
      <c r="E67" s="26">
        <v>0.60585586000000002</v>
      </c>
      <c r="F67" s="26">
        <v>0.60585586000000002</v>
      </c>
      <c r="G67" s="26">
        <v>0.60585586000000002</v>
      </c>
      <c r="H67" s="26">
        <v>0.60585586000000002</v>
      </c>
      <c r="I67" s="26">
        <v>0.60585586000000002</v>
      </c>
      <c r="J67" s="26">
        <v>0.60585586000000002</v>
      </c>
    </row>
    <row r="68" spans="1:10" ht="13.8" outlineLevel="3" x14ac:dyDescent="0.3">
      <c r="A68" s="28" t="s">
        <v>61</v>
      </c>
      <c r="B68" s="26">
        <f t="shared" ref="B68:J68" si="9">SUM(B$69:B$74)</f>
        <v>1.4786194744199999</v>
      </c>
      <c r="C68" s="26">
        <f t="shared" si="9"/>
        <v>1.4707484937299999</v>
      </c>
      <c r="D68" s="26">
        <f t="shared" si="9"/>
        <v>1.45118764899</v>
      </c>
      <c r="E68" s="26">
        <f t="shared" si="9"/>
        <v>1.47740488574</v>
      </c>
      <c r="F68" s="26">
        <f t="shared" si="9"/>
        <v>1.5544094442800001</v>
      </c>
      <c r="G68" s="26">
        <f t="shared" si="9"/>
        <v>1.5470230368899998</v>
      </c>
      <c r="H68" s="26">
        <f t="shared" si="9"/>
        <v>1.5650547705</v>
      </c>
      <c r="I68" s="26">
        <f t="shared" si="9"/>
        <v>2.16198923948</v>
      </c>
      <c r="J68" s="26">
        <f t="shared" si="9"/>
        <v>2.15166605832</v>
      </c>
    </row>
    <row r="69" spans="1:10" ht="13.8" outlineLevel="4" x14ac:dyDescent="0.3">
      <c r="A69" s="25" t="s">
        <v>62</v>
      </c>
      <c r="B69" s="26">
        <v>0.19288559186000001</v>
      </c>
      <c r="C69" s="26">
        <v>0.19203616371000001</v>
      </c>
      <c r="D69" s="26">
        <v>0.18669896827999999</v>
      </c>
      <c r="E69" s="26">
        <v>0.17670815535000001</v>
      </c>
      <c r="F69" s="26">
        <v>0.18633971338999999</v>
      </c>
      <c r="G69" s="26">
        <v>0.17739279548</v>
      </c>
      <c r="H69" s="26">
        <v>0.17421521093</v>
      </c>
      <c r="I69" s="26">
        <v>0.17143444900999999</v>
      </c>
      <c r="J69" s="26">
        <v>0.16602247842000001</v>
      </c>
    </row>
    <row r="70" spans="1:10" ht="13.8" outlineLevel="4" x14ac:dyDescent="0.3">
      <c r="A70" s="25" t="s">
        <v>63</v>
      </c>
      <c r="B70" s="26">
        <v>0.67918575608999998</v>
      </c>
      <c r="C70" s="26">
        <v>0.67619476282000002</v>
      </c>
      <c r="D70" s="26">
        <v>0.68100472127</v>
      </c>
      <c r="E70" s="26">
        <v>0.70121966208999997</v>
      </c>
      <c r="F70" s="26">
        <v>0.73943995748000002</v>
      </c>
      <c r="G70" s="26">
        <v>0.73254969477999998</v>
      </c>
      <c r="H70" s="26">
        <v>0.76147477598000002</v>
      </c>
      <c r="I70" s="26">
        <v>0.74932038345999996</v>
      </c>
      <c r="J70" s="26">
        <v>0.75828922304000002</v>
      </c>
    </row>
    <row r="71" spans="1:10" ht="13.8" outlineLevel="4" x14ac:dyDescent="0.3">
      <c r="A71" s="25" t="s">
        <v>64</v>
      </c>
      <c r="B71" s="26">
        <v>5.3424960000000002E-5</v>
      </c>
      <c r="C71" s="26">
        <v>5.3189690000000003E-5</v>
      </c>
      <c r="D71" s="26">
        <v>5.3568040000000002E-5</v>
      </c>
      <c r="E71" s="26">
        <v>5.515815E-5</v>
      </c>
      <c r="F71" s="26">
        <v>5.816457E-5</v>
      </c>
      <c r="G71" s="26">
        <v>5.7622579999999998E-5</v>
      </c>
      <c r="H71" s="26">
        <v>5.9897839999999997E-5</v>
      </c>
      <c r="I71" s="26">
        <v>5.8941770000000003E-5</v>
      </c>
      <c r="J71" s="26">
        <v>5.9647259999999998E-5</v>
      </c>
    </row>
    <row r="72" spans="1:10" ht="13.8" outlineLevel="4" x14ac:dyDescent="0.3">
      <c r="A72" s="25" t="s">
        <v>65</v>
      </c>
      <c r="B72" s="26">
        <v>6.7086455600000004E-3</v>
      </c>
      <c r="C72" s="26">
        <v>6.6791020799999998E-3</v>
      </c>
      <c r="D72" s="26">
        <v>6.7266123600000002E-3</v>
      </c>
      <c r="E72" s="26">
        <v>6.9262850900000004E-3</v>
      </c>
      <c r="F72" s="26">
        <v>7.3038053900000002E-3</v>
      </c>
      <c r="G72" s="26">
        <v>7.2357469400000001E-3</v>
      </c>
      <c r="H72" s="26">
        <v>7.1453812300000001E-3</v>
      </c>
      <c r="I72" s="26">
        <v>0.63108311451999999</v>
      </c>
      <c r="J72" s="26">
        <v>0.63814806538000002</v>
      </c>
    </row>
    <row r="73" spans="1:10" ht="13.8" outlineLevel="4" x14ac:dyDescent="0.3">
      <c r="A73" s="25" t="s">
        <v>66</v>
      </c>
      <c r="B73" s="26">
        <v>0.43278562789000002</v>
      </c>
      <c r="C73" s="26">
        <v>0.43087972970999999</v>
      </c>
      <c r="D73" s="26">
        <v>0.40870868744</v>
      </c>
      <c r="E73" s="26">
        <v>0.42084079411999997</v>
      </c>
      <c r="F73" s="26">
        <v>0.44377891223999999</v>
      </c>
      <c r="G73" s="26">
        <v>0.43964368362</v>
      </c>
      <c r="H73" s="26">
        <v>0.42809581334000002</v>
      </c>
      <c r="I73" s="26">
        <v>0.42126269853999998</v>
      </c>
      <c r="J73" s="26">
        <v>0.39820497632000001</v>
      </c>
    </row>
    <row r="74" spans="1:10" ht="13.8" outlineLevel="4" x14ac:dyDescent="0.3">
      <c r="A74" s="25" t="s">
        <v>67</v>
      </c>
      <c r="B74" s="26">
        <v>0.16700042806000001</v>
      </c>
      <c r="C74" s="26">
        <v>0.16490554571999999</v>
      </c>
      <c r="D74" s="26">
        <v>0.16799509160000001</v>
      </c>
      <c r="E74" s="26">
        <v>0.17165483094</v>
      </c>
      <c r="F74" s="26">
        <v>0.17748889121</v>
      </c>
      <c r="G74" s="26">
        <v>0.19014349349000001</v>
      </c>
      <c r="H74" s="26">
        <v>0.19406369118</v>
      </c>
      <c r="I74" s="26">
        <v>0.18882965218</v>
      </c>
      <c r="J74" s="26">
        <v>0.1909416679</v>
      </c>
    </row>
    <row r="75" spans="1:10" ht="13.8" outlineLevel="3" x14ac:dyDescent="0.3">
      <c r="A75" s="28" t="s">
        <v>68</v>
      </c>
      <c r="B75" s="26">
        <f t="shared" ref="B75:J75" si="10">SUM(B$76:B$76)</f>
        <v>15.219165084</v>
      </c>
      <c r="C75" s="26">
        <f t="shared" si="10"/>
        <v>15.219165084</v>
      </c>
      <c r="D75" s="26">
        <f t="shared" si="10"/>
        <v>15.219165084</v>
      </c>
      <c r="E75" s="26">
        <f t="shared" si="10"/>
        <v>15.219165084</v>
      </c>
      <c r="F75" s="26">
        <f t="shared" si="10"/>
        <v>15.219165084</v>
      </c>
      <c r="G75" s="26">
        <f t="shared" si="10"/>
        <v>15.219165084</v>
      </c>
      <c r="H75" s="26">
        <f t="shared" si="10"/>
        <v>15.219165084</v>
      </c>
      <c r="I75" s="26">
        <f t="shared" si="10"/>
        <v>15.219165084</v>
      </c>
      <c r="J75" s="26">
        <f t="shared" si="10"/>
        <v>15.219165084</v>
      </c>
    </row>
    <row r="76" spans="1:10" ht="13.8" outlineLevel="4" x14ac:dyDescent="0.3">
      <c r="A76" s="25" t="s">
        <v>69</v>
      </c>
      <c r="B76" s="26">
        <v>15.219165084</v>
      </c>
      <c r="C76" s="26">
        <v>15.219165084</v>
      </c>
      <c r="D76" s="26">
        <v>15.219165084</v>
      </c>
      <c r="E76" s="26">
        <v>15.219165084</v>
      </c>
      <c r="F76" s="26">
        <v>15.219165084</v>
      </c>
      <c r="G76" s="26">
        <v>15.219165084</v>
      </c>
      <c r="H76" s="26">
        <v>15.219165084</v>
      </c>
      <c r="I76" s="26">
        <v>15.219165084</v>
      </c>
      <c r="J76" s="26">
        <v>15.219165084</v>
      </c>
    </row>
    <row r="77" spans="1:10" ht="13.8" outlineLevel="3" x14ac:dyDescent="0.3">
      <c r="A77" s="28" t="s">
        <v>70</v>
      </c>
      <c r="B77" s="26">
        <f t="shared" ref="B77:J77" si="11">SUM(B$78:B$78)</f>
        <v>3</v>
      </c>
      <c r="C77" s="26">
        <f t="shared" si="11"/>
        <v>3</v>
      </c>
      <c r="D77" s="26">
        <f t="shared" si="11"/>
        <v>3</v>
      </c>
      <c r="E77" s="26">
        <f t="shared" si="11"/>
        <v>3</v>
      </c>
      <c r="F77" s="26">
        <f t="shared" si="11"/>
        <v>3</v>
      </c>
      <c r="G77" s="26">
        <f t="shared" si="11"/>
        <v>3</v>
      </c>
      <c r="H77" s="26">
        <f t="shared" si="11"/>
        <v>3</v>
      </c>
      <c r="I77" s="26">
        <f t="shared" si="11"/>
        <v>3</v>
      </c>
      <c r="J77" s="26">
        <f t="shared" si="11"/>
        <v>3</v>
      </c>
    </row>
    <row r="78" spans="1:10" ht="13.8" outlineLevel="4" x14ac:dyDescent="0.3">
      <c r="A78" s="25" t="s">
        <v>71</v>
      </c>
      <c r="B78" s="26">
        <v>3</v>
      </c>
      <c r="C78" s="26">
        <v>3</v>
      </c>
      <c r="D78" s="26">
        <v>3</v>
      </c>
      <c r="E78" s="26">
        <v>3</v>
      </c>
      <c r="F78" s="26">
        <v>3</v>
      </c>
      <c r="G78" s="26">
        <v>3</v>
      </c>
      <c r="H78" s="26">
        <v>3</v>
      </c>
      <c r="I78" s="26">
        <v>3</v>
      </c>
      <c r="J78" s="26">
        <v>3</v>
      </c>
    </row>
    <row r="79" spans="1:10" ht="13.8" outlineLevel="3" x14ac:dyDescent="0.3">
      <c r="A79" s="28" t="s">
        <v>72</v>
      </c>
      <c r="B79" s="26">
        <f t="shared" ref="B79:J79" si="12">SUM(B$80:B$80)</f>
        <v>4.1161355888799998</v>
      </c>
      <c r="C79" s="26">
        <f t="shared" si="12"/>
        <v>4.1151587924199999</v>
      </c>
      <c r="D79" s="26">
        <f t="shared" si="12"/>
        <v>4.1315022362200002</v>
      </c>
      <c r="E79" s="26">
        <f t="shared" si="12"/>
        <v>4.1936544603700003</v>
      </c>
      <c r="F79" s="26">
        <f t="shared" si="12"/>
        <v>4.2801946765499999</v>
      </c>
      <c r="G79" s="26">
        <f t="shared" si="12"/>
        <v>4.2820703380599996</v>
      </c>
      <c r="H79" s="26">
        <f t="shared" si="12"/>
        <v>4.3366581903799997</v>
      </c>
      <c r="I79" s="26">
        <f t="shared" si="12"/>
        <v>4.2763961357699998</v>
      </c>
      <c r="J79" s="26">
        <f t="shared" si="12"/>
        <v>4.3197365636900003</v>
      </c>
    </row>
    <row r="80" spans="1:10" ht="13.8" outlineLevel="4" x14ac:dyDescent="0.3">
      <c r="A80" s="25" t="s">
        <v>46</v>
      </c>
      <c r="B80" s="26">
        <v>4.1161355888799998</v>
      </c>
      <c r="C80" s="26">
        <v>4.1151587924199999</v>
      </c>
      <c r="D80" s="26">
        <v>4.1315022362200002</v>
      </c>
      <c r="E80" s="26">
        <v>4.1936544603700003</v>
      </c>
      <c r="F80" s="26">
        <v>4.2801946765499999</v>
      </c>
      <c r="G80" s="26">
        <v>4.2820703380599996</v>
      </c>
      <c r="H80" s="26">
        <v>4.3366581903799997</v>
      </c>
      <c r="I80" s="26">
        <v>4.2763961357699998</v>
      </c>
      <c r="J80" s="26">
        <v>4.3197365636900003</v>
      </c>
    </row>
    <row r="81" spans="1:10" ht="14.4" outlineLevel="1" x14ac:dyDescent="0.3">
      <c r="A81" s="31" t="s">
        <v>73</v>
      </c>
      <c r="B81" s="32">
        <f t="shared" ref="B81:J81" si="13">B$82+B$97</f>
        <v>6.8629393971300008</v>
      </c>
      <c r="C81" s="32">
        <f t="shared" si="13"/>
        <v>6.9126422944700003</v>
      </c>
      <c r="D81" s="32">
        <f t="shared" si="13"/>
        <v>6.7348294582400001</v>
      </c>
      <c r="E81" s="32">
        <f t="shared" si="13"/>
        <v>6.5330584097499997</v>
      </c>
      <c r="F81" s="32">
        <f t="shared" si="13"/>
        <v>6.5705515839600004</v>
      </c>
      <c r="G81" s="32">
        <f t="shared" si="13"/>
        <v>6.6474317216200003</v>
      </c>
      <c r="H81" s="32">
        <f t="shared" si="13"/>
        <v>7.0705761600199999</v>
      </c>
      <c r="I81" s="32">
        <f t="shared" si="13"/>
        <v>7.0954492306500008</v>
      </c>
      <c r="J81" s="32">
        <f t="shared" si="13"/>
        <v>6.9935071573799998</v>
      </c>
    </row>
    <row r="82" spans="1:10" ht="14.4" outlineLevel="2" x14ac:dyDescent="0.3">
      <c r="A82" s="29" t="s">
        <v>1</v>
      </c>
      <c r="B82" s="30">
        <f t="shared" ref="B82:J82" si="14">B$83+B$87+B$95</f>
        <v>1.6498361975499998</v>
      </c>
      <c r="C82" s="30">
        <f t="shared" si="14"/>
        <v>1.7111333445900001</v>
      </c>
      <c r="D82" s="30">
        <f t="shared" si="14"/>
        <v>1.7681491438099999</v>
      </c>
      <c r="E82" s="30">
        <f t="shared" si="14"/>
        <v>1.8285421692100001</v>
      </c>
      <c r="F82" s="30">
        <f t="shared" si="14"/>
        <v>1.8669500534600001</v>
      </c>
      <c r="G82" s="30">
        <f t="shared" si="14"/>
        <v>1.8963901922899999</v>
      </c>
      <c r="H82" s="30">
        <f t="shared" si="14"/>
        <v>1.9417659328900003</v>
      </c>
      <c r="I82" s="30">
        <f t="shared" si="14"/>
        <v>1.94762056761</v>
      </c>
      <c r="J82" s="30">
        <f t="shared" si="14"/>
        <v>1.96863481009</v>
      </c>
    </row>
    <row r="83" spans="1:10" ht="13.8" outlineLevel="3" x14ac:dyDescent="0.3">
      <c r="A83" s="28" t="s">
        <v>2</v>
      </c>
      <c r="B83" s="26">
        <f t="shared" ref="B83:J83" si="15">SUM(B$84:B$86)</f>
        <v>0.10644904969000001</v>
      </c>
      <c r="C83" s="26">
        <f t="shared" si="15"/>
        <v>0.10699574886999999</v>
      </c>
      <c r="D83" s="26">
        <f t="shared" si="15"/>
        <v>0.10779524016</v>
      </c>
      <c r="E83" s="26">
        <f t="shared" si="15"/>
        <v>0.10788697812999999</v>
      </c>
      <c r="F83" s="26">
        <f t="shared" si="15"/>
        <v>0.10766375314</v>
      </c>
      <c r="G83" s="26">
        <f t="shared" si="15"/>
        <v>0.10775760262</v>
      </c>
      <c r="H83" s="26">
        <f t="shared" si="15"/>
        <v>0.10746673583000001</v>
      </c>
      <c r="I83" s="26">
        <f t="shared" si="15"/>
        <v>0.10714433202000001</v>
      </c>
      <c r="J83" s="26">
        <f t="shared" si="15"/>
        <v>0.10845831092</v>
      </c>
    </row>
    <row r="84" spans="1:10" ht="13.8" outlineLevel="4" x14ac:dyDescent="0.3">
      <c r="A84" s="25" t="s">
        <v>74</v>
      </c>
      <c r="B84" s="26">
        <v>5.8873902810000003E-2</v>
      </c>
      <c r="C84" s="26">
        <v>5.9176266370000001E-2</v>
      </c>
      <c r="D84" s="26">
        <v>5.9618441979999999E-2</v>
      </c>
      <c r="E84" s="26">
        <v>5.9669179599999997E-2</v>
      </c>
      <c r="F84" s="26">
        <v>5.954572029E-2</v>
      </c>
      <c r="G84" s="26">
        <v>5.9597625729999999E-2</v>
      </c>
      <c r="H84" s="26">
        <v>5.9436755690000002E-2</v>
      </c>
      <c r="I84" s="26">
        <v>5.9258443430000002E-2</v>
      </c>
      <c r="J84" s="26">
        <v>5.9985167309999997E-2</v>
      </c>
    </row>
    <row r="85" spans="1:10" ht="13.8" outlineLevel="4" x14ac:dyDescent="0.3">
      <c r="A85" s="25" t="s">
        <v>75</v>
      </c>
      <c r="B85" s="26">
        <v>4.7574870950000001E-2</v>
      </c>
      <c r="C85" s="26">
        <v>4.7819205150000002E-2</v>
      </c>
      <c r="D85" s="26">
        <v>4.8176518760000002E-2</v>
      </c>
      <c r="E85" s="26">
        <v>4.8217518869999997E-2</v>
      </c>
      <c r="F85" s="26">
        <v>4.811775377E-2</v>
      </c>
      <c r="G85" s="26">
        <v>4.8159697559999999E-2</v>
      </c>
      <c r="H85" s="26">
        <v>4.802970157E-2</v>
      </c>
      <c r="I85" s="26">
        <v>4.7885610850000003E-2</v>
      </c>
      <c r="J85" s="26">
        <v>4.8472862470000003E-2</v>
      </c>
    </row>
    <row r="86" spans="1:10" ht="13.8" outlineLevel="4" x14ac:dyDescent="0.3">
      <c r="A86" s="25" t="s">
        <v>76</v>
      </c>
      <c r="B86" s="26">
        <v>2.7593000000000001E-7</v>
      </c>
      <c r="C86" s="26">
        <v>2.7734999999999998E-7</v>
      </c>
      <c r="D86" s="26">
        <v>2.7942E-7</v>
      </c>
      <c r="E86" s="26">
        <v>2.7966E-7</v>
      </c>
      <c r="F86" s="26">
        <v>2.7907999999999998E-7</v>
      </c>
      <c r="G86" s="26">
        <v>2.7933E-7</v>
      </c>
      <c r="H86" s="26">
        <v>2.7856999999999999E-7</v>
      </c>
      <c r="I86" s="26">
        <v>2.7774E-7</v>
      </c>
      <c r="J86" s="26">
        <v>2.8113999999999999E-7</v>
      </c>
    </row>
    <row r="87" spans="1:10" ht="13.8" outlineLevel="3" x14ac:dyDescent="0.3">
      <c r="A87" s="28" t="s">
        <v>35</v>
      </c>
      <c r="B87" s="26">
        <f t="shared" ref="B87:J87" si="16">SUM(B$88:B$94)</f>
        <v>1.5433644391799999</v>
      </c>
      <c r="C87" s="26">
        <f t="shared" si="16"/>
        <v>1.6041147704200001</v>
      </c>
      <c r="D87" s="26">
        <f t="shared" si="16"/>
        <v>1.6603309077899999</v>
      </c>
      <c r="E87" s="26">
        <f t="shared" si="16"/>
        <v>1.72063217565</v>
      </c>
      <c r="F87" s="26">
        <f t="shared" si="16"/>
        <v>1.75926333251</v>
      </c>
      <c r="G87" s="26">
        <f t="shared" si="16"/>
        <v>1.78860960184</v>
      </c>
      <c r="H87" s="26">
        <f t="shared" si="16"/>
        <v>1.8342762712800003</v>
      </c>
      <c r="I87" s="26">
        <f t="shared" si="16"/>
        <v>1.8404533785899999</v>
      </c>
      <c r="J87" s="26">
        <f t="shared" si="16"/>
        <v>1.8601533618600001</v>
      </c>
    </row>
    <row r="88" spans="1:10" ht="13.8" outlineLevel="4" x14ac:dyDescent="0.3">
      <c r="A88" s="25" t="s">
        <v>77</v>
      </c>
      <c r="B88" s="26">
        <v>6.2834343449999996E-2</v>
      </c>
      <c r="C88" s="26">
        <v>7.5596850660000006E-2</v>
      </c>
      <c r="D88" s="26">
        <v>7.8600606500000003E-2</v>
      </c>
      <c r="E88" s="26">
        <v>8.0552396230000003E-2</v>
      </c>
      <c r="F88" s="26">
        <v>7.8347823450000006E-2</v>
      </c>
      <c r="G88" s="26">
        <v>7.6160112079999995E-2</v>
      </c>
      <c r="H88" s="26">
        <v>7.3776422970000005E-2</v>
      </c>
      <c r="I88" s="26">
        <v>7.1381614390000001E-2</v>
      </c>
      <c r="J88" s="26">
        <v>6.9793437560000005E-2</v>
      </c>
    </row>
    <row r="89" spans="1:10" ht="13.8" outlineLevel="4" x14ac:dyDescent="0.3">
      <c r="A89" s="25" t="s">
        <v>78</v>
      </c>
      <c r="B89" s="26">
        <v>7.2222222400000003E-3</v>
      </c>
      <c r="C89" s="26">
        <v>6.8611111299999999E-3</v>
      </c>
      <c r="D89" s="26">
        <v>6.5000000199999996E-3</v>
      </c>
      <c r="E89" s="26">
        <v>6.1388889100000002E-3</v>
      </c>
      <c r="F89" s="26">
        <v>5.7777777999999998E-3</v>
      </c>
      <c r="G89" s="26">
        <v>5.4166666900000004E-3</v>
      </c>
      <c r="H89" s="26">
        <v>5.0555555800000001E-3</v>
      </c>
      <c r="I89" s="26">
        <v>4.6944444699999997E-3</v>
      </c>
      <c r="J89" s="26">
        <v>4.3333333600000003E-3</v>
      </c>
    </row>
    <row r="90" spans="1:10" ht="13.8" outlineLevel="4" x14ac:dyDescent="0.3">
      <c r="A90" s="25" t="s">
        <v>79</v>
      </c>
      <c r="B90" s="26">
        <v>5.5555555199999999E-3</v>
      </c>
      <c r="C90" s="26">
        <v>1.2684330840000001E-2</v>
      </c>
      <c r="D90" s="26">
        <v>1.489839456E-2</v>
      </c>
      <c r="E90" s="26">
        <v>1.670095412E-2</v>
      </c>
      <c r="F90" s="26">
        <v>1.6472961370000001E-2</v>
      </c>
      <c r="G90" s="26">
        <v>1.6205668730000001E-2</v>
      </c>
      <c r="H90" s="26">
        <v>1.5895394439999998E-2</v>
      </c>
      <c r="I90" s="26">
        <v>1.558159674E-2</v>
      </c>
      <c r="J90" s="26">
        <v>1.5450620619999999E-2</v>
      </c>
    </row>
    <row r="91" spans="1:10" ht="13.8" outlineLevel="4" x14ac:dyDescent="0.3">
      <c r="A91" s="25" t="s">
        <v>80</v>
      </c>
      <c r="B91" s="26">
        <v>0.31541573540000001</v>
      </c>
      <c r="C91" s="26">
        <v>0.34784984045</v>
      </c>
      <c r="D91" s="26">
        <v>0.36039115328999999</v>
      </c>
      <c r="E91" s="26">
        <v>0.37463602495999998</v>
      </c>
      <c r="F91" s="26">
        <v>0.37449313113999999</v>
      </c>
      <c r="G91" s="26">
        <v>0.37654948444000003</v>
      </c>
      <c r="H91" s="26">
        <v>0.38175149861000002</v>
      </c>
      <c r="I91" s="26">
        <v>0.38965926233999998</v>
      </c>
      <c r="J91" s="26">
        <v>0.39567427681</v>
      </c>
    </row>
    <row r="92" spans="1:10" ht="13.8" outlineLevel="4" x14ac:dyDescent="0.3">
      <c r="A92" s="25" t="s">
        <v>81</v>
      </c>
      <c r="B92" s="26">
        <v>7.77777776E-3</v>
      </c>
      <c r="C92" s="26">
        <v>7.3888888699999997E-3</v>
      </c>
      <c r="D92" s="26">
        <v>6.9999999800000002E-3</v>
      </c>
      <c r="E92" s="26">
        <v>6.6111110899999999E-3</v>
      </c>
      <c r="F92" s="26">
        <v>6.2222222000000004E-3</v>
      </c>
      <c r="G92" s="26">
        <v>5.8333333100000001E-3</v>
      </c>
      <c r="H92" s="26">
        <v>5.4444444199999997E-3</v>
      </c>
      <c r="I92" s="26">
        <v>5.0555555300000003E-3</v>
      </c>
      <c r="J92" s="26">
        <v>4.6666666399999999E-3</v>
      </c>
    </row>
    <row r="93" spans="1:10" ht="13.8" outlineLevel="4" x14ac:dyDescent="0.3">
      <c r="A93" s="25" t="s">
        <v>82</v>
      </c>
      <c r="B93" s="26">
        <v>0.35657922199999997</v>
      </c>
      <c r="C93" s="26">
        <v>0.36321425736000001</v>
      </c>
      <c r="D93" s="26">
        <v>0.40726282439</v>
      </c>
      <c r="E93" s="26">
        <v>0.42934710947999999</v>
      </c>
      <c r="F93" s="26">
        <v>0.45286705316999998</v>
      </c>
      <c r="G93" s="26">
        <v>0.47112478019999998</v>
      </c>
      <c r="H93" s="26">
        <v>0.47563516419000001</v>
      </c>
      <c r="I93" s="26">
        <v>0.47779573650000001</v>
      </c>
      <c r="J93" s="26">
        <v>0.48591107881000001</v>
      </c>
    </row>
    <row r="94" spans="1:10" ht="13.8" outlineLevel="4" x14ac:dyDescent="0.3">
      <c r="A94" s="25" t="s">
        <v>83</v>
      </c>
      <c r="B94" s="26">
        <v>0.78797958281000002</v>
      </c>
      <c r="C94" s="26">
        <v>0.79051949110999997</v>
      </c>
      <c r="D94" s="26">
        <v>0.78567792905</v>
      </c>
      <c r="E94" s="26">
        <v>0.80664569086000004</v>
      </c>
      <c r="F94" s="26">
        <v>0.82508236337999996</v>
      </c>
      <c r="G94" s="26">
        <v>0.83731955639</v>
      </c>
      <c r="H94" s="26">
        <v>0.87671779107000003</v>
      </c>
      <c r="I94" s="26">
        <v>0.87628516862000005</v>
      </c>
      <c r="J94" s="26">
        <v>0.88432394806000003</v>
      </c>
    </row>
    <row r="95" spans="1:10" ht="13.8" outlineLevel="3" x14ac:dyDescent="0.3">
      <c r="A95" s="28" t="s">
        <v>84</v>
      </c>
      <c r="B95" s="26">
        <f t="shared" ref="B95:J95" si="17">SUM(B$96:B$96)</f>
        <v>2.270868E-5</v>
      </c>
      <c r="C95" s="26">
        <f t="shared" si="17"/>
        <v>2.28253E-5</v>
      </c>
      <c r="D95" s="26">
        <f t="shared" si="17"/>
        <v>2.2995859999999998E-5</v>
      </c>
      <c r="E95" s="26">
        <f t="shared" si="17"/>
        <v>2.3015429999999999E-5</v>
      </c>
      <c r="F95" s="26">
        <f t="shared" si="17"/>
        <v>2.2967810000000001E-5</v>
      </c>
      <c r="G95" s="26">
        <f t="shared" si="17"/>
        <v>2.2987829999999999E-5</v>
      </c>
      <c r="H95" s="26">
        <f t="shared" si="17"/>
        <v>2.2925779999999999E-5</v>
      </c>
      <c r="I95" s="26">
        <f t="shared" si="17"/>
        <v>2.2857000000000002E-5</v>
      </c>
      <c r="J95" s="26">
        <f t="shared" si="17"/>
        <v>2.313731E-5</v>
      </c>
    </row>
    <row r="96" spans="1:10" ht="13.8" outlineLevel="4" x14ac:dyDescent="0.3">
      <c r="A96" s="25" t="s">
        <v>85</v>
      </c>
      <c r="B96" s="26">
        <v>2.270868E-5</v>
      </c>
      <c r="C96" s="26">
        <v>2.28253E-5</v>
      </c>
      <c r="D96" s="26">
        <v>2.2995859999999998E-5</v>
      </c>
      <c r="E96" s="26">
        <v>2.3015429999999999E-5</v>
      </c>
      <c r="F96" s="26">
        <v>2.2967810000000001E-5</v>
      </c>
      <c r="G96" s="26">
        <v>2.2987829999999999E-5</v>
      </c>
      <c r="H96" s="26">
        <v>2.2925779999999999E-5</v>
      </c>
      <c r="I96" s="26">
        <v>2.2857000000000002E-5</v>
      </c>
      <c r="J96" s="26">
        <v>2.313731E-5</v>
      </c>
    </row>
    <row r="97" spans="1:10" ht="14.4" outlineLevel="2" x14ac:dyDescent="0.3">
      <c r="A97" s="29" t="s">
        <v>37</v>
      </c>
      <c r="B97" s="30">
        <f t="shared" ref="B97:J97" si="18">B$98+B$105+B$108+B$110+B$112</f>
        <v>5.2131031995800008</v>
      </c>
      <c r="C97" s="30">
        <f t="shared" si="18"/>
        <v>5.20150894988</v>
      </c>
      <c r="D97" s="30">
        <f t="shared" si="18"/>
        <v>4.9666803144300005</v>
      </c>
      <c r="E97" s="30">
        <f t="shared" si="18"/>
        <v>4.7045162405399994</v>
      </c>
      <c r="F97" s="30">
        <f t="shared" si="18"/>
        <v>4.7036015305000003</v>
      </c>
      <c r="G97" s="30">
        <f t="shared" si="18"/>
        <v>4.7510415293300001</v>
      </c>
      <c r="H97" s="30">
        <f t="shared" si="18"/>
        <v>5.1288102271299998</v>
      </c>
      <c r="I97" s="30">
        <f t="shared" si="18"/>
        <v>5.1478286630400003</v>
      </c>
      <c r="J97" s="30">
        <f t="shared" si="18"/>
        <v>5.0248723472899997</v>
      </c>
    </row>
    <row r="98" spans="1:10" ht="13.8" outlineLevel="3" x14ac:dyDescent="0.3">
      <c r="A98" s="28" t="s">
        <v>38</v>
      </c>
      <c r="B98" s="26">
        <f t="shared" ref="B98:J98" si="19">SUM(B$99:B$104)</f>
        <v>3.2418873771000003</v>
      </c>
      <c r="C98" s="26">
        <f t="shared" si="19"/>
        <v>3.2341427346299998</v>
      </c>
      <c r="D98" s="26">
        <f t="shared" si="19"/>
        <v>2.9986601518000002</v>
      </c>
      <c r="E98" s="26">
        <f t="shared" si="19"/>
        <v>2.7339163405399995</v>
      </c>
      <c r="F98" s="26">
        <f t="shared" si="19"/>
        <v>2.72891306573</v>
      </c>
      <c r="G98" s="26">
        <f t="shared" si="19"/>
        <v>2.7803174145699998</v>
      </c>
      <c r="H98" s="26">
        <f t="shared" si="19"/>
        <v>3.1552806502199999</v>
      </c>
      <c r="I98" s="26">
        <f t="shared" si="19"/>
        <v>3.17644106321</v>
      </c>
      <c r="J98" s="26">
        <f t="shared" si="19"/>
        <v>3.0556132568300001</v>
      </c>
    </row>
    <row r="99" spans="1:10" ht="13.8" outlineLevel="4" x14ac:dyDescent="0.3">
      <c r="A99" s="25" t="s">
        <v>39</v>
      </c>
      <c r="B99" s="26">
        <v>2.9203299999999997E-4</v>
      </c>
      <c r="C99" s="26">
        <v>2.9203299999999997E-4</v>
      </c>
      <c r="D99" s="26">
        <v>2.9203299999999997E-4</v>
      </c>
      <c r="E99" s="26">
        <v>2.9203299999999997E-4</v>
      </c>
      <c r="F99" s="26">
        <v>2.9203299999999997E-4</v>
      </c>
      <c r="G99" s="26">
        <v>2.9563300000000001E-4</v>
      </c>
      <c r="H99" s="26">
        <v>2.9563300000000001E-4</v>
      </c>
      <c r="I99" s="26">
        <v>2.9563300000000001E-4</v>
      </c>
      <c r="J99" s="26">
        <v>2.9563300000000001E-4</v>
      </c>
    </row>
    <row r="100" spans="1:10" ht="13.8" outlineLevel="4" x14ac:dyDescent="0.3">
      <c r="A100" s="25" t="s">
        <v>41</v>
      </c>
      <c r="B100" s="26">
        <v>1.0781519687600001</v>
      </c>
      <c r="C100" s="26">
        <v>1.07433851991</v>
      </c>
      <c r="D100" s="26">
        <v>0.95968797809999995</v>
      </c>
      <c r="E100" s="26">
        <v>0.92529025091999995</v>
      </c>
      <c r="F100" s="26">
        <v>0.96994848600000005</v>
      </c>
      <c r="G100" s="26">
        <v>1.0282642770999999</v>
      </c>
      <c r="H100" s="26">
        <v>1.3724533751800001</v>
      </c>
      <c r="I100" s="26">
        <v>1.41314654687</v>
      </c>
      <c r="J100" s="26">
        <v>1.4164592352900001</v>
      </c>
    </row>
    <row r="101" spans="1:10" ht="13.8" outlineLevel="4" x14ac:dyDescent="0.3">
      <c r="A101" s="25" t="s">
        <v>42</v>
      </c>
      <c r="B101" s="26">
        <v>0.19232794526999999</v>
      </c>
      <c r="C101" s="26">
        <v>0.19004878142000001</v>
      </c>
      <c r="D101" s="26">
        <v>0.19140065043000001</v>
      </c>
      <c r="E101" s="26">
        <v>0.1970821864</v>
      </c>
      <c r="F101" s="26">
        <v>0.20782424024999999</v>
      </c>
      <c r="G101" s="26">
        <v>0.20588768867999999</v>
      </c>
      <c r="H101" s="26">
        <v>0.21401726427000001</v>
      </c>
      <c r="I101" s="26">
        <v>0.20901412325999999</v>
      </c>
      <c r="J101" s="26">
        <v>0.21151587576</v>
      </c>
    </row>
    <row r="102" spans="1:10" ht="13.8" outlineLevel="4" x14ac:dyDescent="0.3">
      <c r="A102" s="25" t="s">
        <v>86</v>
      </c>
      <c r="B102" s="26">
        <v>0.31347034895999998</v>
      </c>
      <c r="C102" s="26">
        <v>0.31208989054000003</v>
      </c>
      <c r="D102" s="26">
        <v>0.31430987136999999</v>
      </c>
      <c r="E102" s="26">
        <v>0.32363984406000001</v>
      </c>
      <c r="F102" s="26">
        <v>0.34127998037000001</v>
      </c>
      <c r="G102" s="26">
        <v>0.33809985913000001</v>
      </c>
      <c r="H102" s="26">
        <v>0.35144989661999998</v>
      </c>
      <c r="I102" s="26">
        <v>0.34584017699000003</v>
      </c>
      <c r="J102" s="26">
        <v>0.34997964139999999</v>
      </c>
    </row>
    <row r="103" spans="1:10" ht="13.8" outlineLevel="4" x14ac:dyDescent="0.3">
      <c r="A103" s="25" t="s">
        <v>44</v>
      </c>
      <c r="B103" s="26">
        <v>0.51326692550999997</v>
      </c>
      <c r="C103" s="26">
        <v>0.51326692550999997</v>
      </c>
      <c r="D103" s="26">
        <v>0.51326692550999997</v>
      </c>
      <c r="E103" s="26">
        <v>0.51246445947999997</v>
      </c>
      <c r="F103" s="26">
        <v>0.50137945949999996</v>
      </c>
      <c r="G103" s="26">
        <v>0.49927074842000002</v>
      </c>
      <c r="H103" s="26">
        <v>0.49953332174999998</v>
      </c>
      <c r="I103" s="26">
        <v>0.50058421226000005</v>
      </c>
      <c r="J103" s="26">
        <v>0.49745421226999997</v>
      </c>
    </row>
    <row r="104" spans="1:10" ht="13.8" outlineLevel="4" x14ac:dyDescent="0.3">
      <c r="A104" s="25" t="s">
        <v>46</v>
      </c>
      <c r="B104" s="26">
        <v>1.1443781555999999</v>
      </c>
      <c r="C104" s="26">
        <v>1.14410658425</v>
      </c>
      <c r="D104" s="26">
        <v>1.01970269339</v>
      </c>
      <c r="E104" s="26">
        <v>0.77514756667999996</v>
      </c>
      <c r="F104" s="26">
        <v>0.70818886661000002</v>
      </c>
      <c r="G104" s="26">
        <v>0.70849920824000001</v>
      </c>
      <c r="H104" s="26">
        <v>0.71753115940000001</v>
      </c>
      <c r="I104" s="26">
        <v>0.70756037083000001</v>
      </c>
      <c r="J104" s="26">
        <v>0.57990865911</v>
      </c>
    </row>
    <row r="105" spans="1:10" ht="13.8" outlineLevel="3" x14ac:dyDescent="0.3">
      <c r="A105" s="28" t="s">
        <v>87</v>
      </c>
      <c r="B105" s="26">
        <f t="shared" ref="B105:J105" si="20">SUM(B$106:B$107)</f>
        <v>0.85779034641999996</v>
      </c>
      <c r="C105" s="26">
        <f t="shared" si="20"/>
        <v>0.85764594453999998</v>
      </c>
      <c r="D105" s="26">
        <f t="shared" si="20"/>
        <v>0.85787816407999995</v>
      </c>
      <c r="E105" s="26">
        <f t="shared" si="20"/>
        <v>0.85885411934</v>
      </c>
      <c r="F105" s="26">
        <f t="shared" si="20"/>
        <v>0.86070959184999996</v>
      </c>
      <c r="G105" s="26">
        <f t="shared" si="20"/>
        <v>0.86037684208999998</v>
      </c>
      <c r="H105" s="26">
        <f t="shared" si="20"/>
        <v>0.86177371391999991</v>
      </c>
      <c r="I105" s="26">
        <f t="shared" si="20"/>
        <v>0.86118674482999991</v>
      </c>
      <c r="J105" s="26">
        <f t="shared" si="20"/>
        <v>0.86161987478999991</v>
      </c>
    </row>
    <row r="106" spans="1:10" ht="13.8" outlineLevel="4" x14ac:dyDescent="0.3">
      <c r="A106" s="25" t="s">
        <v>88</v>
      </c>
      <c r="B106" s="26">
        <v>0.82499999999999996</v>
      </c>
      <c r="C106" s="26">
        <v>0.82499999999999996</v>
      </c>
      <c r="D106" s="26">
        <v>0.82499999999999996</v>
      </c>
      <c r="E106" s="26">
        <v>0.82499999999999996</v>
      </c>
      <c r="F106" s="26">
        <v>0.82499999999999996</v>
      </c>
      <c r="G106" s="26">
        <v>0.82499999999999996</v>
      </c>
      <c r="H106" s="26">
        <v>0.82499999999999996</v>
      </c>
      <c r="I106" s="26">
        <v>0.82499999999999996</v>
      </c>
      <c r="J106" s="26">
        <v>0.82499999999999996</v>
      </c>
    </row>
    <row r="107" spans="1:10" ht="13.8" outlineLevel="4" x14ac:dyDescent="0.3">
      <c r="A107" s="25" t="s">
        <v>51</v>
      </c>
      <c r="B107" s="26">
        <v>3.2790346419999998E-2</v>
      </c>
      <c r="C107" s="26">
        <v>3.2645944539999999E-2</v>
      </c>
      <c r="D107" s="26">
        <v>3.2878164080000001E-2</v>
      </c>
      <c r="E107" s="26">
        <v>3.3854119340000002E-2</v>
      </c>
      <c r="F107" s="26">
        <v>3.570959185E-2</v>
      </c>
      <c r="G107" s="26">
        <v>3.5376842089999999E-2</v>
      </c>
      <c r="H107" s="26">
        <v>3.6773713919999999E-2</v>
      </c>
      <c r="I107" s="26">
        <v>3.6186744829999999E-2</v>
      </c>
      <c r="J107" s="26">
        <v>3.661987479E-2</v>
      </c>
    </row>
    <row r="108" spans="1:10" ht="13.8" outlineLevel="3" x14ac:dyDescent="0.3">
      <c r="A108" s="28" t="s">
        <v>61</v>
      </c>
      <c r="B108" s="26">
        <f t="shared" ref="B108:J108" si="21">SUM(B$109:B$109)</f>
        <v>0.18221230804999999</v>
      </c>
      <c r="C108" s="26">
        <f t="shared" si="21"/>
        <v>0.17853230805</v>
      </c>
      <c r="D108" s="26">
        <f t="shared" si="21"/>
        <v>0.17853230805</v>
      </c>
      <c r="E108" s="26">
        <f t="shared" si="21"/>
        <v>0.17853230805</v>
      </c>
      <c r="F108" s="26">
        <f t="shared" si="21"/>
        <v>0.17853230805</v>
      </c>
      <c r="G108" s="26">
        <f t="shared" si="21"/>
        <v>0.17485230804999999</v>
      </c>
      <c r="H108" s="26">
        <f t="shared" si="21"/>
        <v>0.17485230804999999</v>
      </c>
      <c r="I108" s="26">
        <f t="shared" si="21"/>
        <v>0.17485230804999999</v>
      </c>
      <c r="J108" s="26">
        <f t="shared" si="21"/>
        <v>0.17117230805</v>
      </c>
    </row>
    <row r="109" spans="1:10" ht="13.8" outlineLevel="4" x14ac:dyDescent="0.3">
      <c r="A109" s="25" t="s">
        <v>89</v>
      </c>
      <c r="B109" s="26">
        <v>0.18221230804999999</v>
      </c>
      <c r="C109" s="26">
        <v>0.17853230805</v>
      </c>
      <c r="D109" s="26">
        <v>0.17853230805</v>
      </c>
      <c r="E109" s="26">
        <v>0.17853230805</v>
      </c>
      <c r="F109" s="26">
        <v>0.17853230805</v>
      </c>
      <c r="G109" s="26">
        <v>0.17485230804999999</v>
      </c>
      <c r="H109" s="26">
        <v>0.17485230804999999</v>
      </c>
      <c r="I109" s="26">
        <v>0.17485230804999999</v>
      </c>
      <c r="J109" s="26">
        <v>0.17117230805</v>
      </c>
    </row>
    <row r="110" spans="1:10" ht="13.8" outlineLevel="3" x14ac:dyDescent="0.3">
      <c r="A110" s="28" t="s">
        <v>90</v>
      </c>
      <c r="B110" s="26">
        <f t="shared" ref="B110:J110" si="22">SUM(B$111:B$111)</f>
        <v>0.82499999999999996</v>
      </c>
      <c r="C110" s="26">
        <f t="shared" si="22"/>
        <v>0.82499999999999996</v>
      </c>
      <c r="D110" s="26">
        <f t="shared" si="22"/>
        <v>0.82499999999999996</v>
      </c>
      <c r="E110" s="26">
        <f t="shared" si="22"/>
        <v>0.82499999999999996</v>
      </c>
      <c r="F110" s="26">
        <f t="shared" si="22"/>
        <v>0.82499999999999996</v>
      </c>
      <c r="G110" s="26">
        <f t="shared" si="22"/>
        <v>0.82499999999999996</v>
      </c>
      <c r="H110" s="26">
        <f t="shared" si="22"/>
        <v>0.82499999999999996</v>
      </c>
      <c r="I110" s="26">
        <f t="shared" si="22"/>
        <v>0.82499999999999996</v>
      </c>
      <c r="J110" s="26">
        <f t="shared" si="22"/>
        <v>0.82499999999999996</v>
      </c>
    </row>
    <row r="111" spans="1:10" ht="13.8" outlineLevel="4" x14ac:dyDescent="0.3">
      <c r="A111" s="25" t="s">
        <v>91</v>
      </c>
      <c r="B111" s="26">
        <v>0.82499999999999996</v>
      </c>
      <c r="C111" s="26">
        <v>0.82499999999999996</v>
      </c>
      <c r="D111" s="26">
        <v>0.82499999999999996</v>
      </c>
      <c r="E111" s="26">
        <v>0.82499999999999996</v>
      </c>
      <c r="F111" s="26">
        <v>0.82499999999999996</v>
      </c>
      <c r="G111" s="26">
        <v>0.82499999999999996</v>
      </c>
      <c r="H111" s="26">
        <v>0.82499999999999996</v>
      </c>
      <c r="I111" s="26">
        <v>0.82499999999999996</v>
      </c>
      <c r="J111" s="26">
        <v>0.82499999999999996</v>
      </c>
    </row>
    <row r="112" spans="1:10" ht="13.8" outlineLevel="3" x14ac:dyDescent="0.3">
      <c r="A112" s="28" t="s">
        <v>72</v>
      </c>
      <c r="B112" s="26">
        <f t="shared" ref="B112:J112" si="23">SUM(B$113:B$113)</f>
        <v>0.10621316801</v>
      </c>
      <c r="C112" s="26">
        <f t="shared" si="23"/>
        <v>0.10618796266</v>
      </c>
      <c r="D112" s="26">
        <f t="shared" si="23"/>
        <v>0.10660969050000001</v>
      </c>
      <c r="E112" s="26">
        <f t="shared" si="23"/>
        <v>0.10821347261</v>
      </c>
      <c r="F112" s="26">
        <f t="shared" si="23"/>
        <v>0.11044656487</v>
      </c>
      <c r="G112" s="26">
        <f t="shared" si="23"/>
        <v>0.11049496462</v>
      </c>
      <c r="H112" s="26">
        <f t="shared" si="23"/>
        <v>0.11190355494</v>
      </c>
      <c r="I112" s="26">
        <f t="shared" si="23"/>
        <v>0.11034854695</v>
      </c>
      <c r="J112" s="26">
        <f t="shared" si="23"/>
        <v>0.11146690762</v>
      </c>
    </row>
    <row r="113" spans="1:10" ht="13.8" outlineLevel="4" x14ac:dyDescent="0.3">
      <c r="A113" s="25" t="s">
        <v>46</v>
      </c>
      <c r="B113" s="26">
        <v>0.10621316801</v>
      </c>
      <c r="C113" s="26">
        <v>0.10618796266</v>
      </c>
      <c r="D113" s="26">
        <v>0.10660969050000001</v>
      </c>
      <c r="E113" s="26">
        <v>0.10821347261</v>
      </c>
      <c r="F113" s="26">
        <v>0.11044656487</v>
      </c>
      <c r="G113" s="26">
        <v>0.11049496462</v>
      </c>
      <c r="H113" s="26">
        <v>0.11190355494</v>
      </c>
      <c r="I113" s="26">
        <v>0.11034854695</v>
      </c>
      <c r="J113" s="26">
        <v>0.11146690762</v>
      </c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16"/>
  <sheetViews>
    <sheetView workbookViewId="0">
      <selection activeCell="D22" sqref="D22"/>
    </sheetView>
  </sheetViews>
  <sheetFormatPr defaultColWidth="9.109375" defaultRowHeight="13.8" outlineLevelRow="1" x14ac:dyDescent="0.3"/>
  <cols>
    <col min="1" max="1" width="66" style="2" bestFit="1" customWidth="1"/>
    <col min="2" max="2" width="18" style="5" customWidth="1"/>
    <col min="3" max="3" width="17.44140625" style="5" customWidth="1"/>
    <col min="4" max="4" width="11.44140625" style="34" bestFit="1" customWidth="1"/>
    <col min="5" max="5" width="9.109375" style="2" customWidth="1"/>
    <col min="6" max="16384" width="9.109375" style="2"/>
  </cols>
  <sheetData>
    <row r="2" spans="1:19" ht="18" x14ac:dyDescent="0.35">
      <c r="A2" s="131" t="str">
        <f>IF(REPORT_LANG="UKR","Державний та гарантований державою борг України за станом на ","State debt and State guaranteed debt of Ukraine as of ") &amp; STRPRESENTDATE</f>
        <v>State debt and State guaranteed debt of Ukraine as of 31.08.2025</v>
      </c>
      <c r="B2" s="132"/>
      <c r="C2" s="132"/>
      <c r="D2" s="132"/>
    </row>
    <row r="3" spans="1:19" ht="18" x14ac:dyDescent="0.35">
      <c r="A3" s="133" t="str">
        <f>IF(REPORT_LANG="UKR","(за видами відсоткових ставок)","by interest rate types")</f>
        <v>by interest rate types</v>
      </c>
      <c r="B3" s="133"/>
      <c r="C3" s="133"/>
      <c r="D3" s="133"/>
    </row>
    <row r="5" spans="1:19" s="6" customFormat="1" x14ac:dyDescent="0.3">
      <c r="B5" s="7"/>
      <c r="C5" s="7"/>
      <c r="D5" s="6" t="str">
        <f>VALVAL</f>
        <v>bn units</v>
      </c>
    </row>
    <row r="6" spans="1:19" s="37" customFormat="1" x14ac:dyDescent="0.3">
      <c r="A6" s="8"/>
      <c r="B6" s="35" t="str">
        <f>IF(REPORT_LANG="UKR","дол.США","USD")</f>
        <v>USD</v>
      </c>
      <c r="C6" s="35" t="str">
        <f>IF(REPORT_LANG="UKR","грн.","UAH")</f>
        <v>UAH</v>
      </c>
      <c r="D6" s="36" t="s">
        <v>92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41" customFormat="1" ht="15.6" x14ac:dyDescent="0.3">
      <c r="A7" s="38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7" s="39">
        <f>SUM(B8:B19)</f>
        <v>192.57597067036997</v>
      </c>
      <c r="C7" s="39">
        <f>SUM(C8:C19)</f>
        <v>7945.7230650459987</v>
      </c>
      <c r="D7" s="40">
        <f>SUM(D8:D19)</f>
        <v>1.0000019999999998</v>
      </c>
    </row>
    <row r="8" spans="1:19" s="45" customFormat="1" outlineLevel="1" x14ac:dyDescent="0.3">
      <c r="A8" s="42" t="s">
        <v>93</v>
      </c>
      <c r="B8" s="43">
        <v>7.2255724816300004</v>
      </c>
      <c r="C8" s="43">
        <v>298.12856570600002</v>
      </c>
      <c r="D8" s="44">
        <v>3.7520999999999999E-2</v>
      </c>
    </row>
    <row r="9" spans="1:19" s="45" customFormat="1" outlineLevel="1" x14ac:dyDescent="0.3">
      <c r="A9" s="42" t="s">
        <v>94</v>
      </c>
      <c r="B9" s="43">
        <v>133.08446191076001</v>
      </c>
      <c r="C9" s="43">
        <v>5491.09151532346</v>
      </c>
      <c r="D9" s="44">
        <v>0.69107499999999999</v>
      </c>
    </row>
    <row r="10" spans="1:19" s="45" customFormat="1" outlineLevel="1" x14ac:dyDescent="0.3">
      <c r="A10" s="42" t="s">
        <v>95</v>
      </c>
      <c r="B10" s="43">
        <v>18.992715611049999</v>
      </c>
      <c r="C10" s="43">
        <v>783.64324465459003</v>
      </c>
      <c r="D10" s="44">
        <v>9.8625000000000004E-2</v>
      </c>
    </row>
    <row r="11" spans="1:19" outlineLevel="1" x14ac:dyDescent="0.3">
      <c r="A11" s="46" t="s">
        <v>96</v>
      </c>
      <c r="B11" s="26">
        <v>7.0358976020300004</v>
      </c>
      <c r="C11" s="26">
        <v>290.30254223871998</v>
      </c>
      <c r="D11" s="47">
        <v>3.6535999999999999E-2</v>
      </c>
    </row>
    <row r="12" spans="1:19" outlineLevel="1" x14ac:dyDescent="0.3">
      <c r="A12" s="46" t="s">
        <v>97</v>
      </c>
      <c r="B12" s="26">
        <v>20.984595586600001</v>
      </c>
      <c r="C12" s="26">
        <v>865.82861082223997</v>
      </c>
      <c r="D12" s="47">
        <v>0.108968</v>
      </c>
    </row>
    <row r="13" spans="1:19" outlineLevel="1" x14ac:dyDescent="0.3">
      <c r="A13" s="46" t="s">
        <v>98</v>
      </c>
      <c r="B13" s="26">
        <v>0.82079170968000004</v>
      </c>
      <c r="C13" s="26">
        <v>33.866030099939998</v>
      </c>
      <c r="D13" s="47">
        <v>4.2620000000000002E-3</v>
      </c>
    </row>
    <row r="14" spans="1:19" outlineLevel="1" x14ac:dyDescent="0.3">
      <c r="A14" s="46" t="s">
        <v>99</v>
      </c>
      <c r="B14" s="26">
        <v>0.23426942165</v>
      </c>
      <c r="C14" s="26">
        <v>9.6660031911300006</v>
      </c>
      <c r="D14" s="47">
        <v>1.217E-3</v>
      </c>
    </row>
    <row r="15" spans="1:19" outlineLevel="1" x14ac:dyDescent="0.3">
      <c r="A15" s="46" t="s">
        <v>100</v>
      </c>
      <c r="B15" s="26">
        <v>0.67919249083</v>
      </c>
      <c r="C15" s="26">
        <v>28.02361800992</v>
      </c>
      <c r="D15" s="47">
        <v>3.5270000000000002E-3</v>
      </c>
    </row>
    <row r="16" spans="1:19" outlineLevel="1" x14ac:dyDescent="0.3">
      <c r="A16" s="46" t="s">
        <v>101</v>
      </c>
      <c r="B16" s="26">
        <v>3.51847385614</v>
      </c>
      <c r="C16" s="26">
        <v>145.172935</v>
      </c>
      <c r="D16" s="47">
        <v>1.8270999999999999E-2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38"/>
  <sheetViews>
    <sheetView topLeftCell="A13" workbookViewId="0">
      <selection activeCell="A4" sqref="A4"/>
    </sheetView>
  </sheetViews>
  <sheetFormatPr defaultColWidth="9.109375" defaultRowHeight="13.8" outlineLevelRow="2" x14ac:dyDescent="0.3"/>
  <cols>
    <col min="1" max="1" width="66" style="2" bestFit="1" customWidth="1"/>
    <col min="2" max="2" width="17.6640625" style="5" customWidth="1"/>
    <col min="3" max="3" width="17.88671875" style="5" customWidth="1"/>
    <col min="4" max="4" width="11.44140625" style="34" bestFit="1" customWidth="1"/>
    <col min="5" max="5" width="9.109375" style="2" customWidth="1"/>
    <col min="6" max="16384" width="9.109375" style="2"/>
  </cols>
  <sheetData>
    <row r="2" spans="1:4" ht="37.5" customHeight="1" x14ac:dyDescent="0.35">
      <c r="A2" s="131" t="str">
        <f>DEBT_AS_OF_DATE</f>
        <v>State debt and state guaranteed debt of Ukraine
as of 31.08.2025</v>
      </c>
      <c r="B2" s="132"/>
      <c r="C2" s="132"/>
      <c r="D2" s="132"/>
    </row>
    <row r="3" spans="1:4" ht="18" x14ac:dyDescent="0.35">
      <c r="A3" s="133" t="str">
        <f>BY_INTEREST_RATE</f>
        <v>(by types of interest rates)</v>
      </c>
      <c r="B3" s="133"/>
      <c r="C3" s="133"/>
      <c r="D3" s="133"/>
    </row>
    <row r="5" spans="1:4" s="6" customFormat="1" x14ac:dyDescent="0.3">
      <c r="A5" s="48"/>
      <c r="B5" s="7"/>
      <c r="C5" s="7"/>
      <c r="D5" s="6" t="str">
        <f>VALVAL</f>
        <v>bn units</v>
      </c>
    </row>
    <row r="6" spans="1:4" s="10" customFormat="1" x14ac:dyDescent="0.25">
      <c r="A6" s="49"/>
      <c r="B6" s="50" t="str">
        <f>USD</f>
        <v>USD</v>
      </c>
      <c r="C6" s="50" t="str">
        <f>UAH</f>
        <v>UAH</v>
      </c>
      <c r="D6" s="36" t="s">
        <v>92</v>
      </c>
    </row>
    <row r="7" spans="1:4" s="51" customFormat="1" ht="15.6" x14ac:dyDescent="0.25">
      <c r="A7" s="38" t="str">
        <f>DEBT_TOTAL</f>
        <v>The total amount of state and state-guaranteed debt</v>
      </c>
      <c r="B7" s="39">
        <f>SUM(B8:B18)</f>
        <v>192.57597067036997</v>
      </c>
      <c r="C7" s="39">
        <f>SUM(C8:C18)</f>
        <v>7945.7230650459987</v>
      </c>
      <c r="D7" s="40">
        <f>SUM(D8:D18)</f>
        <v>1.0000019999999998</v>
      </c>
    </row>
    <row r="8" spans="1:4" s="54" customFormat="1" outlineLevel="1" x14ac:dyDescent="0.25">
      <c r="A8" s="52" t="s">
        <v>93</v>
      </c>
      <c r="B8" s="23">
        <v>7.2255724816300004</v>
      </c>
      <c r="C8" s="23">
        <v>298.12856570600002</v>
      </c>
      <c r="D8" s="53">
        <v>3.7520999999999999E-2</v>
      </c>
    </row>
    <row r="9" spans="1:4" s="54" customFormat="1" outlineLevel="1" x14ac:dyDescent="0.25">
      <c r="A9" s="52" t="s">
        <v>94</v>
      </c>
      <c r="B9" s="23">
        <v>133.08446191076001</v>
      </c>
      <c r="C9" s="23">
        <v>5491.09151532346</v>
      </c>
      <c r="D9" s="53">
        <v>0.69107499999999999</v>
      </c>
    </row>
    <row r="10" spans="1:4" s="54" customFormat="1" outlineLevel="1" x14ac:dyDescent="0.25">
      <c r="A10" s="52" t="s">
        <v>95</v>
      </c>
      <c r="B10" s="23">
        <v>18.992715611049999</v>
      </c>
      <c r="C10" s="23">
        <v>783.64324465459003</v>
      </c>
      <c r="D10" s="53">
        <v>9.8625000000000004E-2</v>
      </c>
    </row>
    <row r="11" spans="1:4" outlineLevel="1" x14ac:dyDescent="0.3">
      <c r="A11" s="55" t="s">
        <v>96</v>
      </c>
      <c r="B11" s="26">
        <v>7.0358976020300004</v>
      </c>
      <c r="C11" s="26">
        <v>290.30254223871998</v>
      </c>
      <c r="D11" s="47">
        <v>3.6535999999999999E-2</v>
      </c>
    </row>
    <row r="12" spans="1:4" outlineLevel="1" x14ac:dyDescent="0.3">
      <c r="A12" s="55" t="s">
        <v>97</v>
      </c>
      <c r="B12" s="26">
        <v>20.984595586600001</v>
      </c>
      <c r="C12" s="26">
        <v>865.82861082223997</v>
      </c>
      <c r="D12" s="47">
        <v>0.108968</v>
      </c>
    </row>
    <row r="13" spans="1:4" outlineLevel="1" x14ac:dyDescent="0.3">
      <c r="A13" s="55" t="s">
        <v>98</v>
      </c>
      <c r="B13" s="26">
        <v>0.82079170968000004</v>
      </c>
      <c r="C13" s="26">
        <v>33.866030099939998</v>
      </c>
      <c r="D13" s="47">
        <v>4.2620000000000002E-3</v>
      </c>
    </row>
    <row r="14" spans="1:4" outlineLevel="1" x14ac:dyDescent="0.3">
      <c r="A14" s="55" t="s">
        <v>99</v>
      </c>
      <c r="B14" s="26">
        <v>0.23426942165</v>
      </c>
      <c r="C14" s="26">
        <v>9.6660031911300006</v>
      </c>
      <c r="D14" s="47">
        <v>1.217E-3</v>
      </c>
    </row>
    <row r="15" spans="1:4" outlineLevel="1" x14ac:dyDescent="0.3">
      <c r="A15" s="55" t="s">
        <v>100</v>
      </c>
      <c r="B15" s="26">
        <v>0.67919249083</v>
      </c>
      <c r="C15" s="26">
        <v>28.02361800992</v>
      </c>
      <c r="D15" s="47">
        <v>3.5270000000000002E-3</v>
      </c>
    </row>
    <row r="16" spans="1:4" outlineLevel="1" x14ac:dyDescent="0.3">
      <c r="A16" s="55" t="s">
        <v>101</v>
      </c>
      <c r="B16" s="26">
        <v>3.51847385614</v>
      </c>
      <c r="C16" s="26">
        <v>145.172935</v>
      </c>
      <c r="D16" s="47">
        <v>1.8270999999999999E-2</v>
      </c>
    </row>
    <row r="17" spans="1:19" x14ac:dyDescent="0.3">
      <c r="A17" s="56"/>
    </row>
    <row r="18" spans="1:19" x14ac:dyDescent="0.3">
      <c r="A18" s="56"/>
    </row>
    <row r="19" spans="1:19" x14ac:dyDescent="0.3">
      <c r="A19" s="57" t="str">
        <f>INCLUDING</f>
        <v>Including:</v>
      </c>
    </row>
    <row r="20" spans="1:19" x14ac:dyDescent="0.3">
      <c r="B20" s="58" t="str">
        <f>"Державний борг України за станом на " &amp; TEXT(DREPORTDATE,"dd.MM.yyyy")</f>
        <v>Державний борг України за станом на 31.08.2025</v>
      </c>
      <c r="D20" s="6" t="str">
        <f>VALVAL</f>
        <v>bn units</v>
      </c>
    </row>
    <row r="21" spans="1:19" s="59" customFormat="1" x14ac:dyDescent="0.3">
      <c r="A21" s="49"/>
      <c r="B21" s="50" t="str">
        <f>USD</f>
        <v>USD</v>
      </c>
      <c r="C21" s="50" t="str">
        <f>UAH</f>
        <v>UAH</v>
      </c>
      <c r="D21" s="36" t="s">
        <v>92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s="63" customFormat="1" ht="14.4" x14ac:dyDescent="0.3">
      <c r="A22" s="60" t="str">
        <f>DEBT_TOTAL</f>
        <v>The total amount of state and state-guaranteed debt</v>
      </c>
      <c r="B22" s="61">
        <f>B$32+B$23</f>
        <v>192.57597067037003</v>
      </c>
      <c r="C22" s="61">
        <f>C$32+C$23</f>
        <v>7945.7230650459996</v>
      </c>
      <c r="D22" s="62">
        <f>D$32+D$23</f>
        <v>1.0000020000000001</v>
      </c>
    </row>
    <row r="23" spans="1:19" s="67" customFormat="1" ht="14.4" outlineLevel="1" x14ac:dyDescent="0.3">
      <c r="A23" s="64" t="s">
        <v>0</v>
      </c>
      <c r="B23" s="65">
        <f>SUM(B$24:B$31)</f>
        <v>185.58246351299002</v>
      </c>
      <c r="C23" s="65">
        <f>SUM(C$24:C$31)</f>
        <v>7657.1695610303996</v>
      </c>
      <c r="D23" s="66">
        <f>SUM(D$24:D$31)</f>
        <v>0.96368500000000001</v>
      </c>
    </row>
    <row r="24" spans="1:19" s="67" customFormat="1" outlineLevel="2" x14ac:dyDescent="0.3">
      <c r="A24" s="68" t="s">
        <v>93</v>
      </c>
      <c r="B24" s="43">
        <v>5.59759737058</v>
      </c>
      <c r="C24" s="43">
        <v>230.95798702879</v>
      </c>
      <c r="D24" s="44">
        <v>2.9066999999999999E-2</v>
      </c>
    </row>
    <row r="25" spans="1:19" s="67" customFormat="1" outlineLevel="2" x14ac:dyDescent="0.3">
      <c r="A25" s="69" t="s">
        <v>94</v>
      </c>
      <c r="B25" s="70">
        <v>130.66194462377001</v>
      </c>
      <c r="C25" s="70">
        <v>5391.1379675575599</v>
      </c>
      <c r="D25" s="71">
        <v>0.67849599999999999</v>
      </c>
    </row>
    <row r="26" spans="1:19" s="67" customFormat="1" outlineLevel="2" x14ac:dyDescent="0.3">
      <c r="A26" s="72" t="s">
        <v>95</v>
      </c>
      <c r="B26" s="26">
        <v>18.30134004432</v>
      </c>
      <c r="C26" s="26">
        <v>755.11695049654998</v>
      </c>
      <c r="D26" s="47">
        <v>9.5033999999999993E-2</v>
      </c>
    </row>
    <row r="27" spans="1:19" s="67" customFormat="1" outlineLevel="2" x14ac:dyDescent="0.3">
      <c r="A27" s="72" t="s">
        <v>96</v>
      </c>
      <c r="B27" s="26">
        <v>6.7862007455200004</v>
      </c>
      <c r="C27" s="26">
        <v>280</v>
      </c>
      <c r="D27" s="47">
        <v>3.5238999999999999E-2</v>
      </c>
    </row>
    <row r="28" spans="1:19" s="73" customFormat="1" outlineLevel="2" x14ac:dyDescent="0.3">
      <c r="A28" s="72" t="s">
        <v>97</v>
      </c>
      <c r="B28" s="26">
        <v>19.661845741330001</v>
      </c>
      <c r="C28" s="26">
        <v>811.25168765643002</v>
      </c>
      <c r="D28" s="47">
        <v>0.102099</v>
      </c>
    </row>
    <row r="29" spans="1:19" s="67" customFormat="1" outlineLevel="2" x14ac:dyDescent="0.3">
      <c r="A29" s="72" t="s">
        <v>98</v>
      </c>
      <c r="B29" s="26">
        <v>0.82079170968000004</v>
      </c>
      <c r="C29" s="26">
        <v>33.866030099939998</v>
      </c>
      <c r="D29" s="47">
        <v>4.2620000000000002E-3</v>
      </c>
    </row>
    <row r="30" spans="1:19" s="67" customFormat="1" outlineLevel="2" x14ac:dyDescent="0.3">
      <c r="A30" s="72" t="s">
        <v>99</v>
      </c>
      <c r="B30" s="26">
        <v>0.23426942165</v>
      </c>
      <c r="C30" s="26">
        <v>9.6660031911300006</v>
      </c>
      <c r="D30" s="47">
        <v>1.217E-3</v>
      </c>
    </row>
    <row r="31" spans="1:19" s="67" customFormat="1" outlineLevel="2" x14ac:dyDescent="0.3">
      <c r="A31" s="72" t="s">
        <v>101</v>
      </c>
      <c r="B31" s="26">
        <v>3.51847385614</v>
      </c>
      <c r="C31" s="26">
        <v>145.172935</v>
      </c>
      <c r="D31" s="47">
        <v>1.8270999999999999E-2</v>
      </c>
    </row>
    <row r="32" spans="1:19" s="67" customFormat="1" ht="14.4" outlineLevel="1" x14ac:dyDescent="0.3">
      <c r="A32" s="74" t="s">
        <v>73</v>
      </c>
      <c r="B32" s="75">
        <f>SUM(B$33:B$38)</f>
        <v>6.993507157379999</v>
      </c>
      <c r="C32" s="75">
        <f>SUM(C$33:C$38)</f>
        <v>288.55350401560008</v>
      </c>
      <c r="D32" s="76">
        <f>SUM(D$33:D$38)</f>
        <v>3.6317000000000002E-2</v>
      </c>
    </row>
    <row r="33" spans="1:4" outlineLevel="2" x14ac:dyDescent="0.3">
      <c r="A33" s="72" t="s">
        <v>93</v>
      </c>
      <c r="B33" s="26">
        <v>1.62797511105</v>
      </c>
      <c r="C33" s="26">
        <v>67.170578677210003</v>
      </c>
      <c r="D33" s="47">
        <v>8.4539999999999997E-3</v>
      </c>
    </row>
    <row r="34" spans="1:4" outlineLevel="2" x14ac:dyDescent="0.3">
      <c r="A34" s="72" t="s">
        <v>94</v>
      </c>
      <c r="B34" s="26">
        <v>2.4225172869899998</v>
      </c>
      <c r="C34" s="26">
        <v>99.953547765899998</v>
      </c>
      <c r="D34" s="47">
        <v>1.2579999999999999E-2</v>
      </c>
    </row>
    <row r="35" spans="1:4" outlineLevel="2" x14ac:dyDescent="0.3">
      <c r="A35" s="72" t="s">
        <v>95</v>
      </c>
      <c r="B35" s="26">
        <v>0.69137556673</v>
      </c>
      <c r="C35" s="26">
        <v>28.526294158039999</v>
      </c>
      <c r="D35" s="47">
        <v>3.5899999999999999E-3</v>
      </c>
    </row>
    <row r="36" spans="1:4" outlineLevel="2" x14ac:dyDescent="0.3">
      <c r="A36" s="72" t="s">
        <v>96</v>
      </c>
      <c r="B36" s="26">
        <v>0.24969685651000001</v>
      </c>
      <c r="C36" s="26">
        <v>10.302542238719999</v>
      </c>
      <c r="D36" s="47">
        <v>1.297E-3</v>
      </c>
    </row>
    <row r="37" spans="1:4" outlineLevel="2" x14ac:dyDescent="0.3">
      <c r="A37" s="72" t="s">
        <v>97</v>
      </c>
      <c r="B37" s="26">
        <v>1.3227498452699999</v>
      </c>
      <c r="C37" s="26">
        <v>54.576923165810001</v>
      </c>
      <c r="D37" s="47">
        <v>6.8690000000000001E-3</v>
      </c>
    </row>
    <row r="38" spans="1:4" outlineLevel="2" x14ac:dyDescent="0.3">
      <c r="A38" s="72" t="s">
        <v>100</v>
      </c>
      <c r="B38" s="26">
        <v>0.67919249083</v>
      </c>
      <c r="C38" s="26">
        <v>28.02361800992</v>
      </c>
      <c r="D38" s="47">
        <v>3.5270000000000002E-3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D14"/>
  <sheetViews>
    <sheetView workbookViewId="0">
      <selection activeCell="A4" sqref="A4"/>
    </sheetView>
  </sheetViews>
  <sheetFormatPr defaultColWidth="9.109375" defaultRowHeight="13.8" outlineLevelRow="1" x14ac:dyDescent="0.3"/>
  <cols>
    <col min="1" max="1" width="66" style="2" bestFit="1" customWidth="1"/>
    <col min="2" max="2" width="17" style="5" customWidth="1"/>
    <col min="3" max="3" width="18.33203125" style="5" customWidth="1"/>
    <col min="4" max="4" width="11.44140625" style="34" bestFit="1" customWidth="1"/>
    <col min="5" max="5" width="9.109375" style="2" customWidth="1"/>
    <col min="6" max="16384" width="9.109375" style="2"/>
  </cols>
  <sheetData>
    <row r="2" spans="1:4" ht="18" x14ac:dyDescent="0.35">
      <c r="A2" s="131" t="str">
        <f>IF(REPORT_LANG="UKR","Державний та гарантований державою борг України за станом на ","State debt and State guaranteed debt of Ukraine as of ") &amp; STRPRESENTDATE</f>
        <v>State debt and State guaranteed debt of Ukraine as of 31.08.2025</v>
      </c>
      <c r="B2" s="132"/>
      <c r="C2" s="132"/>
      <c r="D2" s="132"/>
    </row>
    <row r="3" spans="1:4" ht="18" x14ac:dyDescent="0.35">
      <c r="A3" s="133" t="str">
        <f>BY_REPAYMENT_CURR</f>
        <v>(in terms of repayment currencies)</v>
      </c>
      <c r="B3" s="133"/>
      <c r="C3" s="133"/>
      <c r="D3" s="133"/>
    </row>
    <row r="5" spans="1:4" s="6" customFormat="1" x14ac:dyDescent="0.3">
      <c r="B5" s="7"/>
      <c r="C5" s="7"/>
      <c r="D5" s="6" t="str">
        <f>VALVAL</f>
        <v>bn units</v>
      </c>
    </row>
    <row r="6" spans="1:4" s="10" customFormat="1" x14ac:dyDescent="0.25">
      <c r="A6" s="8"/>
      <c r="B6" s="35" t="str">
        <f>IF(REPORT_LANG="UKR","дол.США","USD")</f>
        <v>USD</v>
      </c>
      <c r="C6" s="35" t="str">
        <f>IF(REPORT_LANG="UKR","грн.","UAH")</f>
        <v>UAH</v>
      </c>
      <c r="D6" s="36" t="s">
        <v>92</v>
      </c>
    </row>
    <row r="7" spans="1:4" s="13" customFormat="1" ht="15.6" x14ac:dyDescent="0.25">
      <c r="A7" s="77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7" s="78">
        <f>SUM(B8:B26)</f>
        <v>192.57597067037</v>
      </c>
      <c r="C7" s="78">
        <f>SUM(C8:C26)</f>
        <v>7945.7230650459987</v>
      </c>
      <c r="D7" s="79">
        <f>SUM(D8:D26)</f>
        <v>0.99999999999999989</v>
      </c>
    </row>
    <row r="8" spans="1:4" s="54" customFormat="1" outlineLevel="1" x14ac:dyDescent="0.25">
      <c r="A8" s="52" t="s">
        <v>102</v>
      </c>
      <c r="B8" s="23">
        <v>4.9044581703399999</v>
      </c>
      <c r="C8" s="23">
        <v>202.358925</v>
      </c>
      <c r="D8" s="53">
        <v>2.5468000000000001E-2</v>
      </c>
    </row>
    <row r="9" spans="1:4" s="54" customFormat="1" outlineLevel="1" x14ac:dyDescent="0.25">
      <c r="A9" s="52" t="s">
        <v>103</v>
      </c>
      <c r="B9" s="23">
        <v>78.732797040880001</v>
      </c>
      <c r="C9" s="23">
        <v>3248.53095246257</v>
      </c>
      <c r="D9" s="53">
        <v>0.40883999999999998</v>
      </c>
    </row>
    <row r="10" spans="1:4" s="54" customFormat="1" outlineLevel="1" x14ac:dyDescent="0.25">
      <c r="A10" s="52" t="s">
        <v>104</v>
      </c>
      <c r="B10" s="23">
        <v>0.84646692512999999</v>
      </c>
      <c r="C10" s="23">
        <v>34.925394624509998</v>
      </c>
      <c r="D10" s="53">
        <v>4.3949999999999996E-3</v>
      </c>
    </row>
    <row r="11" spans="1:4" s="54" customFormat="1" outlineLevel="1" x14ac:dyDescent="0.25">
      <c r="A11" s="52" t="s">
        <v>105</v>
      </c>
      <c r="B11" s="23">
        <v>0.90775280560000005</v>
      </c>
      <c r="C11" s="23">
        <v>37.45406230983</v>
      </c>
      <c r="D11" s="53">
        <v>4.7140000000000003E-3</v>
      </c>
    </row>
    <row r="12" spans="1:4" s="54" customFormat="1" outlineLevel="1" x14ac:dyDescent="0.25">
      <c r="A12" s="52" t="s">
        <v>106</v>
      </c>
      <c r="B12" s="23">
        <v>44.140913778380003</v>
      </c>
      <c r="C12" s="23">
        <v>1821.26293067449</v>
      </c>
      <c r="D12" s="53">
        <v>0.229213</v>
      </c>
    </row>
    <row r="13" spans="1:4" outlineLevel="1" x14ac:dyDescent="0.3">
      <c r="A13" s="46" t="s">
        <v>107</v>
      </c>
      <c r="B13" s="26">
        <v>44.050866338989998</v>
      </c>
      <c r="C13" s="26">
        <v>1817.5475553200099</v>
      </c>
      <c r="D13" s="47">
        <v>0.228745</v>
      </c>
    </row>
    <row r="14" spans="1:4" outlineLevel="1" x14ac:dyDescent="0.3">
      <c r="A14" s="46" t="s">
        <v>108</v>
      </c>
      <c r="B14" s="26">
        <v>18.992715611049999</v>
      </c>
      <c r="C14" s="26">
        <v>783.64324465459003</v>
      </c>
      <c r="D14" s="47">
        <v>9.8625000000000004E-2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36"/>
  <sheetViews>
    <sheetView topLeftCell="A19" workbookViewId="0">
      <selection activeCell="A3" sqref="A3:D3"/>
    </sheetView>
  </sheetViews>
  <sheetFormatPr defaultColWidth="9.109375" defaultRowHeight="13.8" outlineLevelRow="2" x14ac:dyDescent="0.3"/>
  <cols>
    <col min="1" max="1" width="66" style="2" bestFit="1" customWidth="1"/>
    <col min="2" max="2" width="14.44140625" style="5" bestFit="1" customWidth="1"/>
    <col min="3" max="3" width="16" style="5" bestFit="1" customWidth="1"/>
    <col min="4" max="4" width="11.44140625" style="34" bestFit="1" customWidth="1"/>
    <col min="5" max="5" width="9.109375" style="2" customWidth="1"/>
    <col min="6" max="16384" width="9.109375" style="2"/>
  </cols>
  <sheetData>
    <row r="2" spans="1:4" ht="36" customHeight="1" x14ac:dyDescent="0.35">
      <c r="A2" s="131" t="str">
        <f>DEBT_AS_OF_DATE</f>
        <v>State debt and state guaranteed debt of Ukraine
as of 31.08.2025</v>
      </c>
      <c r="B2" s="132"/>
      <c r="C2" s="132"/>
      <c r="D2" s="132"/>
    </row>
    <row r="3" spans="1:4" ht="18" x14ac:dyDescent="0.35">
      <c r="A3" s="133" t="str">
        <f>BY_REPAYMENT_CURR</f>
        <v>(in terms of repayment currencies)</v>
      </c>
      <c r="B3" s="133"/>
      <c r="C3" s="133"/>
      <c r="D3" s="133"/>
    </row>
    <row r="5" spans="1:4" s="6" customFormat="1" x14ac:dyDescent="0.3">
      <c r="B5" s="7"/>
      <c r="C5" s="7"/>
      <c r="D5" s="6" t="str">
        <f>VALVAL</f>
        <v>bn units</v>
      </c>
    </row>
    <row r="6" spans="1:4" s="10" customFormat="1" x14ac:dyDescent="0.25">
      <c r="A6" s="8"/>
      <c r="B6" s="50" t="str">
        <f>USD</f>
        <v>USD</v>
      </c>
      <c r="C6" s="50" t="str">
        <f>UAH</f>
        <v>UAH</v>
      </c>
      <c r="D6" s="36" t="s">
        <v>92</v>
      </c>
    </row>
    <row r="7" spans="1:4" s="13" customFormat="1" ht="15.6" x14ac:dyDescent="0.25">
      <c r="A7" s="77" t="str">
        <f>DEBT_TOTAL</f>
        <v>The total amount of state and state-guaranteed debt</v>
      </c>
      <c r="B7" s="78">
        <f>SUM(B8:B18)</f>
        <v>192.57597067037</v>
      </c>
      <c r="C7" s="78">
        <f>SUM(C8:C18)</f>
        <v>7945.7230650459987</v>
      </c>
      <c r="D7" s="79">
        <f>SUM(D8:D18)</f>
        <v>0.99999999999999989</v>
      </c>
    </row>
    <row r="8" spans="1:4" s="54" customFormat="1" outlineLevel="1" x14ac:dyDescent="0.25">
      <c r="A8" s="52" t="s">
        <v>102</v>
      </c>
      <c r="B8" s="23">
        <v>4.9044581703399999</v>
      </c>
      <c r="C8" s="23">
        <v>202.358925</v>
      </c>
      <c r="D8" s="53">
        <v>2.5468000000000001E-2</v>
      </c>
    </row>
    <row r="9" spans="1:4" s="54" customFormat="1" outlineLevel="1" x14ac:dyDescent="0.25">
      <c r="A9" s="52" t="s">
        <v>103</v>
      </c>
      <c r="B9" s="23">
        <v>78.732797040880001</v>
      </c>
      <c r="C9" s="23">
        <v>3248.53095246257</v>
      </c>
      <c r="D9" s="53">
        <v>0.40883999999999998</v>
      </c>
    </row>
    <row r="10" spans="1:4" s="54" customFormat="1" outlineLevel="1" x14ac:dyDescent="0.25">
      <c r="A10" s="52" t="s">
        <v>104</v>
      </c>
      <c r="B10" s="23">
        <v>0.84646692512999999</v>
      </c>
      <c r="C10" s="23">
        <v>34.925394624509998</v>
      </c>
      <c r="D10" s="53">
        <v>4.3949999999999996E-3</v>
      </c>
    </row>
    <row r="11" spans="1:4" s="54" customFormat="1" outlineLevel="1" x14ac:dyDescent="0.25">
      <c r="A11" s="52" t="s">
        <v>105</v>
      </c>
      <c r="B11" s="23">
        <v>0.90775280560000005</v>
      </c>
      <c r="C11" s="23">
        <v>37.45406230983</v>
      </c>
      <c r="D11" s="53">
        <v>4.7140000000000003E-3</v>
      </c>
    </row>
    <row r="12" spans="1:4" s="54" customFormat="1" outlineLevel="1" x14ac:dyDescent="0.25">
      <c r="A12" s="52" t="s">
        <v>106</v>
      </c>
      <c r="B12" s="23">
        <v>44.140913778380003</v>
      </c>
      <c r="C12" s="23">
        <v>1821.26293067449</v>
      </c>
      <c r="D12" s="53">
        <v>0.229213</v>
      </c>
    </row>
    <row r="13" spans="1:4" outlineLevel="1" x14ac:dyDescent="0.3">
      <c r="A13" s="46" t="s">
        <v>107</v>
      </c>
      <c r="B13" s="26">
        <v>44.050866338989998</v>
      </c>
      <c r="C13" s="26">
        <v>1817.5475553200099</v>
      </c>
      <c r="D13" s="47">
        <v>0.228745</v>
      </c>
    </row>
    <row r="14" spans="1:4" outlineLevel="1" x14ac:dyDescent="0.3">
      <c r="A14" s="46" t="s">
        <v>108</v>
      </c>
      <c r="B14" s="26">
        <v>18.992715611049999</v>
      </c>
      <c r="C14" s="26">
        <v>783.64324465459003</v>
      </c>
      <c r="D14" s="47">
        <v>9.8625000000000004E-2</v>
      </c>
    </row>
    <row r="20" spans="1:19" x14ac:dyDescent="0.3">
      <c r="A20" s="67" t="str">
        <f>INCLUDING</f>
        <v>Including:</v>
      </c>
    </row>
    <row r="21" spans="1:19" x14ac:dyDescent="0.3">
      <c r="B21" s="58"/>
      <c r="D21" s="6" t="str">
        <f>VALVAL</f>
        <v>bn units</v>
      </c>
    </row>
    <row r="22" spans="1:19" s="59" customFormat="1" x14ac:dyDescent="0.3">
      <c r="A22" s="8"/>
      <c r="B22" s="50" t="str">
        <f>USD</f>
        <v>USD</v>
      </c>
      <c r="C22" s="50" t="str">
        <f>UAH</f>
        <v>UAH</v>
      </c>
      <c r="D22" s="36" t="s">
        <v>92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83" customFormat="1" ht="14.4" x14ac:dyDescent="0.3">
      <c r="A23" s="80" t="str">
        <f>DEBT_TOTAL</f>
        <v>The total amount of state and state-guaranteed debt</v>
      </c>
      <c r="B23" s="81">
        <f>B$32+B$24</f>
        <v>192.57597067037003</v>
      </c>
      <c r="C23" s="81">
        <f>C$32+C$24</f>
        <v>7945.7230650460006</v>
      </c>
      <c r="D23" s="82">
        <f>D$32+D$24</f>
        <v>0.99999899999999986</v>
      </c>
    </row>
    <row r="24" spans="1:19" s="73" customFormat="1" ht="14.4" outlineLevel="1" x14ac:dyDescent="0.3">
      <c r="A24" s="84" t="s">
        <v>0</v>
      </c>
      <c r="B24" s="85">
        <f>SUM(B$25:B$31)</f>
        <v>185.58246351299002</v>
      </c>
      <c r="C24" s="85">
        <f>SUM(C$25:C$31)</f>
        <v>7657.1695610304005</v>
      </c>
      <c r="D24" s="86">
        <f>SUM(D$25:D$31)</f>
        <v>0.96368399999999987</v>
      </c>
    </row>
    <row r="25" spans="1:19" s="67" customFormat="1" outlineLevel="2" x14ac:dyDescent="0.3">
      <c r="A25" s="68" t="s">
        <v>102</v>
      </c>
      <c r="B25" s="43">
        <v>4.9044581703399999</v>
      </c>
      <c r="C25" s="43">
        <v>202.358925</v>
      </c>
      <c r="D25" s="44">
        <v>2.5468000000000001E-2</v>
      </c>
    </row>
    <row r="26" spans="1:19" outlineLevel="2" x14ac:dyDescent="0.3">
      <c r="A26" s="68" t="s">
        <v>103</v>
      </c>
      <c r="B26" s="26">
        <v>76.718222413640007</v>
      </c>
      <c r="C26" s="26">
        <v>3165.4092004274698</v>
      </c>
      <c r="D26" s="47">
        <v>0.39837899999999998</v>
      </c>
    </row>
    <row r="27" spans="1:19" outlineLevel="2" x14ac:dyDescent="0.3">
      <c r="A27" s="72" t="s">
        <v>104</v>
      </c>
      <c r="B27" s="26">
        <v>0.84646692512999999</v>
      </c>
      <c r="C27" s="26">
        <v>34.925394624509998</v>
      </c>
      <c r="D27" s="47">
        <v>4.3949999999999996E-3</v>
      </c>
    </row>
    <row r="28" spans="1:19" outlineLevel="2" x14ac:dyDescent="0.3">
      <c r="A28" s="72" t="s">
        <v>105</v>
      </c>
      <c r="B28" s="26">
        <v>0.90775280560000005</v>
      </c>
      <c r="C28" s="26">
        <v>37.45406230983</v>
      </c>
      <c r="D28" s="47">
        <v>4.7140000000000003E-3</v>
      </c>
    </row>
    <row r="29" spans="1:19" outlineLevel="2" x14ac:dyDescent="0.3">
      <c r="A29" s="72" t="s">
        <v>106</v>
      </c>
      <c r="B29" s="26">
        <v>42.315646833789998</v>
      </c>
      <c r="C29" s="26">
        <v>1745.9520514865401</v>
      </c>
      <c r="D29" s="47">
        <v>0.21973500000000001</v>
      </c>
    </row>
    <row r="30" spans="1:19" outlineLevel="2" x14ac:dyDescent="0.3">
      <c r="A30" s="87" t="s">
        <v>107</v>
      </c>
      <c r="B30" s="26">
        <v>41.588576320169999</v>
      </c>
      <c r="C30" s="26">
        <v>1715.9529766855001</v>
      </c>
      <c r="D30" s="47">
        <v>0.21595900000000001</v>
      </c>
    </row>
    <row r="31" spans="1:19" outlineLevel="2" x14ac:dyDescent="0.3">
      <c r="A31" s="87" t="s">
        <v>108</v>
      </c>
      <c r="B31" s="26">
        <v>18.30134004432</v>
      </c>
      <c r="C31" s="26">
        <v>755.11695049654998</v>
      </c>
      <c r="D31" s="47">
        <v>9.5033999999999993E-2</v>
      </c>
    </row>
    <row r="32" spans="1:19" ht="14.4" outlineLevel="1" x14ac:dyDescent="0.3">
      <c r="A32" s="88" t="s">
        <v>73</v>
      </c>
      <c r="B32" s="89">
        <f>SUM(B$33:B$36)</f>
        <v>6.9935071573799998</v>
      </c>
      <c r="C32" s="89">
        <f>SUM(C$33:C$36)</f>
        <v>288.55350401560003</v>
      </c>
      <c r="D32" s="90">
        <f>SUM(D$33:D$36)</f>
        <v>3.6315E-2</v>
      </c>
    </row>
    <row r="33" spans="1:4" outlineLevel="2" x14ac:dyDescent="0.3">
      <c r="A33" s="87" t="s">
        <v>103</v>
      </c>
      <c r="B33" s="26">
        <v>2.01457462724</v>
      </c>
      <c r="C33" s="26">
        <v>83.121752035100002</v>
      </c>
      <c r="D33" s="47">
        <v>1.0461E-2</v>
      </c>
    </row>
    <row r="34" spans="1:4" outlineLevel="2" x14ac:dyDescent="0.3">
      <c r="A34" s="87" t="s">
        <v>106</v>
      </c>
      <c r="B34" s="26">
        <v>1.8252669445900001</v>
      </c>
      <c r="C34" s="26">
        <v>75.310879187949993</v>
      </c>
      <c r="D34" s="47">
        <v>9.4780000000000003E-3</v>
      </c>
    </row>
    <row r="35" spans="1:4" outlineLevel="2" x14ac:dyDescent="0.3">
      <c r="A35" s="87" t="s">
        <v>107</v>
      </c>
      <c r="B35" s="26">
        <v>2.4622900188200001</v>
      </c>
      <c r="C35" s="26">
        <v>101.59457863451</v>
      </c>
      <c r="D35" s="47">
        <v>1.2786E-2</v>
      </c>
    </row>
    <row r="36" spans="1:4" outlineLevel="2" x14ac:dyDescent="0.3">
      <c r="A36" s="87" t="s">
        <v>108</v>
      </c>
      <c r="B36" s="26">
        <v>0.69137556673</v>
      </c>
      <c r="C36" s="26">
        <v>28.526294158039999</v>
      </c>
      <c r="D36" s="47">
        <v>3.5899999999999999E-3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D113"/>
  <sheetViews>
    <sheetView workbookViewId="0">
      <selection activeCell="A10" sqref="A10"/>
    </sheetView>
  </sheetViews>
  <sheetFormatPr defaultColWidth="9.109375" defaultRowHeight="13.8" outlineLevelRow="4" x14ac:dyDescent="0.3"/>
  <cols>
    <col min="1" max="1" width="81.44140625" style="2" customWidth="1"/>
    <col min="2" max="2" width="14.33203125" style="5" customWidth="1"/>
    <col min="3" max="3" width="15.44140625" style="5" customWidth="1"/>
    <col min="4" max="4" width="10.33203125" style="34" customWidth="1"/>
    <col min="5" max="5" width="9.109375" style="2" customWidth="1"/>
    <col min="6" max="16384" width="9.109375" style="2"/>
  </cols>
  <sheetData>
    <row r="2" spans="1:4" ht="18" x14ac:dyDescent="0.35">
      <c r="A2" s="131" t="str">
        <f>IF(REPORT_LANG="UKR","Державний та гарантований державою борг України за станом на ","State debt and State guaranteed debt  of Ukraine as of ") &amp; STRPRESENTDATE</f>
        <v>State debt and State guaranteed debt  of Ukraine as of 31.08.2025</v>
      </c>
      <c r="B2" s="132"/>
      <c r="C2" s="132"/>
      <c r="D2" s="132"/>
    </row>
    <row r="3" spans="1:4" ht="18" x14ac:dyDescent="0.35">
      <c r="A3" s="133" t="str">
        <f>IF(REPORT_LANG="UKR","(за ознакою умовності)","based on characteristic of conventionality")</f>
        <v>based on characteristic of conventionality</v>
      </c>
      <c r="B3" s="133"/>
      <c r="C3" s="133"/>
      <c r="D3" s="133"/>
    </row>
    <row r="5" spans="1:4" s="6" customFormat="1" x14ac:dyDescent="0.3">
      <c r="B5" s="7"/>
      <c r="C5" s="7"/>
      <c r="D5" s="6" t="str">
        <f>VALVAL</f>
        <v>bn units</v>
      </c>
    </row>
    <row r="6" spans="1:4" s="10" customFormat="1" x14ac:dyDescent="0.25">
      <c r="A6" s="91"/>
      <c r="B6" s="35" t="s">
        <v>107</v>
      </c>
      <c r="C6" s="35" t="s">
        <v>106</v>
      </c>
      <c r="D6" s="92" t="s">
        <v>92</v>
      </c>
    </row>
    <row r="7" spans="1:4" s="13" customFormat="1" ht="15.6" x14ac:dyDescent="0.25">
      <c r="A7" s="93" t="str">
        <f>DEBT_TOTAL</f>
        <v>The total amount of state and state-guaranteed debt</v>
      </c>
      <c r="B7" s="78">
        <f>B$81+B$8</f>
        <v>192.57597067037003</v>
      </c>
      <c r="C7" s="78">
        <f>C$81+C$8</f>
        <v>7945.7230650459996</v>
      </c>
      <c r="D7" s="79">
        <f>D$81+D$8</f>
        <v>1.0000039999999999</v>
      </c>
    </row>
    <row r="8" spans="1:4" s="19" customFormat="1" ht="14.4" outlineLevel="1" x14ac:dyDescent="0.25">
      <c r="A8" s="94" t="s">
        <v>0</v>
      </c>
      <c r="B8" s="95">
        <f>B$9+B$44</f>
        <v>185.58246351299002</v>
      </c>
      <c r="C8" s="95">
        <f>C$9+C$44</f>
        <v>7657.1695610303996</v>
      </c>
      <c r="D8" s="96">
        <f>D$9+D$44</f>
        <v>0.96368999999999994</v>
      </c>
    </row>
    <row r="9" spans="1:4" s="19" customFormat="1" ht="14.4" outlineLevel="2" x14ac:dyDescent="0.25">
      <c r="A9" s="97" t="s">
        <v>1</v>
      </c>
      <c r="B9" s="98">
        <f>B$10+B$42</f>
        <v>45.56922192591</v>
      </c>
      <c r="C9" s="98">
        <f>C$10+C$42</f>
        <v>1880.1952105028395</v>
      </c>
      <c r="D9" s="99">
        <f>D$10+D$42</f>
        <v>0.23663499999999998</v>
      </c>
    </row>
    <row r="10" spans="1:4" s="19" customFormat="1" ht="14.4" outlineLevel="3" x14ac:dyDescent="0.25">
      <c r="A10" s="100" t="s">
        <v>2</v>
      </c>
      <c r="B10" s="101">
        <f>SUM(B$11:B$41)</f>
        <v>45.535565969650001</v>
      </c>
      <c r="C10" s="101">
        <f>SUM(C$11:C$41)</f>
        <v>1878.8065590162994</v>
      </c>
      <c r="D10" s="102">
        <f>SUM(D$11:D$41)</f>
        <v>0.23645999999999998</v>
      </c>
    </row>
    <row r="11" spans="1:4" outlineLevel="4" x14ac:dyDescent="0.3">
      <c r="A11" s="103" t="s">
        <v>3</v>
      </c>
      <c r="B11" s="104">
        <v>0.30127127563</v>
      </c>
      <c r="C11" s="104">
        <v>12.4305130869</v>
      </c>
      <c r="D11" s="105">
        <v>1.5640000000000001E-3</v>
      </c>
    </row>
    <row r="12" spans="1:4" outlineLevel="4" x14ac:dyDescent="0.3">
      <c r="A12" s="25" t="s">
        <v>4</v>
      </c>
      <c r="B12" s="26">
        <v>5.2933138072499997</v>
      </c>
      <c r="C12" s="26">
        <v>218.40318635</v>
      </c>
      <c r="D12" s="47">
        <v>2.7487000000000001E-2</v>
      </c>
    </row>
    <row r="13" spans="1:4" outlineLevel="4" x14ac:dyDescent="0.3">
      <c r="A13" s="25" t="s">
        <v>5</v>
      </c>
      <c r="B13" s="26">
        <v>1.26820618902</v>
      </c>
      <c r="C13" s="26">
        <v>52.326441000000003</v>
      </c>
      <c r="D13" s="47">
        <v>6.5849999999999997E-3</v>
      </c>
    </row>
    <row r="14" spans="1:4" outlineLevel="4" x14ac:dyDescent="0.3">
      <c r="A14" s="25" t="s">
        <v>6</v>
      </c>
      <c r="B14" s="26">
        <v>0.40959568785</v>
      </c>
      <c r="C14" s="26">
        <v>16.899999999999999</v>
      </c>
      <c r="D14" s="47">
        <v>2.127E-3</v>
      </c>
    </row>
    <row r="15" spans="1:4" outlineLevel="4" x14ac:dyDescent="0.3">
      <c r="A15" s="25" t="s">
        <v>7</v>
      </c>
      <c r="B15" s="26">
        <v>1.2118215617200001</v>
      </c>
      <c r="C15" s="26">
        <v>50</v>
      </c>
      <c r="D15" s="47">
        <v>6.293E-3</v>
      </c>
    </row>
    <row r="16" spans="1:4" outlineLevel="4" x14ac:dyDescent="0.3">
      <c r="A16" s="25" t="s">
        <v>8</v>
      </c>
      <c r="B16" s="26">
        <v>0.81676775685000003</v>
      </c>
      <c r="C16" s="26">
        <v>33.700001</v>
      </c>
      <c r="D16" s="47">
        <v>4.241E-3</v>
      </c>
    </row>
    <row r="17" spans="1:4" outlineLevel="4" x14ac:dyDescent="0.3">
      <c r="A17" s="25" t="s">
        <v>9</v>
      </c>
      <c r="B17" s="26">
        <v>1.1366886249099999</v>
      </c>
      <c r="C17" s="26">
        <v>46.9</v>
      </c>
      <c r="D17" s="47">
        <v>5.9030000000000003E-3</v>
      </c>
    </row>
    <row r="18" spans="1:4" outlineLevel="4" x14ac:dyDescent="0.3">
      <c r="A18" s="25" t="s">
        <v>10</v>
      </c>
      <c r="B18" s="26">
        <v>5.4653907882199997</v>
      </c>
      <c r="C18" s="26">
        <v>225.503117</v>
      </c>
      <c r="D18" s="47">
        <v>2.8379999999999999E-2</v>
      </c>
    </row>
    <row r="19" spans="1:4" outlineLevel="4" x14ac:dyDescent="0.3">
      <c r="A19" s="25" t="s">
        <v>11</v>
      </c>
      <c r="B19" s="26">
        <v>0.29320614053999999</v>
      </c>
      <c r="C19" s="26">
        <v>12.097744</v>
      </c>
      <c r="D19" s="47">
        <v>1.523E-3</v>
      </c>
    </row>
    <row r="20" spans="1:4" outlineLevel="4" x14ac:dyDescent="0.3">
      <c r="A20" s="25" t="s">
        <v>12</v>
      </c>
      <c r="B20" s="26">
        <v>0.65675260904999999</v>
      </c>
      <c r="C20" s="26">
        <v>27.097743999999999</v>
      </c>
      <c r="D20" s="47">
        <v>3.4099999999999998E-3</v>
      </c>
    </row>
    <row r="21" spans="1:4" outlineLevel="4" x14ac:dyDescent="0.3">
      <c r="A21" s="25" t="s">
        <v>13</v>
      </c>
      <c r="B21" s="26">
        <v>2.3541310895300001</v>
      </c>
      <c r="C21" s="26">
        <v>97.131919579400005</v>
      </c>
      <c r="D21" s="47">
        <v>1.2224E-2</v>
      </c>
    </row>
    <row r="22" spans="1:4" outlineLevel="4" x14ac:dyDescent="0.3">
      <c r="A22" s="25" t="s">
        <v>14</v>
      </c>
      <c r="B22" s="26">
        <v>0.29320614053999999</v>
      </c>
      <c r="C22" s="26">
        <v>12.097744</v>
      </c>
      <c r="D22" s="47">
        <v>1.523E-3</v>
      </c>
    </row>
    <row r="23" spans="1:4" outlineLevel="4" x14ac:dyDescent="0.3">
      <c r="A23" s="25" t="s">
        <v>15</v>
      </c>
      <c r="B23" s="26">
        <v>0.29320614053999999</v>
      </c>
      <c r="C23" s="26">
        <v>12.097744</v>
      </c>
      <c r="D23" s="47">
        <v>1.523E-3</v>
      </c>
    </row>
    <row r="24" spans="1:4" outlineLevel="4" x14ac:dyDescent="0.3">
      <c r="A24" s="25" t="s">
        <v>16</v>
      </c>
      <c r="B24" s="26">
        <v>4.7255710830500002</v>
      </c>
      <c r="C24" s="26">
        <v>194.97800799999999</v>
      </c>
      <c r="D24" s="47">
        <v>2.4538999999999998E-2</v>
      </c>
    </row>
    <row r="25" spans="1:4" outlineLevel="4" x14ac:dyDescent="0.3">
      <c r="A25" s="25" t="s">
        <v>17</v>
      </c>
      <c r="B25" s="26">
        <v>0.29320614053999999</v>
      </c>
      <c r="C25" s="26">
        <v>12.097744</v>
      </c>
      <c r="D25" s="47">
        <v>1.523E-3</v>
      </c>
    </row>
    <row r="26" spans="1:4" outlineLevel="4" x14ac:dyDescent="0.3">
      <c r="A26" s="25" t="s">
        <v>18</v>
      </c>
      <c r="B26" s="26">
        <v>0.29320614053999999</v>
      </c>
      <c r="C26" s="26">
        <v>12.097744</v>
      </c>
      <c r="D26" s="47">
        <v>1.523E-3</v>
      </c>
    </row>
    <row r="27" spans="1:4" outlineLevel="4" x14ac:dyDescent="0.3">
      <c r="A27" s="25" t="s">
        <v>19</v>
      </c>
      <c r="B27" s="26">
        <v>0.29320614053999999</v>
      </c>
      <c r="C27" s="26">
        <v>12.097744</v>
      </c>
      <c r="D27" s="47">
        <v>1.523E-3</v>
      </c>
    </row>
    <row r="28" spans="1:4" outlineLevel="4" x14ac:dyDescent="0.3">
      <c r="A28" s="25" t="s">
        <v>20</v>
      </c>
      <c r="B28" s="26">
        <v>0.29320614053999999</v>
      </c>
      <c r="C28" s="26">
        <v>12.097744</v>
      </c>
      <c r="D28" s="47">
        <v>1.523E-3</v>
      </c>
    </row>
    <row r="29" spans="1:4" outlineLevel="4" x14ac:dyDescent="0.3">
      <c r="A29" s="25" t="s">
        <v>21</v>
      </c>
      <c r="B29" s="26">
        <v>0.29320614053999999</v>
      </c>
      <c r="C29" s="26">
        <v>12.097744</v>
      </c>
      <c r="D29" s="47">
        <v>1.523E-3</v>
      </c>
    </row>
    <row r="30" spans="1:4" outlineLevel="4" x14ac:dyDescent="0.3">
      <c r="A30" s="25" t="s">
        <v>22</v>
      </c>
      <c r="B30" s="26">
        <v>0.29320614053999999</v>
      </c>
      <c r="C30" s="26">
        <v>12.097744</v>
      </c>
      <c r="D30" s="47">
        <v>1.523E-3</v>
      </c>
    </row>
    <row r="31" spans="1:4" outlineLevel="4" x14ac:dyDescent="0.3">
      <c r="A31" s="25" t="s">
        <v>23</v>
      </c>
      <c r="B31" s="26">
        <v>0.29320614053999999</v>
      </c>
      <c r="C31" s="26">
        <v>12.097744</v>
      </c>
      <c r="D31" s="47">
        <v>1.523E-3</v>
      </c>
    </row>
    <row r="32" spans="1:4" outlineLevel="4" x14ac:dyDescent="0.3">
      <c r="A32" s="25" t="s">
        <v>24</v>
      </c>
      <c r="B32" s="26">
        <v>0.29320614053999999</v>
      </c>
      <c r="C32" s="26">
        <v>12.097744</v>
      </c>
      <c r="D32" s="47">
        <v>1.523E-3</v>
      </c>
    </row>
    <row r="33" spans="1:4" outlineLevel="4" x14ac:dyDescent="0.3">
      <c r="A33" s="25" t="s">
        <v>25</v>
      </c>
      <c r="B33" s="26">
        <v>0.29320614053999999</v>
      </c>
      <c r="C33" s="26">
        <v>12.097744</v>
      </c>
      <c r="D33" s="47">
        <v>1.523E-3</v>
      </c>
    </row>
    <row r="34" spans="1:4" outlineLevel="4" x14ac:dyDescent="0.3">
      <c r="A34" s="25" t="s">
        <v>26</v>
      </c>
      <c r="B34" s="26">
        <v>0.29320614053999999</v>
      </c>
      <c r="C34" s="26">
        <v>12.097744</v>
      </c>
      <c r="D34" s="47">
        <v>1.523E-3</v>
      </c>
    </row>
    <row r="35" spans="1:4" outlineLevel="4" x14ac:dyDescent="0.3">
      <c r="A35" s="25" t="s">
        <v>27</v>
      </c>
      <c r="B35" s="26">
        <v>8.2758340483000001</v>
      </c>
      <c r="C35" s="26">
        <v>341.46256799999998</v>
      </c>
      <c r="D35" s="47">
        <v>4.2973999999999998E-2</v>
      </c>
    </row>
    <row r="36" spans="1:4" outlineLevel="4" x14ac:dyDescent="0.3">
      <c r="A36" s="25" t="s">
        <v>28</v>
      </c>
      <c r="B36" s="26">
        <v>6.2311319625300001</v>
      </c>
      <c r="C36" s="26">
        <v>257.09775100000002</v>
      </c>
      <c r="D36" s="47">
        <v>3.2356999999999997E-2</v>
      </c>
    </row>
    <row r="37" spans="1:4" outlineLevel="4" x14ac:dyDescent="0.3">
      <c r="A37" s="25" t="s">
        <v>29</v>
      </c>
      <c r="B37" s="26">
        <v>1.8965906854600001</v>
      </c>
      <c r="C37" s="26">
        <v>78.253710999999996</v>
      </c>
      <c r="D37" s="47">
        <v>9.8490000000000001E-3</v>
      </c>
    </row>
    <row r="38" spans="1:4" outlineLevel="4" x14ac:dyDescent="0.3">
      <c r="A38" s="25" t="s">
        <v>30</v>
      </c>
      <c r="B38" s="26">
        <v>1.11655387032</v>
      </c>
      <c r="C38" s="26">
        <v>46.069235999999997</v>
      </c>
      <c r="D38" s="47">
        <v>5.7980000000000002E-3</v>
      </c>
    </row>
    <row r="39" spans="1:4" outlineLevel="4" x14ac:dyDescent="0.3">
      <c r="A39" s="25" t="s">
        <v>32</v>
      </c>
      <c r="B39" s="26">
        <v>0.37037365306999998</v>
      </c>
      <c r="C39" s="26">
        <v>15.281691</v>
      </c>
      <c r="D39" s="47">
        <v>1.923E-3</v>
      </c>
    </row>
    <row r="40" spans="1:4" outlineLevel="4" x14ac:dyDescent="0.3">
      <c r="A40" s="25" t="s">
        <v>33</v>
      </c>
      <c r="B40" s="26">
        <v>6.0591078079999999E-2</v>
      </c>
      <c r="C40" s="26">
        <v>2.5</v>
      </c>
      <c r="D40" s="47">
        <v>3.1500000000000001E-4</v>
      </c>
    </row>
    <row r="41" spans="1:4" outlineLevel="4" x14ac:dyDescent="0.3">
      <c r="A41" s="25" t="s">
        <v>34</v>
      </c>
      <c r="B41" s="26">
        <v>0.13330037179000001</v>
      </c>
      <c r="C41" s="26">
        <v>5.5</v>
      </c>
      <c r="D41" s="47">
        <v>6.9200000000000002E-4</v>
      </c>
    </row>
    <row r="42" spans="1:4" ht="14.4" outlineLevel="3" x14ac:dyDescent="0.3">
      <c r="A42" s="106" t="s">
        <v>35</v>
      </c>
      <c r="B42" s="107">
        <f>SUM(B$43:B$43)</f>
        <v>3.3655956260000001E-2</v>
      </c>
      <c r="C42" s="107">
        <f>SUM(C$43:C$43)</f>
        <v>1.3886514865399999</v>
      </c>
      <c r="D42" s="108">
        <f>SUM(D$43:D$43)</f>
        <v>1.75E-4</v>
      </c>
    </row>
    <row r="43" spans="1:4" outlineLevel="4" x14ac:dyDescent="0.3">
      <c r="A43" s="25" t="s">
        <v>36</v>
      </c>
      <c r="B43" s="26">
        <v>3.3655956260000001E-2</v>
      </c>
      <c r="C43" s="26">
        <v>1.3886514865399999</v>
      </c>
      <c r="D43" s="47">
        <v>1.75E-4</v>
      </c>
    </row>
    <row r="44" spans="1:4" ht="14.4" outlineLevel="2" x14ac:dyDescent="0.3">
      <c r="A44" s="109" t="s">
        <v>37</v>
      </c>
      <c r="B44" s="110">
        <f>B$45+B$55+B$66+B$68+B$75+B$77+B$79</f>
        <v>140.01324158708002</v>
      </c>
      <c r="C44" s="110">
        <f>C$45+C$55+C$66+C$68+C$75+C$77+C$79</f>
        <v>5776.9743505275601</v>
      </c>
      <c r="D44" s="111">
        <f>D$45+D$55+D$66+D$68+D$75+D$77+D$79</f>
        <v>0.72705500000000001</v>
      </c>
    </row>
    <row r="45" spans="1:4" ht="14.4" outlineLevel="3" x14ac:dyDescent="0.3">
      <c r="A45" s="106" t="s">
        <v>38</v>
      </c>
      <c r="B45" s="107">
        <f>SUM(B$46:B$54)</f>
        <v>106.61877403881</v>
      </c>
      <c r="C45" s="107">
        <f>SUM(C$46:C$54)</f>
        <v>4399.1119405928494</v>
      </c>
      <c r="D45" s="108">
        <f>SUM(D$46:D$54)</f>
        <v>0.55364500000000005</v>
      </c>
    </row>
    <row r="46" spans="1:4" outlineLevel="4" x14ac:dyDescent="0.3">
      <c r="A46" s="25" t="s">
        <v>39</v>
      </c>
      <c r="B46" s="26">
        <v>0.10676415693000001</v>
      </c>
      <c r="C46" s="26">
        <v>4.4051104677700001</v>
      </c>
      <c r="D46" s="47">
        <v>5.5400000000000002E-4</v>
      </c>
    </row>
    <row r="47" spans="1:4" outlineLevel="4" x14ac:dyDescent="0.3">
      <c r="A47" s="25" t="s">
        <v>40</v>
      </c>
      <c r="B47" s="26">
        <v>0.14004378538000001</v>
      </c>
      <c r="C47" s="26">
        <v>5.7782345931899997</v>
      </c>
      <c r="D47" s="47">
        <v>7.27E-4</v>
      </c>
    </row>
    <row r="48" spans="1:4" outlineLevel="4" x14ac:dyDescent="0.3">
      <c r="A48" s="25" t="s">
        <v>41</v>
      </c>
      <c r="B48" s="26">
        <v>8.57770967E-2</v>
      </c>
      <c r="C48" s="26">
        <v>3.5391801652999999</v>
      </c>
      <c r="D48" s="47">
        <v>4.4499999999999997E-4</v>
      </c>
    </row>
    <row r="49" spans="1:4" outlineLevel="4" x14ac:dyDescent="0.3">
      <c r="A49" s="25" t="s">
        <v>42</v>
      </c>
      <c r="B49" s="26">
        <v>3.2170414812599999</v>
      </c>
      <c r="C49" s="26">
        <v>132.73577492414</v>
      </c>
      <c r="D49" s="47">
        <v>1.6705000000000001E-2</v>
      </c>
    </row>
    <row r="50" spans="1:4" outlineLevel="4" x14ac:dyDescent="0.3">
      <c r="A50" s="25" t="s">
        <v>43</v>
      </c>
      <c r="B50" s="26">
        <v>66.803185877540002</v>
      </c>
      <c r="C50" s="26">
        <v>2756.3128099424798</v>
      </c>
      <c r="D50" s="47">
        <v>0.34689300000000001</v>
      </c>
    </row>
    <row r="51" spans="1:4" outlineLevel="4" x14ac:dyDescent="0.3">
      <c r="A51" s="25" t="s">
        <v>44</v>
      </c>
      <c r="B51" s="26">
        <v>16.276102735150001</v>
      </c>
      <c r="C51" s="26">
        <v>671.55525407283005</v>
      </c>
      <c r="D51" s="47">
        <v>8.4517999999999996E-2</v>
      </c>
    </row>
    <row r="52" spans="1:4" outlineLevel="4" x14ac:dyDescent="0.3">
      <c r="A52" s="25" t="s">
        <v>45</v>
      </c>
      <c r="B52" s="26">
        <v>5.9961691531600003</v>
      </c>
      <c r="C52" s="26">
        <v>247.40313849310999</v>
      </c>
      <c r="D52" s="47">
        <v>3.1137000000000001E-2</v>
      </c>
    </row>
    <row r="53" spans="1:4" outlineLevel="4" x14ac:dyDescent="0.3">
      <c r="A53" s="25" t="s">
        <v>46</v>
      </c>
      <c r="B53" s="26">
        <v>13.98160348063</v>
      </c>
      <c r="C53" s="26">
        <v>576.88375593137005</v>
      </c>
      <c r="D53" s="47">
        <v>7.2603000000000001E-2</v>
      </c>
    </row>
    <row r="54" spans="1:4" outlineLevel="4" x14ac:dyDescent="0.3">
      <c r="A54" s="25" t="s">
        <v>47</v>
      </c>
      <c r="B54" s="26">
        <v>1.208627206E-2</v>
      </c>
      <c r="C54" s="26">
        <v>0.49868200266000001</v>
      </c>
      <c r="D54" s="47">
        <v>6.3E-5</v>
      </c>
    </row>
    <row r="55" spans="1:4" ht="14.4" outlineLevel="3" x14ac:dyDescent="0.3">
      <c r="A55" s="106" t="s">
        <v>48</v>
      </c>
      <c r="B55" s="107">
        <f>SUM(B$56:B$65)</f>
        <v>8.0980439822600001</v>
      </c>
      <c r="C55" s="107">
        <f>SUM(C$56:C$65)</f>
        <v>334.12691431670004</v>
      </c>
      <c r="D55" s="108">
        <f>SUM(D$56:D$65)</f>
        <v>4.2052000000000006E-2</v>
      </c>
    </row>
    <row r="56" spans="1:4" outlineLevel="4" x14ac:dyDescent="0.3">
      <c r="A56" s="25" t="s">
        <v>49</v>
      </c>
      <c r="B56" s="26">
        <v>5.29726013299</v>
      </c>
      <c r="C56" s="26">
        <v>218.56601253932999</v>
      </c>
      <c r="D56" s="47">
        <v>2.7507E-2</v>
      </c>
    </row>
    <row r="57" spans="1:4" outlineLevel="4" x14ac:dyDescent="0.3">
      <c r="A57" s="25" t="s">
        <v>50</v>
      </c>
      <c r="B57" s="26">
        <v>0.51131853173999997</v>
      </c>
      <c r="C57" s="26">
        <v>21.097104882989999</v>
      </c>
      <c r="D57" s="47">
        <v>2.6549999999999998E-3</v>
      </c>
    </row>
    <row r="58" spans="1:4" outlineLevel="4" x14ac:dyDescent="0.3">
      <c r="A58" s="25" t="s">
        <v>51</v>
      </c>
      <c r="B58" s="26">
        <v>0.65877303392999997</v>
      </c>
      <c r="C58" s="26">
        <v>27.181107134209999</v>
      </c>
      <c r="D58" s="47">
        <v>3.421E-3</v>
      </c>
    </row>
    <row r="59" spans="1:4" outlineLevel="4" x14ac:dyDescent="0.3">
      <c r="A59" s="25" t="s">
        <v>52</v>
      </c>
      <c r="B59" s="26">
        <v>0.23331976093000001</v>
      </c>
      <c r="C59" s="26">
        <v>9.6268200000000004</v>
      </c>
      <c r="D59" s="47">
        <v>1.212E-3</v>
      </c>
    </row>
    <row r="60" spans="1:4" outlineLevel="4" x14ac:dyDescent="0.3">
      <c r="A60" s="25" t="s">
        <v>53</v>
      </c>
      <c r="B60" s="26">
        <v>0.90775280560000005</v>
      </c>
      <c r="C60" s="26">
        <v>37.45406230983</v>
      </c>
      <c r="D60" s="47">
        <v>4.7140000000000003E-3</v>
      </c>
    </row>
    <row r="61" spans="1:4" outlineLevel="4" x14ac:dyDescent="0.3">
      <c r="A61" s="25" t="s">
        <v>54</v>
      </c>
      <c r="B61" s="26">
        <v>0.23331976093000001</v>
      </c>
      <c r="C61" s="26">
        <v>9.6268200000000004</v>
      </c>
      <c r="D61" s="47">
        <v>1.212E-3</v>
      </c>
    </row>
    <row r="62" spans="1:4" outlineLevel="4" x14ac:dyDescent="0.3">
      <c r="A62" s="25" t="s">
        <v>55</v>
      </c>
      <c r="B62" s="26">
        <v>0.13011222543000001</v>
      </c>
      <c r="C62" s="26">
        <v>5.3684564436300004</v>
      </c>
      <c r="D62" s="47">
        <v>6.7599999999999995E-4</v>
      </c>
    </row>
    <row r="63" spans="1:4" outlineLevel="4" x14ac:dyDescent="0.3">
      <c r="A63" s="25" t="s">
        <v>56</v>
      </c>
      <c r="B63" s="26">
        <v>0.1</v>
      </c>
      <c r="C63" s="26">
        <v>4.1260199999999996</v>
      </c>
      <c r="D63" s="47">
        <v>5.1900000000000004E-4</v>
      </c>
    </row>
    <row r="64" spans="1:4" outlineLevel="4" x14ac:dyDescent="0.3">
      <c r="A64" s="25" t="s">
        <v>57</v>
      </c>
      <c r="B64" s="26">
        <v>2.567521545E-2</v>
      </c>
      <c r="C64" s="26">
        <v>1.0593645245700001</v>
      </c>
      <c r="D64" s="47">
        <v>1.3300000000000001E-4</v>
      </c>
    </row>
    <row r="65" spans="1:4" outlineLevel="4" x14ac:dyDescent="0.3">
      <c r="A65" s="25" t="s">
        <v>58</v>
      </c>
      <c r="B65" s="26">
        <v>5.1251526E-4</v>
      </c>
      <c r="C65" s="26">
        <v>2.1146482139999999E-2</v>
      </c>
      <c r="D65" s="47">
        <v>3.0000000000000001E-6</v>
      </c>
    </row>
    <row r="66" spans="1:4" ht="14.4" outlineLevel="3" x14ac:dyDescent="0.3">
      <c r="A66" s="106" t="s">
        <v>59</v>
      </c>
      <c r="B66" s="107">
        <f>SUM(B$67:B$67)</f>
        <v>0.60585586000000002</v>
      </c>
      <c r="C66" s="107">
        <f>SUM(C$67:C$67)</f>
        <v>24.997733954769998</v>
      </c>
      <c r="D66" s="108">
        <f>SUM(D$67:D$67)</f>
        <v>3.1459999999999999E-3</v>
      </c>
    </row>
    <row r="67" spans="1:4" outlineLevel="4" x14ac:dyDescent="0.3">
      <c r="A67" s="25" t="s">
        <v>60</v>
      </c>
      <c r="B67" s="26">
        <v>0.60585586000000002</v>
      </c>
      <c r="C67" s="26">
        <v>24.997733954769998</v>
      </c>
      <c r="D67" s="47">
        <v>3.1459999999999999E-3</v>
      </c>
    </row>
    <row r="68" spans="1:4" ht="14.4" outlineLevel="3" x14ac:dyDescent="0.3">
      <c r="A68" s="106" t="s">
        <v>61</v>
      </c>
      <c r="B68" s="107">
        <f>SUM(B$69:B$74)</f>
        <v>2.15166605832</v>
      </c>
      <c r="C68" s="107">
        <f>SUM(C$69:C$74)</f>
        <v>88.778171899200018</v>
      </c>
      <c r="D68" s="108">
        <f>SUM(D$69:D$74)</f>
        <v>1.1174E-2</v>
      </c>
    </row>
    <row r="69" spans="1:4" outlineLevel="4" x14ac:dyDescent="0.3">
      <c r="A69" s="25" t="s">
        <v>62</v>
      </c>
      <c r="B69" s="26">
        <v>0.16602247842000001</v>
      </c>
      <c r="C69" s="26">
        <v>6.8501206641000003</v>
      </c>
      <c r="D69" s="47">
        <v>8.6200000000000003E-4</v>
      </c>
    </row>
    <row r="70" spans="1:4" outlineLevel="4" x14ac:dyDescent="0.3">
      <c r="A70" s="25" t="s">
        <v>63</v>
      </c>
      <c r="B70" s="26">
        <v>0.75828922304000002</v>
      </c>
      <c r="C70" s="26">
        <v>31.287165000000002</v>
      </c>
      <c r="D70" s="47">
        <v>3.9379999999999997E-3</v>
      </c>
    </row>
    <row r="71" spans="1:4" outlineLevel="4" x14ac:dyDescent="0.3">
      <c r="A71" s="25" t="s">
        <v>64</v>
      </c>
      <c r="B71" s="26">
        <v>5.9647259999999998E-5</v>
      </c>
      <c r="C71" s="26">
        <v>2.4610580299999998E-3</v>
      </c>
      <c r="D71" s="47">
        <v>0</v>
      </c>
    </row>
    <row r="72" spans="1:4" outlineLevel="4" x14ac:dyDescent="0.3">
      <c r="A72" s="25" t="s">
        <v>65</v>
      </c>
      <c r="B72" s="26">
        <v>0.63814806538000002</v>
      </c>
      <c r="C72" s="26">
        <v>26.330116807100001</v>
      </c>
      <c r="D72" s="47">
        <v>3.3140000000000001E-3</v>
      </c>
    </row>
    <row r="73" spans="1:4" outlineLevel="4" x14ac:dyDescent="0.3">
      <c r="A73" s="25" t="s">
        <v>66</v>
      </c>
      <c r="B73" s="26">
        <v>0.39820497632000001</v>
      </c>
      <c r="C73" s="26">
        <v>16.430016963909999</v>
      </c>
      <c r="D73" s="47">
        <v>2.068E-3</v>
      </c>
    </row>
    <row r="74" spans="1:4" outlineLevel="4" x14ac:dyDescent="0.3">
      <c r="A74" s="25" t="s">
        <v>67</v>
      </c>
      <c r="B74" s="26">
        <v>0.1909416679</v>
      </c>
      <c r="C74" s="26">
        <v>7.8782914060599998</v>
      </c>
      <c r="D74" s="47">
        <v>9.9200000000000004E-4</v>
      </c>
    </row>
    <row r="75" spans="1:4" ht="14.4" outlineLevel="3" x14ac:dyDescent="0.3">
      <c r="A75" s="106" t="s">
        <v>68</v>
      </c>
      <c r="B75" s="107">
        <f>SUM(B$76:B$76)</f>
        <v>15.219165084</v>
      </c>
      <c r="C75" s="107">
        <f>SUM(C$76:C$76)</f>
        <v>627.94579519885997</v>
      </c>
      <c r="D75" s="108">
        <f>SUM(D$76:D$76)</f>
        <v>7.9029000000000002E-2</v>
      </c>
    </row>
    <row r="76" spans="1:4" outlineLevel="4" x14ac:dyDescent="0.3">
      <c r="A76" s="25" t="s">
        <v>69</v>
      </c>
      <c r="B76" s="26">
        <v>15.219165084</v>
      </c>
      <c r="C76" s="26">
        <v>627.94579519885997</v>
      </c>
      <c r="D76" s="47">
        <v>7.9029000000000002E-2</v>
      </c>
    </row>
    <row r="77" spans="1:4" ht="14.4" outlineLevel="3" x14ac:dyDescent="0.3">
      <c r="A77" s="106" t="s">
        <v>70</v>
      </c>
      <c r="B77" s="107">
        <f>SUM(B$78:B$78)</f>
        <v>3</v>
      </c>
      <c r="C77" s="107">
        <f>SUM(C$78:C$78)</f>
        <v>123.78060000000001</v>
      </c>
      <c r="D77" s="108">
        <f>SUM(D$78:D$78)</f>
        <v>1.5578E-2</v>
      </c>
    </row>
    <row r="78" spans="1:4" outlineLevel="4" x14ac:dyDescent="0.3">
      <c r="A78" s="25" t="s">
        <v>71</v>
      </c>
      <c r="B78" s="26">
        <v>3</v>
      </c>
      <c r="C78" s="26">
        <v>123.78060000000001</v>
      </c>
      <c r="D78" s="47">
        <v>1.5578E-2</v>
      </c>
    </row>
    <row r="79" spans="1:4" ht="14.4" outlineLevel="3" x14ac:dyDescent="0.3">
      <c r="A79" s="106" t="s">
        <v>72</v>
      </c>
      <c r="B79" s="107">
        <f>SUM(B$80:B$80)</f>
        <v>4.3197365636900003</v>
      </c>
      <c r="C79" s="107">
        <f>SUM(C$80:C$80)</f>
        <v>178.23319456518001</v>
      </c>
      <c r="D79" s="108">
        <f>SUM(D$80:D$80)</f>
        <v>2.2431E-2</v>
      </c>
    </row>
    <row r="80" spans="1:4" outlineLevel="4" x14ac:dyDescent="0.3">
      <c r="A80" s="25" t="s">
        <v>46</v>
      </c>
      <c r="B80" s="26">
        <v>4.3197365636900003</v>
      </c>
      <c r="C80" s="26">
        <v>178.23319456518001</v>
      </c>
      <c r="D80" s="47">
        <v>2.2431E-2</v>
      </c>
    </row>
    <row r="81" spans="1:4" ht="14.4" outlineLevel="1" x14ac:dyDescent="0.3">
      <c r="A81" s="112" t="s">
        <v>73</v>
      </c>
      <c r="B81" s="113">
        <f>B$82+B$97</f>
        <v>6.9935071573799998</v>
      </c>
      <c r="C81" s="113">
        <f>C$82+C$97</f>
        <v>288.55350401559997</v>
      </c>
      <c r="D81" s="114">
        <f>D$82+D$97</f>
        <v>3.6313999999999999E-2</v>
      </c>
    </row>
    <row r="82" spans="1:4" ht="14.4" outlineLevel="2" x14ac:dyDescent="0.3">
      <c r="A82" s="109" t="s">
        <v>1</v>
      </c>
      <c r="B82" s="110">
        <f>B$83+B$87+B$95</f>
        <v>1.96863481009</v>
      </c>
      <c r="C82" s="110">
        <f>C$83+C$87+C$95</f>
        <v>81.226265992050003</v>
      </c>
      <c r="D82" s="111">
        <f>D$83+D$87+D$95</f>
        <v>1.0222E-2</v>
      </c>
    </row>
    <row r="83" spans="1:4" ht="14.4" outlineLevel="3" x14ac:dyDescent="0.3">
      <c r="A83" s="106" t="s">
        <v>2</v>
      </c>
      <c r="B83" s="107">
        <f>SUM(B$84:B$86)</f>
        <v>0.10845831092</v>
      </c>
      <c r="C83" s="107">
        <f>SUM(C$84:C$86)</f>
        <v>4.4750115999999993</v>
      </c>
      <c r="D83" s="108">
        <f>SUM(D$84:D$86)</f>
        <v>5.6300000000000002E-4</v>
      </c>
    </row>
    <row r="84" spans="1:4" outlineLevel="4" x14ac:dyDescent="0.3">
      <c r="A84" s="25" t="s">
        <v>74</v>
      </c>
      <c r="B84" s="26">
        <v>5.9985167309999997E-2</v>
      </c>
      <c r="C84" s="26">
        <v>2.4750000000000001</v>
      </c>
      <c r="D84" s="47">
        <v>3.1100000000000002E-4</v>
      </c>
    </row>
    <row r="85" spans="1:4" outlineLevel="4" x14ac:dyDescent="0.3">
      <c r="A85" s="25" t="s">
        <v>75</v>
      </c>
      <c r="B85" s="26">
        <v>4.8472862470000003E-2</v>
      </c>
      <c r="C85" s="26">
        <v>2</v>
      </c>
      <c r="D85" s="47">
        <v>2.52E-4</v>
      </c>
    </row>
    <row r="86" spans="1:4" outlineLevel="4" x14ac:dyDescent="0.3">
      <c r="A86" s="25" t="s">
        <v>76</v>
      </c>
      <c r="B86" s="26">
        <v>2.8113999999999999E-7</v>
      </c>
      <c r="C86" s="26">
        <v>1.1600000000000001E-5</v>
      </c>
      <c r="D86" s="47">
        <v>0</v>
      </c>
    </row>
    <row r="87" spans="1:4" ht="14.4" outlineLevel="3" x14ac:dyDescent="0.3">
      <c r="A87" s="106" t="s">
        <v>35</v>
      </c>
      <c r="B87" s="107">
        <f>SUM(B$88:B$94)</f>
        <v>1.8601533618600001</v>
      </c>
      <c r="C87" s="107">
        <f>SUM(C$88:C$94)</f>
        <v>76.750299742050004</v>
      </c>
      <c r="D87" s="108">
        <f>SUM(D$88:D$94)</f>
        <v>9.6590000000000009E-3</v>
      </c>
    </row>
    <row r="88" spans="1:4" outlineLevel="4" x14ac:dyDescent="0.3">
      <c r="A88" s="25" t="s">
        <v>77</v>
      </c>
      <c r="B88" s="26">
        <v>6.9793437560000005E-2</v>
      </c>
      <c r="C88" s="26">
        <v>2.8796911921600001</v>
      </c>
      <c r="D88" s="47">
        <v>3.6200000000000002E-4</v>
      </c>
    </row>
    <row r="89" spans="1:4" outlineLevel="4" x14ac:dyDescent="0.3">
      <c r="A89" s="25" t="s">
        <v>78</v>
      </c>
      <c r="B89" s="26">
        <v>4.3333333600000003E-3</v>
      </c>
      <c r="C89" s="26">
        <v>0.17879420109999999</v>
      </c>
      <c r="D89" s="47">
        <v>2.3E-5</v>
      </c>
    </row>
    <row r="90" spans="1:4" outlineLevel="4" x14ac:dyDescent="0.3">
      <c r="A90" s="25" t="s">
        <v>79</v>
      </c>
      <c r="B90" s="26">
        <v>1.5450620619999999E-2</v>
      </c>
      <c r="C90" s="26">
        <v>0.63749569692999997</v>
      </c>
      <c r="D90" s="47">
        <v>8.0000000000000007E-5</v>
      </c>
    </row>
    <row r="91" spans="1:4" outlineLevel="4" x14ac:dyDescent="0.3">
      <c r="A91" s="25" t="s">
        <v>80</v>
      </c>
      <c r="B91" s="26">
        <v>0.39567427681</v>
      </c>
      <c r="C91" s="26">
        <v>16.32559979502</v>
      </c>
      <c r="D91" s="47">
        <v>2.055E-3</v>
      </c>
    </row>
    <row r="92" spans="1:4" outlineLevel="4" x14ac:dyDescent="0.3">
      <c r="A92" s="25" t="s">
        <v>81</v>
      </c>
      <c r="B92" s="26">
        <v>4.6666666399999999E-3</v>
      </c>
      <c r="C92" s="26">
        <v>0.19254759890000001</v>
      </c>
      <c r="D92" s="47">
        <v>2.4000000000000001E-5</v>
      </c>
    </row>
    <row r="93" spans="1:4" outlineLevel="4" x14ac:dyDescent="0.3">
      <c r="A93" s="25" t="s">
        <v>82</v>
      </c>
      <c r="B93" s="26">
        <v>0.48591107881000001</v>
      </c>
      <c r="C93" s="26">
        <v>20.048788294529999</v>
      </c>
      <c r="D93" s="47">
        <v>2.5230000000000001E-3</v>
      </c>
    </row>
    <row r="94" spans="1:4" outlineLevel="4" x14ac:dyDescent="0.3">
      <c r="A94" s="25" t="s">
        <v>83</v>
      </c>
      <c r="B94" s="26">
        <v>0.88432394806000003</v>
      </c>
      <c r="C94" s="26">
        <v>36.487382963409999</v>
      </c>
      <c r="D94" s="47">
        <v>4.5919999999999997E-3</v>
      </c>
    </row>
    <row r="95" spans="1:4" ht="14.4" outlineLevel="3" x14ac:dyDescent="0.3">
      <c r="A95" s="106" t="s">
        <v>84</v>
      </c>
      <c r="B95" s="107">
        <f>SUM(B$96:B$96)</f>
        <v>2.313731E-5</v>
      </c>
      <c r="C95" s="107">
        <f>SUM(C$96:C$96)</f>
        <v>9.5465000000000003E-4</v>
      </c>
      <c r="D95" s="108">
        <f>SUM(D$96:D$96)</f>
        <v>0</v>
      </c>
    </row>
    <row r="96" spans="1:4" outlineLevel="4" x14ac:dyDescent="0.3">
      <c r="A96" s="25" t="s">
        <v>85</v>
      </c>
      <c r="B96" s="26">
        <v>2.313731E-5</v>
      </c>
      <c r="C96" s="26">
        <v>9.5465000000000003E-4</v>
      </c>
      <c r="D96" s="47">
        <v>0</v>
      </c>
    </row>
    <row r="97" spans="1:4" ht="14.4" outlineLevel="2" x14ac:dyDescent="0.3">
      <c r="A97" s="109" t="s">
        <v>37</v>
      </c>
      <c r="B97" s="110">
        <f>B$98+B$105+B$108+B$110+B$112</f>
        <v>5.0248723472899997</v>
      </c>
      <c r="C97" s="110">
        <f>C$98+C$105+C$108+C$110+C$112</f>
        <v>207.32723802355</v>
      </c>
      <c r="D97" s="111">
        <f>D$98+D$105+D$108+D$110+D$112</f>
        <v>2.6091999999999997E-2</v>
      </c>
    </row>
    <row r="98" spans="1:4" ht="14.4" outlineLevel="3" x14ac:dyDescent="0.3">
      <c r="A98" s="106" t="s">
        <v>38</v>
      </c>
      <c r="B98" s="107">
        <f>SUM(B$99:B$104)</f>
        <v>3.0556132568300001</v>
      </c>
      <c r="C98" s="107">
        <f>SUM(C$99:C$104)</f>
        <v>126.07521409946999</v>
      </c>
      <c r="D98" s="108">
        <f>SUM(D$99:D$104)</f>
        <v>1.5865999999999998E-2</v>
      </c>
    </row>
    <row r="99" spans="1:4" outlineLevel="4" x14ac:dyDescent="0.3">
      <c r="A99" s="25" t="s">
        <v>39</v>
      </c>
      <c r="B99" s="26">
        <v>2.9563300000000001E-4</v>
      </c>
      <c r="C99" s="26">
        <v>1.219787671E-2</v>
      </c>
      <c r="D99" s="47">
        <v>1.9999999999999999E-6</v>
      </c>
    </row>
    <row r="100" spans="1:4" outlineLevel="4" x14ac:dyDescent="0.3">
      <c r="A100" s="25" t="s">
        <v>41</v>
      </c>
      <c r="B100" s="26">
        <v>1.4164592352900001</v>
      </c>
      <c r="C100" s="26">
        <v>58.44339134018</v>
      </c>
      <c r="D100" s="47">
        <v>7.3550000000000004E-3</v>
      </c>
    </row>
    <row r="101" spans="1:4" outlineLevel="4" x14ac:dyDescent="0.3">
      <c r="A101" s="25" t="s">
        <v>42</v>
      </c>
      <c r="B101" s="26">
        <v>0.21151587576</v>
      </c>
      <c r="C101" s="26">
        <v>8.7271873370299993</v>
      </c>
      <c r="D101" s="47">
        <v>1.098E-3</v>
      </c>
    </row>
    <row r="102" spans="1:4" outlineLevel="4" x14ac:dyDescent="0.3">
      <c r="A102" s="25" t="s">
        <v>86</v>
      </c>
      <c r="B102" s="26">
        <v>0.34997964139999999</v>
      </c>
      <c r="C102" s="26">
        <v>14.44023</v>
      </c>
      <c r="D102" s="47">
        <v>1.817E-3</v>
      </c>
    </row>
    <row r="103" spans="1:4" outlineLevel="4" x14ac:dyDescent="0.3">
      <c r="A103" s="25" t="s">
        <v>44</v>
      </c>
      <c r="B103" s="26">
        <v>0.49745421226999997</v>
      </c>
      <c r="C103" s="26">
        <v>20.525060289100001</v>
      </c>
      <c r="D103" s="47">
        <v>2.5829999999999998E-3</v>
      </c>
    </row>
    <row r="104" spans="1:4" outlineLevel="4" x14ac:dyDescent="0.3">
      <c r="A104" s="25" t="s">
        <v>46</v>
      </c>
      <c r="B104" s="26">
        <v>0.57990865911</v>
      </c>
      <c r="C104" s="26">
        <v>23.927147256449999</v>
      </c>
      <c r="D104" s="47">
        <v>3.0109999999999998E-3</v>
      </c>
    </row>
    <row r="105" spans="1:4" ht="14.4" outlineLevel="3" x14ac:dyDescent="0.3">
      <c r="A105" s="106" t="s">
        <v>87</v>
      </c>
      <c r="B105" s="107">
        <f>SUM(B$106:B$107)</f>
        <v>0.86161987478999991</v>
      </c>
      <c r="C105" s="107">
        <f>SUM(C$106:C$107)</f>
        <v>35.550608357889999</v>
      </c>
      <c r="D105" s="108">
        <f>SUM(D$106:D$107)</f>
        <v>4.4739999999999997E-3</v>
      </c>
    </row>
    <row r="106" spans="1:4" outlineLevel="4" x14ac:dyDescent="0.3">
      <c r="A106" s="25" t="s">
        <v>88</v>
      </c>
      <c r="B106" s="26">
        <v>0.82499999999999996</v>
      </c>
      <c r="C106" s="26">
        <v>34.039664999999999</v>
      </c>
      <c r="D106" s="47">
        <v>4.2839999999999996E-3</v>
      </c>
    </row>
    <row r="107" spans="1:4" outlineLevel="4" x14ac:dyDescent="0.3">
      <c r="A107" s="25" t="s">
        <v>51</v>
      </c>
      <c r="B107" s="26">
        <v>3.661987479E-2</v>
      </c>
      <c r="C107" s="26">
        <v>1.51094335789</v>
      </c>
      <c r="D107" s="47">
        <v>1.9000000000000001E-4</v>
      </c>
    </row>
    <row r="108" spans="1:4" ht="14.4" outlineLevel="3" x14ac:dyDescent="0.3">
      <c r="A108" s="106" t="s">
        <v>61</v>
      </c>
      <c r="B108" s="107">
        <f>SUM(B$109:B$109)</f>
        <v>0.17117230805</v>
      </c>
      <c r="C108" s="107">
        <f>SUM(C$109:C$109)</f>
        <v>7.0626036646000001</v>
      </c>
      <c r="D108" s="108">
        <f>SUM(D$109:D$109)</f>
        <v>8.8900000000000003E-4</v>
      </c>
    </row>
    <row r="109" spans="1:4" outlineLevel="4" x14ac:dyDescent="0.3">
      <c r="A109" s="25" t="s">
        <v>89</v>
      </c>
      <c r="B109" s="26">
        <v>0.17117230805</v>
      </c>
      <c r="C109" s="26">
        <v>7.0626036646000001</v>
      </c>
      <c r="D109" s="47">
        <v>8.8900000000000003E-4</v>
      </c>
    </row>
    <row r="110" spans="1:4" ht="14.4" outlineLevel="3" x14ac:dyDescent="0.3">
      <c r="A110" s="106" t="s">
        <v>90</v>
      </c>
      <c r="B110" s="107">
        <f>SUM(B$111:B$111)</f>
        <v>0.82499999999999996</v>
      </c>
      <c r="C110" s="107">
        <f>SUM(C$111:C$111)</f>
        <v>34.039664999999999</v>
      </c>
      <c r="D110" s="108">
        <f>SUM(D$111:D$111)</f>
        <v>4.2839999999999996E-3</v>
      </c>
    </row>
    <row r="111" spans="1:4" outlineLevel="4" x14ac:dyDescent="0.3">
      <c r="A111" s="25" t="s">
        <v>91</v>
      </c>
      <c r="B111" s="26">
        <v>0.82499999999999996</v>
      </c>
      <c r="C111" s="26">
        <v>34.039664999999999</v>
      </c>
      <c r="D111" s="47">
        <v>4.2839999999999996E-3</v>
      </c>
    </row>
    <row r="112" spans="1:4" ht="14.4" outlineLevel="3" x14ac:dyDescent="0.3">
      <c r="A112" s="106" t="s">
        <v>72</v>
      </c>
      <c r="B112" s="107">
        <f>SUM(B$113:B$113)</f>
        <v>0.11146690762</v>
      </c>
      <c r="C112" s="107">
        <f>SUM(C$113:C$113)</f>
        <v>4.5991469015900002</v>
      </c>
      <c r="D112" s="108">
        <f>SUM(D$113:D$113)</f>
        <v>5.7899999999999998E-4</v>
      </c>
    </row>
    <row r="113" spans="1:4" outlineLevel="4" x14ac:dyDescent="0.3">
      <c r="A113" s="25" t="s">
        <v>46</v>
      </c>
      <c r="B113" s="26">
        <v>0.11146690762</v>
      </c>
      <c r="C113" s="26">
        <v>4.5991469015900002</v>
      </c>
      <c r="D113" s="47">
        <v>5.7899999999999998E-4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D113"/>
  <sheetViews>
    <sheetView workbookViewId="0">
      <selection activeCell="A8" sqref="A8"/>
    </sheetView>
  </sheetViews>
  <sheetFormatPr defaultColWidth="9.109375" defaultRowHeight="13.8" outlineLevelRow="4" x14ac:dyDescent="0.3"/>
  <cols>
    <col min="1" max="1" width="81.44140625" style="2" customWidth="1"/>
    <col min="2" max="2" width="14.33203125" style="5" customWidth="1"/>
    <col min="3" max="3" width="15.44140625" style="5" customWidth="1"/>
    <col min="4" max="4" width="10.33203125" style="34" customWidth="1"/>
    <col min="5" max="5" width="9.109375" style="2" customWidth="1"/>
    <col min="6" max="16384" width="9.109375" style="2"/>
  </cols>
  <sheetData>
    <row r="2" spans="1:4" ht="18" x14ac:dyDescent="0.35">
      <c r="A2" s="131" t="str">
        <f>IF(REPORT_LANG="UKR","Державний та гарантований державою борг України за станом на ","State debt and State guaranteed debt  of Ukraine as of ") &amp; STRPRESENTDATE</f>
        <v>State debt and State guaranteed debt  of Ukraine as of 31.08.2025</v>
      </c>
      <c r="B2" s="132"/>
      <c r="C2" s="132"/>
      <c r="D2" s="132"/>
    </row>
    <row r="3" spans="1:4" ht="18" x14ac:dyDescent="0.35">
      <c r="A3" s="133" t="str">
        <f>IF(REPORT_LANG="UKR","(за типом кредитора)","by borrowing market (creditors)")</f>
        <v>by borrowing market (creditors)</v>
      </c>
      <c r="B3" s="133"/>
      <c r="C3" s="133"/>
      <c r="D3" s="133"/>
    </row>
    <row r="5" spans="1:4" s="6" customFormat="1" x14ac:dyDescent="0.3">
      <c r="B5" s="7"/>
      <c r="C5" s="7"/>
      <c r="D5" s="6" t="str">
        <f>VALVAL</f>
        <v>bn units</v>
      </c>
    </row>
    <row r="6" spans="1:4" s="10" customFormat="1" x14ac:dyDescent="0.25">
      <c r="A6" s="8"/>
      <c r="B6" s="35" t="str">
        <f>IF(REPORT_LANG="UKR","дол.США","USD")</f>
        <v>USD</v>
      </c>
      <c r="C6" s="35" t="str">
        <f>IF(REPORT_LANG="UKR","грн.","UAH")</f>
        <v>UAH</v>
      </c>
      <c r="D6" s="36" t="s">
        <v>92</v>
      </c>
    </row>
    <row r="7" spans="1:4" s="13" customFormat="1" ht="15.6" x14ac:dyDescent="0.25">
      <c r="A7" s="93" t="str">
        <f>DEBT_TOTAL</f>
        <v>The total amount of state and state-guaranteed debt</v>
      </c>
      <c r="B7" s="115">
        <f>B$59+B$8</f>
        <v>192.57597067037003</v>
      </c>
      <c r="C7" s="115">
        <f>C$59+C$8</f>
        <v>7945.7230650459996</v>
      </c>
      <c r="D7" s="116">
        <f>D$59+D$8</f>
        <v>1.0000040000000001</v>
      </c>
    </row>
    <row r="8" spans="1:4" s="19" customFormat="1" ht="14.4" outlineLevel="1" x14ac:dyDescent="0.25">
      <c r="A8" s="94" t="s">
        <v>1</v>
      </c>
      <c r="B8" s="95">
        <f>B$9+B$44</f>
        <v>47.537856736000002</v>
      </c>
      <c r="C8" s="95">
        <f>C$9+C$44</f>
        <v>1961.4214764948895</v>
      </c>
      <c r="D8" s="96">
        <f>D$9+D$44</f>
        <v>0.24685699999999999</v>
      </c>
    </row>
    <row r="9" spans="1:4" s="19" customFormat="1" ht="14.4" outlineLevel="2" x14ac:dyDescent="0.25">
      <c r="A9" s="97" t="s">
        <v>0</v>
      </c>
      <c r="B9" s="98">
        <f>B$10+B$42</f>
        <v>45.56922192591</v>
      </c>
      <c r="C9" s="98">
        <f>C$10+C$42</f>
        <v>1880.1952105028395</v>
      </c>
      <c r="D9" s="99">
        <f>D$10+D$42</f>
        <v>0.23663499999999998</v>
      </c>
    </row>
    <row r="10" spans="1:4" s="19" customFormat="1" ht="14.4" outlineLevel="3" x14ac:dyDescent="0.25">
      <c r="A10" s="117" t="s">
        <v>2</v>
      </c>
      <c r="B10" s="118">
        <f>SUM(B$11:B$41)</f>
        <v>45.535565969650001</v>
      </c>
      <c r="C10" s="118">
        <f>SUM(C$11:C$41)</f>
        <v>1878.8065590162994</v>
      </c>
      <c r="D10" s="119">
        <f>SUM(D$11:D$41)</f>
        <v>0.23645999999999998</v>
      </c>
    </row>
    <row r="11" spans="1:4" outlineLevel="4" x14ac:dyDescent="0.3">
      <c r="A11" s="103" t="s">
        <v>3</v>
      </c>
      <c r="B11" s="104">
        <v>0.30127127563</v>
      </c>
      <c r="C11" s="104">
        <v>12.4305130869</v>
      </c>
      <c r="D11" s="105">
        <v>1.5640000000000001E-3</v>
      </c>
    </row>
    <row r="12" spans="1:4" outlineLevel="4" x14ac:dyDescent="0.3">
      <c r="A12" s="25" t="s">
        <v>4</v>
      </c>
      <c r="B12" s="26">
        <v>5.2933138072499997</v>
      </c>
      <c r="C12" s="26">
        <v>218.40318635</v>
      </c>
      <c r="D12" s="47">
        <v>2.7487000000000001E-2</v>
      </c>
    </row>
    <row r="13" spans="1:4" outlineLevel="4" x14ac:dyDescent="0.3">
      <c r="A13" s="25" t="s">
        <v>5</v>
      </c>
      <c r="B13" s="26">
        <v>1.26820618902</v>
      </c>
      <c r="C13" s="26">
        <v>52.326441000000003</v>
      </c>
      <c r="D13" s="47">
        <v>6.5849999999999997E-3</v>
      </c>
    </row>
    <row r="14" spans="1:4" outlineLevel="4" x14ac:dyDescent="0.3">
      <c r="A14" s="25" t="s">
        <v>6</v>
      </c>
      <c r="B14" s="26">
        <v>0.40959568785</v>
      </c>
      <c r="C14" s="26">
        <v>16.899999999999999</v>
      </c>
      <c r="D14" s="47">
        <v>2.127E-3</v>
      </c>
    </row>
    <row r="15" spans="1:4" outlineLevel="4" x14ac:dyDescent="0.3">
      <c r="A15" s="25" t="s">
        <v>7</v>
      </c>
      <c r="B15" s="26">
        <v>1.2118215617200001</v>
      </c>
      <c r="C15" s="26">
        <v>50</v>
      </c>
      <c r="D15" s="47">
        <v>6.293E-3</v>
      </c>
    </row>
    <row r="16" spans="1:4" outlineLevel="4" x14ac:dyDescent="0.3">
      <c r="A16" s="25" t="s">
        <v>8</v>
      </c>
      <c r="B16" s="26">
        <v>0.81676775685000003</v>
      </c>
      <c r="C16" s="26">
        <v>33.700001</v>
      </c>
      <c r="D16" s="47">
        <v>4.241E-3</v>
      </c>
    </row>
    <row r="17" spans="1:4" outlineLevel="4" x14ac:dyDescent="0.3">
      <c r="A17" s="25" t="s">
        <v>9</v>
      </c>
      <c r="B17" s="26">
        <v>1.1366886249099999</v>
      </c>
      <c r="C17" s="26">
        <v>46.9</v>
      </c>
      <c r="D17" s="47">
        <v>5.9030000000000003E-3</v>
      </c>
    </row>
    <row r="18" spans="1:4" outlineLevel="4" x14ac:dyDescent="0.3">
      <c r="A18" s="25" t="s">
        <v>10</v>
      </c>
      <c r="B18" s="26">
        <v>5.4653907882199997</v>
      </c>
      <c r="C18" s="26">
        <v>225.503117</v>
      </c>
      <c r="D18" s="47">
        <v>2.8379999999999999E-2</v>
      </c>
    </row>
    <row r="19" spans="1:4" outlineLevel="4" x14ac:dyDescent="0.3">
      <c r="A19" s="25" t="s">
        <v>11</v>
      </c>
      <c r="B19" s="26">
        <v>0.29320614053999999</v>
      </c>
      <c r="C19" s="26">
        <v>12.097744</v>
      </c>
      <c r="D19" s="47">
        <v>1.523E-3</v>
      </c>
    </row>
    <row r="20" spans="1:4" outlineLevel="4" x14ac:dyDescent="0.3">
      <c r="A20" s="25" t="s">
        <v>12</v>
      </c>
      <c r="B20" s="26">
        <v>0.65675260904999999</v>
      </c>
      <c r="C20" s="26">
        <v>27.097743999999999</v>
      </c>
      <c r="D20" s="47">
        <v>3.4099999999999998E-3</v>
      </c>
    </row>
    <row r="21" spans="1:4" outlineLevel="4" x14ac:dyDescent="0.3">
      <c r="A21" s="25" t="s">
        <v>13</v>
      </c>
      <c r="B21" s="26">
        <v>2.3541310895300001</v>
      </c>
      <c r="C21" s="26">
        <v>97.131919579400005</v>
      </c>
      <c r="D21" s="47">
        <v>1.2224E-2</v>
      </c>
    </row>
    <row r="22" spans="1:4" outlineLevel="4" x14ac:dyDescent="0.3">
      <c r="A22" s="25" t="s">
        <v>14</v>
      </c>
      <c r="B22" s="26">
        <v>0.29320614053999999</v>
      </c>
      <c r="C22" s="26">
        <v>12.097744</v>
      </c>
      <c r="D22" s="47">
        <v>1.523E-3</v>
      </c>
    </row>
    <row r="23" spans="1:4" outlineLevel="4" x14ac:dyDescent="0.3">
      <c r="A23" s="25" t="s">
        <v>15</v>
      </c>
      <c r="B23" s="26">
        <v>0.29320614053999999</v>
      </c>
      <c r="C23" s="26">
        <v>12.097744</v>
      </c>
      <c r="D23" s="47">
        <v>1.523E-3</v>
      </c>
    </row>
    <row r="24" spans="1:4" outlineLevel="4" x14ac:dyDescent="0.3">
      <c r="A24" s="25" t="s">
        <v>16</v>
      </c>
      <c r="B24" s="26">
        <v>4.7255710830500002</v>
      </c>
      <c r="C24" s="26">
        <v>194.97800799999999</v>
      </c>
      <c r="D24" s="47">
        <v>2.4538999999999998E-2</v>
      </c>
    </row>
    <row r="25" spans="1:4" outlineLevel="4" x14ac:dyDescent="0.3">
      <c r="A25" s="25" t="s">
        <v>17</v>
      </c>
      <c r="B25" s="26">
        <v>0.29320614053999999</v>
      </c>
      <c r="C25" s="26">
        <v>12.097744</v>
      </c>
      <c r="D25" s="47">
        <v>1.523E-3</v>
      </c>
    </row>
    <row r="26" spans="1:4" outlineLevel="4" x14ac:dyDescent="0.3">
      <c r="A26" s="25" t="s">
        <v>18</v>
      </c>
      <c r="B26" s="26">
        <v>0.29320614053999999</v>
      </c>
      <c r="C26" s="26">
        <v>12.097744</v>
      </c>
      <c r="D26" s="47">
        <v>1.523E-3</v>
      </c>
    </row>
    <row r="27" spans="1:4" outlineLevel="4" x14ac:dyDescent="0.3">
      <c r="A27" s="25" t="s">
        <v>19</v>
      </c>
      <c r="B27" s="26">
        <v>0.29320614053999999</v>
      </c>
      <c r="C27" s="26">
        <v>12.097744</v>
      </c>
      <c r="D27" s="47">
        <v>1.523E-3</v>
      </c>
    </row>
    <row r="28" spans="1:4" outlineLevel="4" x14ac:dyDescent="0.3">
      <c r="A28" s="25" t="s">
        <v>20</v>
      </c>
      <c r="B28" s="26">
        <v>0.29320614053999999</v>
      </c>
      <c r="C28" s="26">
        <v>12.097744</v>
      </c>
      <c r="D28" s="47">
        <v>1.523E-3</v>
      </c>
    </row>
    <row r="29" spans="1:4" outlineLevel="4" x14ac:dyDescent="0.3">
      <c r="A29" s="25" t="s">
        <v>21</v>
      </c>
      <c r="B29" s="26">
        <v>0.29320614053999999</v>
      </c>
      <c r="C29" s="26">
        <v>12.097744</v>
      </c>
      <c r="D29" s="47">
        <v>1.523E-3</v>
      </c>
    </row>
    <row r="30" spans="1:4" outlineLevel="4" x14ac:dyDescent="0.3">
      <c r="A30" s="25" t="s">
        <v>22</v>
      </c>
      <c r="B30" s="26">
        <v>0.29320614053999999</v>
      </c>
      <c r="C30" s="26">
        <v>12.097744</v>
      </c>
      <c r="D30" s="47">
        <v>1.523E-3</v>
      </c>
    </row>
    <row r="31" spans="1:4" outlineLevel="4" x14ac:dyDescent="0.3">
      <c r="A31" s="25" t="s">
        <v>23</v>
      </c>
      <c r="B31" s="26">
        <v>0.29320614053999999</v>
      </c>
      <c r="C31" s="26">
        <v>12.097744</v>
      </c>
      <c r="D31" s="47">
        <v>1.523E-3</v>
      </c>
    </row>
    <row r="32" spans="1:4" outlineLevel="4" x14ac:dyDescent="0.3">
      <c r="A32" s="25" t="s">
        <v>24</v>
      </c>
      <c r="B32" s="26">
        <v>0.29320614053999999</v>
      </c>
      <c r="C32" s="26">
        <v>12.097744</v>
      </c>
      <c r="D32" s="47">
        <v>1.523E-3</v>
      </c>
    </row>
    <row r="33" spans="1:4" outlineLevel="4" x14ac:dyDescent="0.3">
      <c r="A33" s="25" t="s">
        <v>25</v>
      </c>
      <c r="B33" s="26">
        <v>0.29320614053999999</v>
      </c>
      <c r="C33" s="26">
        <v>12.097744</v>
      </c>
      <c r="D33" s="47">
        <v>1.523E-3</v>
      </c>
    </row>
    <row r="34" spans="1:4" outlineLevel="4" x14ac:dyDescent="0.3">
      <c r="A34" s="25" t="s">
        <v>26</v>
      </c>
      <c r="B34" s="26">
        <v>0.29320614053999999</v>
      </c>
      <c r="C34" s="26">
        <v>12.097744</v>
      </c>
      <c r="D34" s="47">
        <v>1.523E-3</v>
      </c>
    </row>
    <row r="35" spans="1:4" outlineLevel="4" x14ac:dyDescent="0.3">
      <c r="A35" s="25" t="s">
        <v>27</v>
      </c>
      <c r="B35" s="26">
        <v>8.2758340483000001</v>
      </c>
      <c r="C35" s="26">
        <v>341.46256799999998</v>
      </c>
      <c r="D35" s="47">
        <v>4.2973999999999998E-2</v>
      </c>
    </row>
    <row r="36" spans="1:4" outlineLevel="4" x14ac:dyDescent="0.3">
      <c r="A36" s="25" t="s">
        <v>28</v>
      </c>
      <c r="B36" s="26">
        <v>6.2311319625300001</v>
      </c>
      <c r="C36" s="26">
        <v>257.09775100000002</v>
      </c>
      <c r="D36" s="47">
        <v>3.2356999999999997E-2</v>
      </c>
    </row>
    <row r="37" spans="1:4" outlineLevel="4" x14ac:dyDescent="0.3">
      <c r="A37" s="25" t="s">
        <v>29</v>
      </c>
      <c r="B37" s="26">
        <v>1.8965906854600001</v>
      </c>
      <c r="C37" s="26">
        <v>78.253710999999996</v>
      </c>
      <c r="D37" s="47">
        <v>9.8490000000000001E-3</v>
      </c>
    </row>
    <row r="38" spans="1:4" outlineLevel="4" x14ac:dyDescent="0.3">
      <c r="A38" s="25" t="s">
        <v>30</v>
      </c>
      <c r="B38" s="26">
        <v>1.11655387032</v>
      </c>
      <c r="C38" s="26">
        <v>46.069235999999997</v>
      </c>
      <c r="D38" s="47">
        <v>5.7980000000000002E-3</v>
      </c>
    </row>
    <row r="39" spans="1:4" outlineLevel="4" x14ac:dyDescent="0.3">
      <c r="A39" s="25" t="s">
        <v>32</v>
      </c>
      <c r="B39" s="26">
        <v>0.37037365306999998</v>
      </c>
      <c r="C39" s="26">
        <v>15.281691</v>
      </c>
      <c r="D39" s="47">
        <v>1.923E-3</v>
      </c>
    </row>
    <row r="40" spans="1:4" outlineLevel="4" x14ac:dyDescent="0.3">
      <c r="A40" s="25" t="s">
        <v>33</v>
      </c>
      <c r="B40" s="26">
        <v>6.0591078079999999E-2</v>
      </c>
      <c r="C40" s="26">
        <v>2.5</v>
      </c>
      <c r="D40" s="47">
        <v>3.1500000000000001E-4</v>
      </c>
    </row>
    <row r="41" spans="1:4" outlineLevel="4" x14ac:dyDescent="0.3">
      <c r="A41" s="25" t="s">
        <v>34</v>
      </c>
      <c r="B41" s="26">
        <v>0.13330037179000001</v>
      </c>
      <c r="C41" s="26">
        <v>5.5</v>
      </c>
      <c r="D41" s="47">
        <v>6.9200000000000002E-4</v>
      </c>
    </row>
    <row r="42" spans="1:4" ht="14.4" outlineLevel="3" x14ac:dyDescent="0.3">
      <c r="A42" s="120" t="s">
        <v>35</v>
      </c>
      <c r="B42" s="121">
        <f>SUM(B$43:B$43)</f>
        <v>3.3655956260000001E-2</v>
      </c>
      <c r="C42" s="121">
        <f>SUM(C$43:C$43)</f>
        <v>1.3886514865399999</v>
      </c>
      <c r="D42" s="122">
        <f>SUM(D$43:D$43)</f>
        <v>1.75E-4</v>
      </c>
    </row>
    <row r="43" spans="1:4" outlineLevel="4" x14ac:dyDescent="0.3">
      <c r="A43" s="25" t="s">
        <v>36</v>
      </c>
      <c r="B43" s="26">
        <v>3.3655956260000001E-2</v>
      </c>
      <c r="C43" s="26">
        <v>1.3886514865399999</v>
      </c>
      <c r="D43" s="47">
        <v>1.75E-4</v>
      </c>
    </row>
    <row r="44" spans="1:4" ht="14.4" outlineLevel="2" x14ac:dyDescent="0.3">
      <c r="A44" s="109" t="s">
        <v>73</v>
      </c>
      <c r="B44" s="110">
        <f>B$45+B$49+B$57</f>
        <v>1.96863481009</v>
      </c>
      <c r="C44" s="110">
        <f>C$45+C$49+C$57</f>
        <v>81.226265992050003</v>
      </c>
      <c r="D44" s="111">
        <f>D$45+D$49+D$57</f>
        <v>1.0222E-2</v>
      </c>
    </row>
    <row r="45" spans="1:4" ht="14.4" outlineLevel="3" x14ac:dyDescent="0.3">
      <c r="A45" s="120" t="s">
        <v>2</v>
      </c>
      <c r="B45" s="121">
        <f>SUM(B$46:B$48)</f>
        <v>0.10845831092</v>
      </c>
      <c r="C45" s="121">
        <f>SUM(C$46:C$48)</f>
        <v>4.4750115999999993</v>
      </c>
      <c r="D45" s="122">
        <f>SUM(D$46:D$48)</f>
        <v>5.6300000000000002E-4</v>
      </c>
    </row>
    <row r="46" spans="1:4" outlineLevel="4" x14ac:dyDescent="0.3">
      <c r="A46" s="25" t="s">
        <v>74</v>
      </c>
      <c r="B46" s="26">
        <v>5.9985167309999997E-2</v>
      </c>
      <c r="C46" s="26">
        <v>2.4750000000000001</v>
      </c>
      <c r="D46" s="47">
        <v>3.1100000000000002E-4</v>
      </c>
    </row>
    <row r="47" spans="1:4" outlineLevel="4" x14ac:dyDescent="0.3">
      <c r="A47" s="25" t="s">
        <v>75</v>
      </c>
      <c r="B47" s="26">
        <v>4.8472862470000003E-2</v>
      </c>
      <c r="C47" s="26">
        <v>2</v>
      </c>
      <c r="D47" s="47">
        <v>2.52E-4</v>
      </c>
    </row>
    <row r="48" spans="1:4" outlineLevel="4" x14ac:dyDescent="0.3">
      <c r="A48" s="25" t="s">
        <v>76</v>
      </c>
      <c r="B48" s="26">
        <v>2.8113999999999999E-7</v>
      </c>
      <c r="C48" s="26">
        <v>1.1600000000000001E-5</v>
      </c>
      <c r="D48" s="47">
        <v>0</v>
      </c>
    </row>
    <row r="49" spans="1:4" ht="14.4" outlineLevel="3" x14ac:dyDescent="0.3">
      <c r="A49" s="120" t="s">
        <v>35</v>
      </c>
      <c r="B49" s="121">
        <f>SUM(B$50:B$56)</f>
        <v>1.8601533618600001</v>
      </c>
      <c r="C49" s="121">
        <f>SUM(C$50:C$56)</f>
        <v>76.750299742050004</v>
      </c>
      <c r="D49" s="122">
        <f>SUM(D$50:D$56)</f>
        <v>9.6590000000000009E-3</v>
      </c>
    </row>
    <row r="50" spans="1:4" outlineLevel="4" x14ac:dyDescent="0.3">
      <c r="A50" s="25" t="s">
        <v>77</v>
      </c>
      <c r="B50" s="26">
        <v>6.9793437560000005E-2</v>
      </c>
      <c r="C50" s="26">
        <v>2.8796911921600001</v>
      </c>
      <c r="D50" s="47">
        <v>3.6200000000000002E-4</v>
      </c>
    </row>
    <row r="51" spans="1:4" outlineLevel="4" x14ac:dyDescent="0.3">
      <c r="A51" s="25" t="s">
        <v>78</v>
      </c>
      <c r="B51" s="26">
        <v>4.3333333600000003E-3</v>
      </c>
      <c r="C51" s="26">
        <v>0.17879420109999999</v>
      </c>
      <c r="D51" s="47">
        <v>2.3E-5</v>
      </c>
    </row>
    <row r="52" spans="1:4" outlineLevel="4" x14ac:dyDescent="0.3">
      <c r="A52" s="25" t="s">
        <v>79</v>
      </c>
      <c r="B52" s="26">
        <v>1.5450620619999999E-2</v>
      </c>
      <c r="C52" s="26">
        <v>0.63749569692999997</v>
      </c>
      <c r="D52" s="47">
        <v>8.0000000000000007E-5</v>
      </c>
    </row>
    <row r="53" spans="1:4" outlineLevel="4" x14ac:dyDescent="0.3">
      <c r="A53" s="25" t="s">
        <v>80</v>
      </c>
      <c r="B53" s="26">
        <v>0.39567427681</v>
      </c>
      <c r="C53" s="26">
        <v>16.32559979502</v>
      </c>
      <c r="D53" s="47">
        <v>2.055E-3</v>
      </c>
    </row>
    <row r="54" spans="1:4" outlineLevel="4" x14ac:dyDescent="0.3">
      <c r="A54" s="25" t="s">
        <v>81</v>
      </c>
      <c r="B54" s="26">
        <v>4.6666666399999999E-3</v>
      </c>
      <c r="C54" s="26">
        <v>0.19254759890000001</v>
      </c>
      <c r="D54" s="47">
        <v>2.4000000000000001E-5</v>
      </c>
    </row>
    <row r="55" spans="1:4" outlineLevel="4" x14ac:dyDescent="0.3">
      <c r="A55" s="25" t="s">
        <v>82</v>
      </c>
      <c r="B55" s="26">
        <v>0.48591107881000001</v>
      </c>
      <c r="C55" s="26">
        <v>20.048788294529999</v>
      </c>
      <c r="D55" s="47">
        <v>2.5230000000000001E-3</v>
      </c>
    </row>
    <row r="56" spans="1:4" outlineLevel="4" x14ac:dyDescent="0.3">
      <c r="A56" s="25" t="s">
        <v>83</v>
      </c>
      <c r="B56" s="26">
        <v>0.88432394806000003</v>
      </c>
      <c r="C56" s="26">
        <v>36.487382963409999</v>
      </c>
      <c r="D56" s="47">
        <v>4.5919999999999997E-3</v>
      </c>
    </row>
    <row r="57" spans="1:4" ht="14.4" outlineLevel="3" x14ac:dyDescent="0.3">
      <c r="A57" s="120" t="s">
        <v>84</v>
      </c>
      <c r="B57" s="121">
        <f>SUM(B$58:B$58)</f>
        <v>2.313731E-5</v>
      </c>
      <c r="C57" s="121">
        <f>SUM(C$58:C$58)</f>
        <v>9.5465000000000003E-4</v>
      </c>
      <c r="D57" s="122">
        <f>SUM(D$58:D$58)</f>
        <v>0</v>
      </c>
    </row>
    <row r="58" spans="1:4" outlineLevel="4" x14ac:dyDescent="0.3">
      <c r="A58" s="25" t="s">
        <v>85</v>
      </c>
      <c r="B58" s="26">
        <v>2.313731E-5</v>
      </c>
      <c r="C58" s="26">
        <v>9.5465000000000003E-4</v>
      </c>
      <c r="D58" s="47">
        <v>0</v>
      </c>
    </row>
    <row r="59" spans="1:4" ht="14.4" outlineLevel="1" x14ac:dyDescent="0.3">
      <c r="A59" s="112" t="s">
        <v>37</v>
      </c>
      <c r="B59" s="113">
        <f>B$60+B$97</f>
        <v>145.03811393437002</v>
      </c>
      <c r="C59" s="113">
        <f>C$60+C$97</f>
        <v>5984.3015885511104</v>
      </c>
      <c r="D59" s="114">
        <f>D$60+D$97</f>
        <v>0.75314700000000001</v>
      </c>
    </row>
    <row r="60" spans="1:4" ht="14.4" outlineLevel="2" x14ac:dyDescent="0.3">
      <c r="A60" s="109" t="s">
        <v>0</v>
      </c>
      <c r="B60" s="110">
        <f>B$61+B$71+B$82+B$84+B$91+B$93+B$95</f>
        <v>140.01324158708002</v>
      </c>
      <c r="C60" s="110">
        <f>C$61+C$71+C$82+C$84+C$91+C$93+C$95</f>
        <v>5776.9743505275601</v>
      </c>
      <c r="D60" s="111">
        <f>D$61+D$71+D$82+D$84+D$91+D$93+D$95</f>
        <v>0.72705500000000001</v>
      </c>
    </row>
    <row r="61" spans="1:4" ht="14.4" outlineLevel="3" x14ac:dyDescent="0.3">
      <c r="A61" s="120" t="s">
        <v>38</v>
      </c>
      <c r="B61" s="121">
        <f>SUM(B$62:B$70)</f>
        <v>106.61877403881</v>
      </c>
      <c r="C61" s="121">
        <f>SUM(C$62:C$70)</f>
        <v>4399.1119405928494</v>
      </c>
      <c r="D61" s="122">
        <f>SUM(D$62:D$70)</f>
        <v>0.55364500000000005</v>
      </c>
    </row>
    <row r="62" spans="1:4" outlineLevel="4" x14ac:dyDescent="0.3">
      <c r="A62" s="25" t="s">
        <v>39</v>
      </c>
      <c r="B62" s="26">
        <v>0.10676415693000001</v>
      </c>
      <c r="C62" s="26">
        <v>4.4051104677700001</v>
      </c>
      <c r="D62" s="47">
        <v>5.5400000000000002E-4</v>
      </c>
    </row>
    <row r="63" spans="1:4" outlineLevel="4" x14ac:dyDescent="0.3">
      <c r="A63" s="25" t="s">
        <v>40</v>
      </c>
      <c r="B63" s="26">
        <v>0.14004378538000001</v>
      </c>
      <c r="C63" s="26">
        <v>5.7782345931899997</v>
      </c>
      <c r="D63" s="47">
        <v>7.27E-4</v>
      </c>
    </row>
    <row r="64" spans="1:4" outlineLevel="4" x14ac:dyDescent="0.3">
      <c r="A64" s="25" t="s">
        <v>41</v>
      </c>
      <c r="B64" s="26">
        <v>8.57770967E-2</v>
      </c>
      <c r="C64" s="26">
        <v>3.5391801652999999</v>
      </c>
      <c r="D64" s="47">
        <v>4.4499999999999997E-4</v>
      </c>
    </row>
    <row r="65" spans="1:4" outlineLevel="4" x14ac:dyDescent="0.3">
      <c r="A65" s="25" t="s">
        <v>42</v>
      </c>
      <c r="B65" s="26">
        <v>3.2170414812599999</v>
      </c>
      <c r="C65" s="26">
        <v>132.73577492414</v>
      </c>
      <c r="D65" s="47">
        <v>1.6705000000000001E-2</v>
      </c>
    </row>
    <row r="66" spans="1:4" outlineLevel="4" x14ac:dyDescent="0.3">
      <c r="A66" s="25" t="s">
        <v>43</v>
      </c>
      <c r="B66" s="26">
        <v>66.803185877540002</v>
      </c>
      <c r="C66" s="26">
        <v>2756.3128099424798</v>
      </c>
      <c r="D66" s="47">
        <v>0.34689300000000001</v>
      </c>
    </row>
    <row r="67" spans="1:4" outlineLevel="4" x14ac:dyDescent="0.3">
      <c r="A67" s="25" t="s">
        <v>44</v>
      </c>
      <c r="B67" s="26">
        <v>16.276102735150001</v>
      </c>
      <c r="C67" s="26">
        <v>671.55525407283005</v>
      </c>
      <c r="D67" s="47">
        <v>8.4517999999999996E-2</v>
      </c>
    </row>
    <row r="68" spans="1:4" outlineLevel="4" x14ac:dyDescent="0.3">
      <c r="A68" s="25" t="s">
        <v>45</v>
      </c>
      <c r="B68" s="26">
        <v>5.9961691531600003</v>
      </c>
      <c r="C68" s="26">
        <v>247.40313849310999</v>
      </c>
      <c r="D68" s="47">
        <v>3.1137000000000001E-2</v>
      </c>
    </row>
    <row r="69" spans="1:4" outlineLevel="4" x14ac:dyDescent="0.3">
      <c r="A69" s="25" t="s">
        <v>46</v>
      </c>
      <c r="B69" s="26">
        <v>13.98160348063</v>
      </c>
      <c r="C69" s="26">
        <v>576.88375593137005</v>
      </c>
      <c r="D69" s="47">
        <v>7.2603000000000001E-2</v>
      </c>
    </row>
    <row r="70" spans="1:4" outlineLevel="4" x14ac:dyDescent="0.3">
      <c r="A70" s="25" t="s">
        <v>47</v>
      </c>
      <c r="B70" s="26">
        <v>1.208627206E-2</v>
      </c>
      <c r="C70" s="26">
        <v>0.49868200266000001</v>
      </c>
      <c r="D70" s="47">
        <v>6.3E-5</v>
      </c>
    </row>
    <row r="71" spans="1:4" ht="14.4" outlineLevel="3" x14ac:dyDescent="0.3">
      <c r="A71" s="120" t="s">
        <v>48</v>
      </c>
      <c r="B71" s="121">
        <f>SUM(B$72:B$81)</f>
        <v>8.0980439822600001</v>
      </c>
      <c r="C71" s="121">
        <f>SUM(C$72:C$81)</f>
        <v>334.12691431670004</v>
      </c>
      <c r="D71" s="122">
        <f>SUM(D$72:D$81)</f>
        <v>4.2052000000000006E-2</v>
      </c>
    </row>
    <row r="72" spans="1:4" outlineLevel="4" x14ac:dyDescent="0.3">
      <c r="A72" s="25" t="s">
        <v>49</v>
      </c>
      <c r="B72" s="26">
        <v>5.29726013299</v>
      </c>
      <c r="C72" s="26">
        <v>218.56601253932999</v>
      </c>
      <c r="D72" s="47">
        <v>2.7507E-2</v>
      </c>
    </row>
    <row r="73" spans="1:4" outlineLevel="4" x14ac:dyDescent="0.3">
      <c r="A73" s="25" t="s">
        <v>50</v>
      </c>
      <c r="B73" s="26">
        <v>0.51131853173999997</v>
      </c>
      <c r="C73" s="26">
        <v>21.097104882989999</v>
      </c>
      <c r="D73" s="47">
        <v>2.6549999999999998E-3</v>
      </c>
    </row>
    <row r="74" spans="1:4" outlineLevel="4" x14ac:dyDescent="0.3">
      <c r="A74" s="25" t="s">
        <v>51</v>
      </c>
      <c r="B74" s="26">
        <v>0.65877303392999997</v>
      </c>
      <c r="C74" s="26">
        <v>27.181107134209999</v>
      </c>
      <c r="D74" s="47">
        <v>3.421E-3</v>
      </c>
    </row>
    <row r="75" spans="1:4" outlineLevel="4" x14ac:dyDescent="0.3">
      <c r="A75" s="25" t="s">
        <v>52</v>
      </c>
      <c r="B75" s="26">
        <v>0.23331976093000001</v>
      </c>
      <c r="C75" s="26">
        <v>9.6268200000000004</v>
      </c>
      <c r="D75" s="47">
        <v>1.212E-3</v>
      </c>
    </row>
    <row r="76" spans="1:4" outlineLevel="4" x14ac:dyDescent="0.3">
      <c r="A76" s="25" t="s">
        <v>53</v>
      </c>
      <c r="B76" s="26">
        <v>0.90775280560000005</v>
      </c>
      <c r="C76" s="26">
        <v>37.45406230983</v>
      </c>
      <c r="D76" s="47">
        <v>4.7140000000000003E-3</v>
      </c>
    </row>
    <row r="77" spans="1:4" outlineLevel="4" x14ac:dyDescent="0.3">
      <c r="A77" s="25" t="s">
        <v>54</v>
      </c>
      <c r="B77" s="26">
        <v>0.23331976093000001</v>
      </c>
      <c r="C77" s="26">
        <v>9.6268200000000004</v>
      </c>
      <c r="D77" s="47">
        <v>1.212E-3</v>
      </c>
    </row>
    <row r="78" spans="1:4" outlineLevel="4" x14ac:dyDescent="0.3">
      <c r="A78" s="25" t="s">
        <v>55</v>
      </c>
      <c r="B78" s="26">
        <v>0.13011222543000001</v>
      </c>
      <c r="C78" s="26">
        <v>5.3684564436300004</v>
      </c>
      <c r="D78" s="47">
        <v>6.7599999999999995E-4</v>
      </c>
    </row>
    <row r="79" spans="1:4" outlineLevel="4" x14ac:dyDescent="0.3">
      <c r="A79" s="25" t="s">
        <v>56</v>
      </c>
      <c r="B79" s="26">
        <v>0.1</v>
      </c>
      <c r="C79" s="26">
        <v>4.1260199999999996</v>
      </c>
      <c r="D79" s="47">
        <v>5.1900000000000004E-4</v>
      </c>
    </row>
    <row r="80" spans="1:4" outlineLevel="4" x14ac:dyDescent="0.3">
      <c r="A80" s="25" t="s">
        <v>57</v>
      </c>
      <c r="B80" s="26">
        <v>2.567521545E-2</v>
      </c>
      <c r="C80" s="26">
        <v>1.0593645245700001</v>
      </c>
      <c r="D80" s="47">
        <v>1.3300000000000001E-4</v>
      </c>
    </row>
    <row r="81" spans="1:4" outlineLevel="4" x14ac:dyDescent="0.3">
      <c r="A81" s="25" t="s">
        <v>58</v>
      </c>
      <c r="B81" s="26">
        <v>5.1251526E-4</v>
      </c>
      <c r="C81" s="26">
        <v>2.1146482139999999E-2</v>
      </c>
      <c r="D81" s="47">
        <v>3.0000000000000001E-6</v>
      </c>
    </row>
    <row r="82" spans="1:4" ht="14.4" outlineLevel="3" x14ac:dyDescent="0.3">
      <c r="A82" s="120" t="s">
        <v>59</v>
      </c>
      <c r="B82" s="121">
        <f>SUM(B$83:B$83)</f>
        <v>0.60585586000000002</v>
      </c>
      <c r="C82" s="121">
        <f>SUM(C$83:C$83)</f>
        <v>24.997733954769998</v>
      </c>
      <c r="D82" s="122">
        <f>SUM(D$83:D$83)</f>
        <v>3.1459999999999999E-3</v>
      </c>
    </row>
    <row r="83" spans="1:4" outlineLevel="4" x14ac:dyDescent="0.3">
      <c r="A83" s="25" t="s">
        <v>60</v>
      </c>
      <c r="B83" s="26">
        <v>0.60585586000000002</v>
      </c>
      <c r="C83" s="26">
        <v>24.997733954769998</v>
      </c>
      <c r="D83" s="47">
        <v>3.1459999999999999E-3</v>
      </c>
    </row>
    <row r="84" spans="1:4" ht="14.4" outlineLevel="3" x14ac:dyDescent="0.3">
      <c r="A84" s="120" t="s">
        <v>61</v>
      </c>
      <c r="B84" s="121">
        <f>SUM(B$85:B$90)</f>
        <v>2.15166605832</v>
      </c>
      <c r="C84" s="121">
        <f>SUM(C$85:C$90)</f>
        <v>88.778171899200018</v>
      </c>
      <c r="D84" s="122">
        <f>SUM(D$85:D$90)</f>
        <v>1.1174E-2</v>
      </c>
    </row>
    <row r="85" spans="1:4" outlineLevel="4" x14ac:dyDescent="0.3">
      <c r="A85" s="25" t="s">
        <v>62</v>
      </c>
      <c r="B85" s="26">
        <v>0.16602247842000001</v>
      </c>
      <c r="C85" s="26">
        <v>6.8501206641000003</v>
      </c>
      <c r="D85" s="47">
        <v>8.6200000000000003E-4</v>
      </c>
    </row>
    <row r="86" spans="1:4" outlineLevel="4" x14ac:dyDescent="0.3">
      <c r="A86" s="25" t="s">
        <v>63</v>
      </c>
      <c r="B86" s="26">
        <v>0.75828922304000002</v>
      </c>
      <c r="C86" s="26">
        <v>31.287165000000002</v>
      </c>
      <c r="D86" s="47">
        <v>3.9379999999999997E-3</v>
      </c>
    </row>
    <row r="87" spans="1:4" outlineLevel="4" x14ac:dyDescent="0.3">
      <c r="A87" s="25" t="s">
        <v>64</v>
      </c>
      <c r="B87" s="26">
        <v>5.9647259999999998E-5</v>
      </c>
      <c r="C87" s="26">
        <v>2.4610580299999998E-3</v>
      </c>
      <c r="D87" s="47">
        <v>0</v>
      </c>
    </row>
    <row r="88" spans="1:4" outlineLevel="4" x14ac:dyDescent="0.3">
      <c r="A88" s="25" t="s">
        <v>65</v>
      </c>
      <c r="B88" s="26">
        <v>0.63814806538000002</v>
      </c>
      <c r="C88" s="26">
        <v>26.330116807100001</v>
      </c>
      <c r="D88" s="47">
        <v>3.3140000000000001E-3</v>
      </c>
    </row>
    <row r="89" spans="1:4" outlineLevel="4" x14ac:dyDescent="0.3">
      <c r="A89" s="25" t="s">
        <v>66</v>
      </c>
      <c r="B89" s="26">
        <v>0.39820497632000001</v>
      </c>
      <c r="C89" s="26">
        <v>16.430016963909999</v>
      </c>
      <c r="D89" s="47">
        <v>2.068E-3</v>
      </c>
    </row>
    <row r="90" spans="1:4" outlineLevel="4" x14ac:dyDescent="0.3">
      <c r="A90" s="25" t="s">
        <v>67</v>
      </c>
      <c r="B90" s="26">
        <v>0.1909416679</v>
      </c>
      <c r="C90" s="26">
        <v>7.8782914060599998</v>
      </c>
      <c r="D90" s="47">
        <v>9.9200000000000004E-4</v>
      </c>
    </row>
    <row r="91" spans="1:4" ht="14.4" outlineLevel="3" x14ac:dyDescent="0.3">
      <c r="A91" s="120" t="s">
        <v>68</v>
      </c>
      <c r="B91" s="121">
        <f>SUM(B$92:B$92)</f>
        <v>15.219165084</v>
      </c>
      <c r="C91" s="121">
        <f>SUM(C$92:C$92)</f>
        <v>627.94579519885997</v>
      </c>
      <c r="D91" s="122">
        <f>SUM(D$92:D$92)</f>
        <v>7.9029000000000002E-2</v>
      </c>
    </row>
    <row r="92" spans="1:4" outlineLevel="4" x14ac:dyDescent="0.3">
      <c r="A92" s="25" t="s">
        <v>69</v>
      </c>
      <c r="B92" s="26">
        <v>15.219165084</v>
      </c>
      <c r="C92" s="26">
        <v>627.94579519885997</v>
      </c>
      <c r="D92" s="47">
        <v>7.9029000000000002E-2</v>
      </c>
    </row>
    <row r="93" spans="1:4" ht="14.4" outlineLevel="3" x14ac:dyDescent="0.3">
      <c r="A93" s="120" t="s">
        <v>70</v>
      </c>
      <c r="B93" s="121">
        <f>SUM(B$94:B$94)</f>
        <v>3</v>
      </c>
      <c r="C93" s="121">
        <f>SUM(C$94:C$94)</f>
        <v>123.78060000000001</v>
      </c>
      <c r="D93" s="122">
        <f>SUM(D$94:D$94)</f>
        <v>1.5578E-2</v>
      </c>
    </row>
    <row r="94" spans="1:4" outlineLevel="4" x14ac:dyDescent="0.3">
      <c r="A94" s="25" t="s">
        <v>71</v>
      </c>
      <c r="B94" s="26">
        <v>3</v>
      </c>
      <c r="C94" s="26">
        <v>123.78060000000001</v>
      </c>
      <c r="D94" s="47">
        <v>1.5578E-2</v>
      </c>
    </row>
    <row r="95" spans="1:4" ht="14.4" outlineLevel="3" x14ac:dyDescent="0.3">
      <c r="A95" s="120" t="s">
        <v>72</v>
      </c>
      <c r="B95" s="121">
        <f>SUM(B$96:B$96)</f>
        <v>4.3197365636900003</v>
      </c>
      <c r="C95" s="121">
        <f>SUM(C$96:C$96)</f>
        <v>178.23319456518001</v>
      </c>
      <c r="D95" s="122">
        <f>SUM(D$96:D$96)</f>
        <v>2.2431E-2</v>
      </c>
    </row>
    <row r="96" spans="1:4" outlineLevel="4" x14ac:dyDescent="0.3">
      <c r="A96" s="25" t="s">
        <v>46</v>
      </c>
      <c r="B96" s="26">
        <v>4.3197365636900003</v>
      </c>
      <c r="C96" s="26">
        <v>178.23319456518001</v>
      </c>
      <c r="D96" s="47">
        <v>2.2431E-2</v>
      </c>
    </row>
    <row r="97" spans="1:4" ht="14.4" outlineLevel="2" x14ac:dyDescent="0.3">
      <c r="A97" s="109" t="s">
        <v>73</v>
      </c>
      <c r="B97" s="110">
        <f>B$98+B$105+B$108+B$110+B$112</f>
        <v>5.0248723472899997</v>
      </c>
      <c r="C97" s="110">
        <f>C$98+C$105+C$108+C$110+C$112</f>
        <v>207.32723802355</v>
      </c>
      <c r="D97" s="111">
        <f>D$98+D$105+D$108+D$110+D$112</f>
        <v>2.6091999999999997E-2</v>
      </c>
    </row>
    <row r="98" spans="1:4" ht="14.4" outlineLevel="3" x14ac:dyDescent="0.3">
      <c r="A98" s="120" t="s">
        <v>38</v>
      </c>
      <c r="B98" s="121">
        <f>SUM(B$99:B$104)</f>
        <v>3.0556132568300001</v>
      </c>
      <c r="C98" s="121">
        <f>SUM(C$99:C$104)</f>
        <v>126.07521409946999</v>
      </c>
      <c r="D98" s="122">
        <f>SUM(D$99:D$104)</f>
        <v>1.5865999999999998E-2</v>
      </c>
    </row>
    <row r="99" spans="1:4" outlineLevel="4" x14ac:dyDescent="0.3">
      <c r="A99" s="25" t="s">
        <v>39</v>
      </c>
      <c r="B99" s="26">
        <v>2.9563300000000001E-4</v>
      </c>
      <c r="C99" s="26">
        <v>1.219787671E-2</v>
      </c>
      <c r="D99" s="47">
        <v>1.9999999999999999E-6</v>
      </c>
    </row>
    <row r="100" spans="1:4" outlineLevel="4" x14ac:dyDescent="0.3">
      <c r="A100" s="25" t="s">
        <v>41</v>
      </c>
      <c r="B100" s="26">
        <v>1.4164592352900001</v>
      </c>
      <c r="C100" s="26">
        <v>58.44339134018</v>
      </c>
      <c r="D100" s="47">
        <v>7.3550000000000004E-3</v>
      </c>
    </row>
    <row r="101" spans="1:4" outlineLevel="4" x14ac:dyDescent="0.3">
      <c r="A101" s="25" t="s">
        <v>42</v>
      </c>
      <c r="B101" s="26">
        <v>0.21151587576</v>
      </c>
      <c r="C101" s="26">
        <v>8.7271873370299993</v>
      </c>
      <c r="D101" s="47">
        <v>1.098E-3</v>
      </c>
    </row>
    <row r="102" spans="1:4" outlineLevel="4" x14ac:dyDescent="0.3">
      <c r="A102" s="25" t="s">
        <v>86</v>
      </c>
      <c r="B102" s="26">
        <v>0.34997964139999999</v>
      </c>
      <c r="C102" s="26">
        <v>14.44023</v>
      </c>
      <c r="D102" s="47">
        <v>1.817E-3</v>
      </c>
    </row>
    <row r="103" spans="1:4" outlineLevel="4" x14ac:dyDescent="0.3">
      <c r="A103" s="25" t="s">
        <v>44</v>
      </c>
      <c r="B103" s="26">
        <v>0.49745421226999997</v>
      </c>
      <c r="C103" s="26">
        <v>20.525060289100001</v>
      </c>
      <c r="D103" s="47">
        <v>2.5829999999999998E-3</v>
      </c>
    </row>
    <row r="104" spans="1:4" outlineLevel="4" x14ac:dyDescent="0.3">
      <c r="A104" s="25" t="s">
        <v>46</v>
      </c>
      <c r="B104" s="26">
        <v>0.57990865911</v>
      </c>
      <c r="C104" s="26">
        <v>23.927147256449999</v>
      </c>
      <c r="D104" s="47">
        <v>3.0109999999999998E-3</v>
      </c>
    </row>
    <row r="105" spans="1:4" ht="14.4" outlineLevel="3" x14ac:dyDescent="0.3">
      <c r="A105" s="120" t="s">
        <v>87</v>
      </c>
      <c r="B105" s="121">
        <f>SUM(B$106:B$107)</f>
        <v>0.86161987478999991</v>
      </c>
      <c r="C105" s="121">
        <f>SUM(C$106:C$107)</f>
        <v>35.550608357889999</v>
      </c>
      <c r="D105" s="122">
        <f>SUM(D$106:D$107)</f>
        <v>4.4739999999999997E-3</v>
      </c>
    </row>
    <row r="106" spans="1:4" outlineLevel="4" x14ac:dyDescent="0.3">
      <c r="A106" s="25" t="s">
        <v>88</v>
      </c>
      <c r="B106" s="26">
        <v>0.82499999999999996</v>
      </c>
      <c r="C106" s="26">
        <v>34.039664999999999</v>
      </c>
      <c r="D106" s="47">
        <v>4.2839999999999996E-3</v>
      </c>
    </row>
    <row r="107" spans="1:4" outlineLevel="4" x14ac:dyDescent="0.3">
      <c r="A107" s="25" t="s">
        <v>51</v>
      </c>
      <c r="B107" s="26">
        <v>3.661987479E-2</v>
      </c>
      <c r="C107" s="26">
        <v>1.51094335789</v>
      </c>
      <c r="D107" s="47">
        <v>1.9000000000000001E-4</v>
      </c>
    </row>
    <row r="108" spans="1:4" ht="14.4" outlineLevel="3" x14ac:dyDescent="0.3">
      <c r="A108" s="120" t="s">
        <v>61</v>
      </c>
      <c r="B108" s="121">
        <f>SUM(B$109:B$109)</f>
        <v>0.17117230805</v>
      </c>
      <c r="C108" s="121">
        <f>SUM(C$109:C$109)</f>
        <v>7.0626036646000001</v>
      </c>
      <c r="D108" s="122">
        <f>SUM(D$109:D$109)</f>
        <v>8.8900000000000003E-4</v>
      </c>
    </row>
    <row r="109" spans="1:4" outlineLevel="4" x14ac:dyDescent="0.3">
      <c r="A109" s="25" t="s">
        <v>89</v>
      </c>
      <c r="B109" s="26">
        <v>0.17117230805</v>
      </c>
      <c r="C109" s="26">
        <v>7.0626036646000001</v>
      </c>
      <c r="D109" s="47">
        <v>8.8900000000000003E-4</v>
      </c>
    </row>
    <row r="110" spans="1:4" ht="14.4" outlineLevel="3" x14ac:dyDescent="0.3">
      <c r="A110" s="120" t="s">
        <v>90</v>
      </c>
      <c r="B110" s="121">
        <f>SUM(B$111:B$111)</f>
        <v>0.82499999999999996</v>
      </c>
      <c r="C110" s="121">
        <f>SUM(C$111:C$111)</f>
        <v>34.039664999999999</v>
      </c>
      <c r="D110" s="122">
        <f>SUM(D$111:D$111)</f>
        <v>4.2839999999999996E-3</v>
      </c>
    </row>
    <row r="111" spans="1:4" outlineLevel="4" x14ac:dyDescent="0.3">
      <c r="A111" s="25" t="s">
        <v>91</v>
      </c>
      <c r="B111" s="26">
        <v>0.82499999999999996</v>
      </c>
      <c r="C111" s="26">
        <v>34.039664999999999</v>
      </c>
      <c r="D111" s="47">
        <v>4.2839999999999996E-3</v>
      </c>
    </row>
    <row r="112" spans="1:4" ht="14.4" outlineLevel="3" x14ac:dyDescent="0.3">
      <c r="A112" s="120" t="s">
        <v>72</v>
      </c>
      <c r="B112" s="121">
        <f>SUM(B$113:B$113)</f>
        <v>0.11146690762</v>
      </c>
      <c r="C112" s="121">
        <f>SUM(C$113:C$113)</f>
        <v>4.5991469015900002</v>
      </c>
      <c r="D112" s="122">
        <f>SUM(D$113:D$113)</f>
        <v>5.7899999999999998E-4</v>
      </c>
    </row>
    <row r="113" spans="1:4" outlineLevel="4" x14ac:dyDescent="0.3">
      <c r="A113" s="25" t="s">
        <v>46</v>
      </c>
      <c r="B113" s="26">
        <v>0.11146690762</v>
      </c>
      <c r="C113" s="26">
        <v>4.5991469015900002</v>
      </c>
      <c r="D113" s="47">
        <v>5.7899999999999998E-4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G129"/>
  <sheetViews>
    <sheetView workbookViewId="0">
      <selection activeCell="A2" sqref="A2:G2"/>
    </sheetView>
  </sheetViews>
  <sheetFormatPr defaultColWidth="9.109375" defaultRowHeight="13.8" outlineLevelRow="4" x14ac:dyDescent="0.3"/>
  <cols>
    <col min="1" max="1" width="52" style="2" customWidth="1"/>
    <col min="2" max="7" width="16.33203125" style="5" customWidth="1"/>
    <col min="8" max="8" width="9.109375" style="2" customWidth="1"/>
    <col min="9" max="16384" width="9.109375" style="2"/>
  </cols>
  <sheetData>
    <row r="2" spans="1:7" ht="18" x14ac:dyDescent="0.35">
      <c r="A2" s="1" t="str">
        <f>IF(REPORT_LANG="UKR","Державний та гарантований державою борг України за останні 5 років","State debt and State guaranteed debt of Ukraine for the last 5 years")</f>
        <v>State debt and State guaranteed debt of Ukraine for the last 5 years</v>
      </c>
      <c r="B2" s="132"/>
      <c r="C2" s="132"/>
      <c r="D2" s="132"/>
      <c r="E2" s="132"/>
      <c r="F2" s="132"/>
      <c r="G2" s="132"/>
    </row>
    <row r="3" spans="1:7" x14ac:dyDescent="0.3">
      <c r="A3" s="4"/>
    </row>
    <row r="4" spans="1:7" s="6" customFormat="1" x14ac:dyDescent="0.3">
      <c r="B4" s="7"/>
      <c r="C4" s="7"/>
      <c r="D4" s="7"/>
      <c r="E4" s="7"/>
      <c r="F4" s="7"/>
      <c r="G4" s="6" t="str">
        <f>VALUAH</f>
        <v>bn UAH</v>
      </c>
    </row>
    <row r="5" spans="1:7" s="10" customFormat="1" x14ac:dyDescent="0.25">
      <c r="A5" s="8"/>
      <c r="B5" s="9">
        <v>44196</v>
      </c>
      <c r="C5" s="9">
        <v>44561</v>
      </c>
      <c r="D5" s="9">
        <v>44926</v>
      </c>
      <c r="E5" s="9">
        <v>45291</v>
      </c>
      <c r="F5" s="9">
        <v>45657</v>
      </c>
      <c r="G5" s="9">
        <v>45900</v>
      </c>
    </row>
    <row r="6" spans="1:7" s="13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6" s="12">
        <f t="shared" ref="B6:G6" si="0">B$91+B$7</f>
        <v>2551.8817252042109</v>
      </c>
      <c r="C6" s="12">
        <f t="shared" si="0"/>
        <v>2672.0600203157701</v>
      </c>
      <c r="D6" s="12">
        <f t="shared" si="0"/>
        <v>4075.5678381492708</v>
      </c>
      <c r="E6" s="12">
        <f t="shared" si="0"/>
        <v>5519.6354586101497</v>
      </c>
      <c r="F6" s="12">
        <f t="shared" si="0"/>
        <v>6980.9858852455909</v>
      </c>
      <c r="G6" s="12">
        <f t="shared" si="0"/>
        <v>7945.7230650459996</v>
      </c>
    </row>
    <row r="7" spans="1:7" s="19" customFormat="1" ht="14.4" outlineLevel="1" x14ac:dyDescent="0.25">
      <c r="A7" s="123" t="s">
        <v>0</v>
      </c>
      <c r="B7" s="124">
        <f t="shared" ref="B7:G7" si="1">B$8+B$47</f>
        <v>2259.2315015926206</v>
      </c>
      <c r="C7" s="124">
        <f t="shared" si="1"/>
        <v>2362.7201507571899</v>
      </c>
      <c r="D7" s="124">
        <f t="shared" si="1"/>
        <v>3715.1336317660907</v>
      </c>
      <c r="E7" s="124">
        <f t="shared" si="1"/>
        <v>5188.0907415274296</v>
      </c>
      <c r="F7" s="124">
        <f t="shared" si="1"/>
        <v>6692.4747759279808</v>
      </c>
      <c r="G7" s="124">
        <f t="shared" si="1"/>
        <v>7657.1695610303996</v>
      </c>
    </row>
    <row r="8" spans="1:7" s="19" customFormat="1" ht="14.4" outlineLevel="2" x14ac:dyDescent="0.25">
      <c r="A8" s="125" t="s">
        <v>1</v>
      </c>
      <c r="B8" s="126">
        <f t="shared" ref="B8:G8" si="2">B$9+B$45</f>
        <v>1000.7098766559004</v>
      </c>
      <c r="C8" s="126">
        <f t="shared" si="2"/>
        <v>1062.5590347498203</v>
      </c>
      <c r="D8" s="126">
        <f t="shared" si="2"/>
        <v>1389.6902523549404</v>
      </c>
      <c r="E8" s="126">
        <f t="shared" si="2"/>
        <v>1587.69758465976</v>
      </c>
      <c r="F8" s="126">
        <f t="shared" si="2"/>
        <v>1863.1321174541793</v>
      </c>
      <c r="G8" s="126">
        <f t="shared" si="2"/>
        <v>1880.1952105028395</v>
      </c>
    </row>
    <row r="9" spans="1:7" s="19" customFormat="1" outlineLevel="3" x14ac:dyDescent="0.25">
      <c r="A9" s="20" t="s">
        <v>2</v>
      </c>
      <c r="B9" s="21">
        <f t="shared" ref="B9:G9" si="3">SUM(B$10:B$44)</f>
        <v>998.72608881820042</v>
      </c>
      <c r="C9" s="21">
        <f t="shared" si="3"/>
        <v>1060.7074994346003</v>
      </c>
      <c r="D9" s="21">
        <f t="shared" si="3"/>
        <v>1387.9709695622005</v>
      </c>
      <c r="E9" s="21">
        <f t="shared" si="3"/>
        <v>1586.1105543895001</v>
      </c>
      <c r="F9" s="21">
        <f t="shared" si="3"/>
        <v>1861.6773397063992</v>
      </c>
      <c r="G9" s="21">
        <f t="shared" si="3"/>
        <v>1878.8065590162994</v>
      </c>
    </row>
    <row r="10" spans="1:7" s="54" customFormat="1" outlineLevel="4" x14ac:dyDescent="0.25">
      <c r="A10" s="22" t="s">
        <v>3</v>
      </c>
      <c r="B10" s="23">
        <v>55.628160976399997</v>
      </c>
      <c r="C10" s="23">
        <v>95.914618630199996</v>
      </c>
      <c r="D10" s="23">
        <v>53.805816397400001</v>
      </c>
      <c r="E10" s="23">
        <v>124.26256048570001</v>
      </c>
      <c r="F10" s="23">
        <v>3.8132242193999999</v>
      </c>
      <c r="G10" s="23">
        <v>12.4305130869</v>
      </c>
    </row>
    <row r="11" spans="1:7" outlineLevel="4" x14ac:dyDescent="0.3">
      <c r="A11" s="25" t="s">
        <v>109</v>
      </c>
      <c r="B11" s="26">
        <v>33.438972800999998</v>
      </c>
      <c r="C11" s="26">
        <v>1.1224285348</v>
      </c>
      <c r="D11" s="26">
        <v>0</v>
      </c>
      <c r="E11" s="26">
        <v>0</v>
      </c>
      <c r="F11" s="26">
        <v>0</v>
      </c>
      <c r="G11" s="26">
        <v>0</v>
      </c>
    </row>
    <row r="12" spans="1:7" outlineLevel="4" x14ac:dyDescent="0.3">
      <c r="A12" s="25" t="s">
        <v>110</v>
      </c>
      <c r="B12" s="26">
        <v>11.184692</v>
      </c>
      <c r="C12" s="26">
        <v>26.571145999999999</v>
      </c>
      <c r="D12" s="26">
        <v>46.997578392000001</v>
      </c>
      <c r="E12" s="26">
        <v>0</v>
      </c>
      <c r="F12" s="26">
        <v>0</v>
      </c>
      <c r="G12" s="26">
        <v>0</v>
      </c>
    </row>
    <row r="13" spans="1:7" outlineLevel="4" x14ac:dyDescent="0.3">
      <c r="A13" s="25" t="s">
        <v>111</v>
      </c>
      <c r="B13" s="26">
        <v>31.776369563999999</v>
      </c>
      <c r="C13" s="26">
        <v>0</v>
      </c>
      <c r="D13" s="26">
        <v>0</v>
      </c>
      <c r="E13" s="26">
        <v>45.625538052300001</v>
      </c>
      <c r="F13" s="26">
        <v>0</v>
      </c>
      <c r="G13" s="26">
        <v>0</v>
      </c>
    </row>
    <row r="14" spans="1:7" outlineLevel="4" x14ac:dyDescent="0.3">
      <c r="A14" s="25" t="s">
        <v>4</v>
      </c>
      <c r="B14" s="26">
        <v>0</v>
      </c>
      <c r="C14" s="26">
        <v>0</v>
      </c>
      <c r="D14" s="26">
        <v>0</v>
      </c>
      <c r="E14" s="26">
        <v>0</v>
      </c>
      <c r="F14" s="26">
        <v>251.39539051200001</v>
      </c>
      <c r="G14" s="26">
        <v>218.40318635</v>
      </c>
    </row>
    <row r="15" spans="1:7" outlineLevel="4" x14ac:dyDescent="0.3">
      <c r="A15" s="25" t="s">
        <v>5</v>
      </c>
      <c r="B15" s="26">
        <v>71.771915000000007</v>
      </c>
      <c r="C15" s="26">
        <v>81.333449999999999</v>
      </c>
      <c r="D15" s="26">
        <v>81.333449999999999</v>
      </c>
      <c r="E15" s="26">
        <v>75.401431000000002</v>
      </c>
      <c r="F15" s="26">
        <v>58.630439000000003</v>
      </c>
      <c r="G15" s="26">
        <v>52.326441000000003</v>
      </c>
    </row>
    <row r="16" spans="1:7" outlineLevel="4" x14ac:dyDescent="0.3">
      <c r="A16" s="25" t="s">
        <v>6</v>
      </c>
      <c r="B16" s="26">
        <v>19.033000000000001</v>
      </c>
      <c r="C16" s="26">
        <v>17.533000000000001</v>
      </c>
      <c r="D16" s="26">
        <v>17.533000000000001</v>
      </c>
      <c r="E16" s="26">
        <v>17.533000000000001</v>
      </c>
      <c r="F16" s="26">
        <v>17.533000000000001</v>
      </c>
      <c r="G16" s="26">
        <v>16.899999999999999</v>
      </c>
    </row>
    <row r="17" spans="1:7" outlineLevel="4" x14ac:dyDescent="0.3">
      <c r="A17" s="25" t="s">
        <v>7</v>
      </c>
      <c r="B17" s="26">
        <v>36.5</v>
      </c>
      <c r="C17" s="26">
        <v>36.5</v>
      </c>
      <c r="D17" s="26">
        <v>50</v>
      </c>
      <c r="E17" s="26">
        <v>50</v>
      </c>
      <c r="F17" s="26">
        <v>50</v>
      </c>
      <c r="G17" s="26">
        <v>50</v>
      </c>
    </row>
    <row r="18" spans="1:7" outlineLevel="4" x14ac:dyDescent="0.3">
      <c r="A18" s="25" t="s">
        <v>8</v>
      </c>
      <c r="B18" s="26">
        <v>28.700001</v>
      </c>
      <c r="C18" s="26">
        <v>28.700001</v>
      </c>
      <c r="D18" s="26">
        <v>33.700001</v>
      </c>
      <c r="E18" s="26">
        <v>33.700001</v>
      </c>
      <c r="F18" s="26">
        <v>33.700001</v>
      </c>
      <c r="G18" s="26">
        <v>33.700001</v>
      </c>
    </row>
    <row r="19" spans="1:7" outlineLevel="4" x14ac:dyDescent="0.3">
      <c r="A19" s="25" t="s">
        <v>9</v>
      </c>
      <c r="B19" s="26">
        <v>46.9</v>
      </c>
      <c r="C19" s="26">
        <v>46.9</v>
      </c>
      <c r="D19" s="26">
        <v>46.9</v>
      </c>
      <c r="E19" s="26">
        <v>46.9</v>
      </c>
      <c r="F19" s="26">
        <v>46.9</v>
      </c>
      <c r="G19" s="26">
        <v>46.9</v>
      </c>
    </row>
    <row r="20" spans="1:7" outlineLevel="4" x14ac:dyDescent="0.3">
      <c r="A20" s="25" t="s">
        <v>10</v>
      </c>
      <c r="B20" s="26">
        <v>100.278657</v>
      </c>
      <c r="C20" s="26">
        <v>117.101957</v>
      </c>
      <c r="D20" s="26">
        <v>237.101957</v>
      </c>
      <c r="E20" s="26">
        <v>237.101957</v>
      </c>
      <c r="F20" s="26">
        <v>225.503117</v>
      </c>
      <c r="G20" s="26">
        <v>225.503117</v>
      </c>
    </row>
    <row r="21" spans="1:7" outlineLevel="4" x14ac:dyDescent="0.3">
      <c r="A21" s="25" t="s">
        <v>11</v>
      </c>
      <c r="B21" s="26">
        <v>12.097744</v>
      </c>
      <c r="C21" s="26">
        <v>12.097744</v>
      </c>
      <c r="D21" s="26">
        <v>12.097744</v>
      </c>
      <c r="E21" s="26">
        <v>12.097744</v>
      </c>
      <c r="F21" s="26">
        <v>12.097744</v>
      </c>
      <c r="G21" s="26">
        <v>12.097744</v>
      </c>
    </row>
    <row r="22" spans="1:7" outlineLevel="4" x14ac:dyDescent="0.3">
      <c r="A22" s="25" t="s">
        <v>12</v>
      </c>
      <c r="B22" s="26">
        <v>12.097744</v>
      </c>
      <c r="C22" s="26">
        <v>12.097744</v>
      </c>
      <c r="D22" s="26">
        <v>27.097743999999999</v>
      </c>
      <c r="E22" s="26">
        <v>27.097743999999999</v>
      </c>
      <c r="F22" s="26">
        <v>27.097743999999999</v>
      </c>
      <c r="G22" s="26">
        <v>27.097743999999999</v>
      </c>
    </row>
    <row r="23" spans="1:7" outlineLevel="4" x14ac:dyDescent="0.3">
      <c r="A23" s="25" t="s">
        <v>13</v>
      </c>
      <c r="B23" s="26">
        <v>42.233933071199999</v>
      </c>
      <c r="C23" s="26">
        <v>80.791961688200004</v>
      </c>
      <c r="D23" s="26">
        <v>69.614992801400007</v>
      </c>
      <c r="E23" s="26">
        <v>57.311411851499997</v>
      </c>
      <c r="F23" s="26">
        <v>66.649921974999998</v>
      </c>
      <c r="G23" s="26">
        <v>97.131919579400005</v>
      </c>
    </row>
    <row r="24" spans="1:7" outlineLevel="4" x14ac:dyDescent="0.3">
      <c r="A24" s="25" t="s">
        <v>14</v>
      </c>
      <c r="B24" s="26">
        <v>12.097744</v>
      </c>
      <c r="C24" s="26">
        <v>12.097744</v>
      </c>
      <c r="D24" s="26">
        <v>12.097744</v>
      </c>
      <c r="E24" s="26">
        <v>12.097744</v>
      </c>
      <c r="F24" s="26">
        <v>12.097744</v>
      </c>
      <c r="G24" s="26">
        <v>12.097744</v>
      </c>
    </row>
    <row r="25" spans="1:7" outlineLevel="4" x14ac:dyDescent="0.3">
      <c r="A25" s="25" t="s">
        <v>15</v>
      </c>
      <c r="B25" s="26">
        <v>12.097744</v>
      </c>
      <c r="C25" s="26">
        <v>12.097744</v>
      </c>
      <c r="D25" s="26">
        <v>12.097744</v>
      </c>
      <c r="E25" s="26">
        <v>12.097744</v>
      </c>
      <c r="F25" s="26">
        <v>12.097744</v>
      </c>
      <c r="G25" s="26">
        <v>12.097744</v>
      </c>
    </row>
    <row r="26" spans="1:7" outlineLevel="4" x14ac:dyDescent="0.3">
      <c r="A26" s="25" t="s">
        <v>16</v>
      </c>
      <c r="B26" s="26">
        <v>102.290142528</v>
      </c>
      <c r="C26" s="26">
        <v>61.134827581400003</v>
      </c>
      <c r="D26" s="26">
        <v>60.071426971400001</v>
      </c>
      <c r="E26" s="26">
        <v>192.71749500000001</v>
      </c>
      <c r="F26" s="26">
        <v>292.54926399999999</v>
      </c>
      <c r="G26" s="26">
        <v>194.97800799999999</v>
      </c>
    </row>
    <row r="27" spans="1:7" outlineLevel="4" x14ac:dyDescent="0.3">
      <c r="A27" s="25" t="s">
        <v>17</v>
      </c>
      <c r="B27" s="26">
        <v>12.097744</v>
      </c>
      <c r="C27" s="26">
        <v>12.097744</v>
      </c>
      <c r="D27" s="26">
        <v>12.097744</v>
      </c>
      <c r="E27" s="26">
        <v>12.097744</v>
      </c>
      <c r="F27" s="26">
        <v>12.097744</v>
      </c>
      <c r="G27" s="26">
        <v>12.097744</v>
      </c>
    </row>
    <row r="28" spans="1:7" outlineLevel="4" x14ac:dyDescent="0.3">
      <c r="A28" s="25" t="s">
        <v>18</v>
      </c>
      <c r="B28" s="26">
        <v>12.097744</v>
      </c>
      <c r="C28" s="26">
        <v>12.097744</v>
      </c>
      <c r="D28" s="26">
        <v>12.097744</v>
      </c>
      <c r="E28" s="26">
        <v>12.097744</v>
      </c>
      <c r="F28" s="26">
        <v>12.097744</v>
      </c>
      <c r="G28" s="26">
        <v>12.097744</v>
      </c>
    </row>
    <row r="29" spans="1:7" outlineLevel="4" x14ac:dyDescent="0.3">
      <c r="A29" s="25" t="s">
        <v>19</v>
      </c>
      <c r="B29" s="26">
        <v>12.097744</v>
      </c>
      <c r="C29" s="26">
        <v>12.097744</v>
      </c>
      <c r="D29" s="26">
        <v>12.097744</v>
      </c>
      <c r="E29" s="26">
        <v>12.097744</v>
      </c>
      <c r="F29" s="26">
        <v>12.097744</v>
      </c>
      <c r="G29" s="26">
        <v>12.097744</v>
      </c>
    </row>
    <row r="30" spans="1:7" outlineLevel="4" x14ac:dyDescent="0.3">
      <c r="A30" s="25" t="s">
        <v>20</v>
      </c>
      <c r="B30" s="26">
        <v>12.097744</v>
      </c>
      <c r="C30" s="26">
        <v>12.097744</v>
      </c>
      <c r="D30" s="26">
        <v>12.097744</v>
      </c>
      <c r="E30" s="26">
        <v>12.097744</v>
      </c>
      <c r="F30" s="26">
        <v>12.097744</v>
      </c>
      <c r="G30" s="26">
        <v>12.097744</v>
      </c>
    </row>
    <row r="31" spans="1:7" outlineLevel="4" x14ac:dyDescent="0.3">
      <c r="A31" s="25" t="s">
        <v>21</v>
      </c>
      <c r="B31" s="26">
        <v>12.097744</v>
      </c>
      <c r="C31" s="26">
        <v>12.097744</v>
      </c>
      <c r="D31" s="26">
        <v>12.097744</v>
      </c>
      <c r="E31" s="26">
        <v>12.097744</v>
      </c>
      <c r="F31" s="26">
        <v>12.097744</v>
      </c>
      <c r="G31" s="26">
        <v>12.097744</v>
      </c>
    </row>
    <row r="32" spans="1:7" outlineLevel="4" x14ac:dyDescent="0.3">
      <c r="A32" s="25" t="s">
        <v>22</v>
      </c>
      <c r="B32" s="26">
        <v>12.097744</v>
      </c>
      <c r="C32" s="26">
        <v>12.097744</v>
      </c>
      <c r="D32" s="26">
        <v>12.097744</v>
      </c>
      <c r="E32" s="26">
        <v>12.097744</v>
      </c>
      <c r="F32" s="26">
        <v>12.097744</v>
      </c>
      <c r="G32" s="26">
        <v>12.097744</v>
      </c>
    </row>
    <row r="33" spans="1:7" outlineLevel="4" x14ac:dyDescent="0.3">
      <c r="A33" s="25" t="s">
        <v>23</v>
      </c>
      <c r="B33" s="26">
        <v>12.097744</v>
      </c>
      <c r="C33" s="26">
        <v>12.097744</v>
      </c>
      <c r="D33" s="26">
        <v>12.097744</v>
      </c>
      <c r="E33" s="26">
        <v>12.097744</v>
      </c>
      <c r="F33" s="26">
        <v>12.097744</v>
      </c>
      <c r="G33" s="26">
        <v>12.097744</v>
      </c>
    </row>
    <row r="34" spans="1:7" outlineLevel="4" x14ac:dyDescent="0.3">
      <c r="A34" s="25" t="s">
        <v>24</v>
      </c>
      <c r="B34" s="26">
        <v>12.097744</v>
      </c>
      <c r="C34" s="26">
        <v>12.097744</v>
      </c>
      <c r="D34" s="26">
        <v>12.097744</v>
      </c>
      <c r="E34" s="26">
        <v>12.097744</v>
      </c>
      <c r="F34" s="26">
        <v>12.097744</v>
      </c>
      <c r="G34" s="26">
        <v>12.097744</v>
      </c>
    </row>
    <row r="35" spans="1:7" outlineLevel="4" x14ac:dyDescent="0.3">
      <c r="A35" s="25" t="s">
        <v>25</v>
      </c>
      <c r="B35" s="26">
        <v>12.097744</v>
      </c>
      <c r="C35" s="26">
        <v>12.097744</v>
      </c>
      <c r="D35" s="26">
        <v>12.097744</v>
      </c>
      <c r="E35" s="26">
        <v>12.097744</v>
      </c>
      <c r="F35" s="26">
        <v>12.097744</v>
      </c>
      <c r="G35" s="26">
        <v>12.097744</v>
      </c>
    </row>
    <row r="36" spans="1:7" outlineLevel="4" x14ac:dyDescent="0.3">
      <c r="A36" s="25" t="s">
        <v>26</v>
      </c>
      <c r="B36" s="26">
        <v>12.097744</v>
      </c>
      <c r="C36" s="26">
        <v>12.097744</v>
      </c>
      <c r="D36" s="26">
        <v>12.097744</v>
      </c>
      <c r="E36" s="26">
        <v>12.097744</v>
      </c>
      <c r="F36" s="26">
        <v>12.097744</v>
      </c>
      <c r="G36" s="26">
        <v>12.097744</v>
      </c>
    </row>
    <row r="37" spans="1:7" outlineLevel="4" x14ac:dyDescent="0.3">
      <c r="A37" s="25" t="s">
        <v>27</v>
      </c>
      <c r="B37" s="26">
        <v>61.000111877599998</v>
      </c>
      <c r="C37" s="26">
        <v>91.468603000000002</v>
      </c>
      <c r="D37" s="26">
        <v>41.488599000000001</v>
      </c>
      <c r="E37" s="26">
        <v>126.120059</v>
      </c>
      <c r="F37" s="26">
        <v>255.605481</v>
      </c>
      <c r="G37" s="26">
        <v>341.46256799999998</v>
      </c>
    </row>
    <row r="38" spans="1:7" outlineLevel="4" x14ac:dyDescent="0.3">
      <c r="A38" s="25" t="s">
        <v>28</v>
      </c>
      <c r="B38" s="26">
        <v>12.097751000000001</v>
      </c>
      <c r="C38" s="26">
        <v>12.097751000000001</v>
      </c>
      <c r="D38" s="26">
        <v>257.09775100000002</v>
      </c>
      <c r="E38" s="26">
        <v>257.09775100000002</v>
      </c>
      <c r="F38" s="26">
        <v>257.09775100000002</v>
      </c>
      <c r="G38" s="26">
        <v>257.09775100000002</v>
      </c>
    </row>
    <row r="39" spans="1:7" outlineLevel="4" x14ac:dyDescent="0.3">
      <c r="A39" s="25" t="s">
        <v>29</v>
      </c>
      <c r="B39" s="26">
        <v>18.918331999999999</v>
      </c>
      <c r="C39" s="26">
        <v>42.151356999999997</v>
      </c>
      <c r="D39" s="26">
        <v>49.921956999999999</v>
      </c>
      <c r="E39" s="26">
        <v>22.5396</v>
      </c>
      <c r="F39" s="26">
        <v>5</v>
      </c>
      <c r="G39" s="26">
        <v>78.253710999999996</v>
      </c>
    </row>
    <row r="40" spans="1:7" outlineLevel="4" x14ac:dyDescent="0.3">
      <c r="A40" s="25" t="s">
        <v>30</v>
      </c>
      <c r="B40" s="26">
        <v>57.979410999999999</v>
      </c>
      <c r="C40" s="26">
        <v>51.468836000000003</v>
      </c>
      <c r="D40" s="26">
        <v>67.473926000000006</v>
      </c>
      <c r="E40" s="26">
        <v>41.069235999999997</v>
      </c>
      <c r="F40" s="26">
        <v>46.069235999999997</v>
      </c>
      <c r="G40" s="26">
        <v>46.069235999999997</v>
      </c>
    </row>
    <row r="41" spans="1:7" outlineLevel="4" x14ac:dyDescent="0.3">
      <c r="A41" s="25" t="s">
        <v>31</v>
      </c>
      <c r="B41" s="26">
        <v>46.880406999999998</v>
      </c>
      <c r="C41" s="26">
        <v>41.080407000000001</v>
      </c>
      <c r="D41" s="26">
        <v>41.080407000000001</v>
      </c>
      <c r="E41" s="26">
        <v>41.080407000000001</v>
      </c>
      <c r="F41" s="26">
        <v>41.080407000000001</v>
      </c>
      <c r="G41" s="26">
        <v>0</v>
      </c>
    </row>
    <row r="42" spans="1:7" outlineLevel="4" x14ac:dyDescent="0.3">
      <c r="A42" s="25" t="s">
        <v>32</v>
      </c>
      <c r="B42" s="26">
        <v>17.245816000000001</v>
      </c>
      <c r="C42" s="26">
        <v>23.968738999999999</v>
      </c>
      <c r="D42" s="26">
        <v>21.481691000000001</v>
      </c>
      <c r="E42" s="26">
        <v>17.781690999999999</v>
      </c>
      <c r="F42" s="26">
        <v>17.781690999999999</v>
      </c>
      <c r="G42" s="26">
        <v>15.281691</v>
      </c>
    </row>
    <row r="43" spans="1:7" outlineLevel="4" x14ac:dyDescent="0.3">
      <c r="A43" s="25" t="s">
        <v>33</v>
      </c>
      <c r="B43" s="26">
        <v>17.5</v>
      </c>
      <c r="C43" s="26">
        <v>17.5</v>
      </c>
      <c r="D43" s="26">
        <v>10</v>
      </c>
      <c r="E43" s="26">
        <v>2.5</v>
      </c>
      <c r="F43" s="26">
        <v>2.5</v>
      </c>
      <c r="G43" s="26">
        <v>2.5</v>
      </c>
    </row>
    <row r="44" spans="1:7" outlineLevel="4" x14ac:dyDescent="0.3">
      <c r="A44" s="25" t="s">
        <v>34</v>
      </c>
      <c r="B44" s="26">
        <v>18</v>
      </c>
      <c r="C44" s="26">
        <v>18</v>
      </c>
      <c r="D44" s="26">
        <v>18</v>
      </c>
      <c r="E44" s="26">
        <v>13</v>
      </c>
      <c r="F44" s="26">
        <v>5.5</v>
      </c>
      <c r="G44" s="26">
        <v>5.5</v>
      </c>
    </row>
    <row r="45" spans="1:7" outlineLevel="3" x14ac:dyDescent="0.3">
      <c r="A45" s="28" t="s">
        <v>35</v>
      </c>
      <c r="B45" s="26">
        <f t="shared" ref="B45:G45" si="4">SUM(B$46:B$46)</f>
        <v>1.9837878377</v>
      </c>
      <c r="C45" s="26">
        <f t="shared" si="4"/>
        <v>1.85153531522</v>
      </c>
      <c r="D45" s="26">
        <f t="shared" si="4"/>
        <v>1.7192827927400001</v>
      </c>
      <c r="E45" s="26">
        <f t="shared" si="4"/>
        <v>1.5870302702600001</v>
      </c>
      <c r="F45" s="26">
        <f t="shared" si="4"/>
        <v>1.4547777477799999</v>
      </c>
      <c r="G45" s="26">
        <f t="shared" si="4"/>
        <v>1.3886514865399999</v>
      </c>
    </row>
    <row r="46" spans="1:7" outlineLevel="4" x14ac:dyDescent="0.3">
      <c r="A46" s="25" t="s">
        <v>36</v>
      </c>
      <c r="B46" s="26">
        <v>1.9837878377</v>
      </c>
      <c r="C46" s="26">
        <v>1.85153531522</v>
      </c>
      <c r="D46" s="26">
        <v>1.7192827927400001</v>
      </c>
      <c r="E46" s="26">
        <v>1.5870302702600001</v>
      </c>
      <c r="F46" s="26">
        <v>1.4547777477799999</v>
      </c>
      <c r="G46" s="26">
        <v>1.3886514865399999</v>
      </c>
    </row>
    <row r="47" spans="1:7" ht="14.4" outlineLevel="2" x14ac:dyDescent="0.3">
      <c r="A47" s="127" t="s">
        <v>37</v>
      </c>
      <c r="B47" s="128">
        <f t="shared" ref="B47:G47" si="5">B$48+B$58+B$69+B$71+B$78+B$87+B$89</f>
        <v>1258.5216249367204</v>
      </c>
      <c r="C47" s="128">
        <f t="shared" si="5"/>
        <v>1300.1611160073699</v>
      </c>
      <c r="D47" s="128">
        <f t="shared" si="5"/>
        <v>2325.4433794111501</v>
      </c>
      <c r="E47" s="128">
        <f t="shared" si="5"/>
        <v>3600.3931568676699</v>
      </c>
      <c r="F47" s="128">
        <f t="shared" si="5"/>
        <v>4829.3426584738017</v>
      </c>
      <c r="G47" s="128">
        <f t="shared" si="5"/>
        <v>5776.9743505275601</v>
      </c>
    </row>
    <row r="48" spans="1:7" outlineLevel="3" x14ac:dyDescent="0.3">
      <c r="A48" s="28" t="s">
        <v>38</v>
      </c>
      <c r="B48" s="26">
        <f t="shared" ref="B48:G48" si="6">SUM(B$49:B$57)</f>
        <v>443.31220499021003</v>
      </c>
      <c r="C48" s="26">
        <f t="shared" si="6"/>
        <v>463.16791086648999</v>
      </c>
      <c r="D48" s="26">
        <f t="shared" si="6"/>
        <v>1100.2564081594501</v>
      </c>
      <c r="E48" s="26">
        <f t="shared" si="6"/>
        <v>2252.5797122582303</v>
      </c>
      <c r="F48" s="26">
        <f t="shared" si="6"/>
        <v>3482.0058410421307</v>
      </c>
      <c r="G48" s="26">
        <f t="shared" si="6"/>
        <v>4399.1119405928494</v>
      </c>
    </row>
    <row r="49" spans="1:7" outlineLevel="4" x14ac:dyDescent="0.3">
      <c r="A49" s="25" t="s">
        <v>39</v>
      </c>
      <c r="B49" s="26">
        <v>1.0454113763399999</v>
      </c>
      <c r="C49" s="26">
        <v>1.5875877036599999</v>
      </c>
      <c r="D49" s="26">
        <v>2.8371336968200001</v>
      </c>
      <c r="E49" s="26">
        <v>4.33677963433</v>
      </c>
      <c r="F49" s="26">
        <v>4.8006512413799998</v>
      </c>
      <c r="G49" s="26">
        <v>4.4051104677700001</v>
      </c>
    </row>
    <row r="50" spans="1:7" outlineLevel="4" x14ac:dyDescent="0.3">
      <c r="A50" s="25" t="s">
        <v>40</v>
      </c>
      <c r="B50" s="26">
        <v>0</v>
      </c>
      <c r="C50" s="26">
        <v>0</v>
      </c>
      <c r="D50" s="26">
        <v>0</v>
      </c>
      <c r="E50" s="26">
        <v>0</v>
      </c>
      <c r="F50" s="26">
        <v>5.08672720701</v>
      </c>
      <c r="G50" s="26">
        <v>5.7782345931899997</v>
      </c>
    </row>
    <row r="51" spans="1:7" outlineLevel="4" x14ac:dyDescent="0.3">
      <c r="A51" s="25" t="s">
        <v>41</v>
      </c>
      <c r="B51" s="26">
        <v>13.69347224048</v>
      </c>
      <c r="C51" s="26">
        <v>10.537976948860001</v>
      </c>
      <c r="D51" s="26">
        <v>9.4549938057599991</v>
      </c>
      <c r="E51" s="26">
        <v>7.3589337960099996</v>
      </c>
      <c r="F51" s="26">
        <v>4.2521896911699999</v>
      </c>
      <c r="G51" s="26">
        <v>3.5391801652999999</v>
      </c>
    </row>
    <row r="52" spans="1:7" outlineLevel="4" x14ac:dyDescent="0.3">
      <c r="A52" s="25" t="s">
        <v>42</v>
      </c>
      <c r="B52" s="26">
        <v>26.985065628059999</v>
      </c>
      <c r="C52" s="26">
        <v>27.704960040149999</v>
      </c>
      <c r="D52" s="26">
        <v>98.126692472870005</v>
      </c>
      <c r="E52" s="26">
        <v>115.07812630904</v>
      </c>
      <c r="F52" s="26">
        <v>124.11142454661</v>
      </c>
      <c r="G52" s="26">
        <v>132.73577492414</v>
      </c>
    </row>
    <row r="53" spans="1:7" outlineLevel="4" x14ac:dyDescent="0.3">
      <c r="A53" s="25" t="s">
        <v>43</v>
      </c>
      <c r="B53" s="26">
        <v>132.357876</v>
      </c>
      <c r="C53" s="26">
        <v>136.36866599999999</v>
      </c>
      <c r="D53" s="26">
        <v>452.22111000000001</v>
      </c>
      <c r="E53" s="26">
        <v>1249.7759189999999</v>
      </c>
      <c r="F53" s="26">
        <v>1850.2552231591901</v>
      </c>
      <c r="G53" s="26">
        <v>2756.3128099424798</v>
      </c>
    </row>
    <row r="54" spans="1:7" outlineLevel="4" x14ac:dyDescent="0.3">
      <c r="A54" s="25" t="s">
        <v>44</v>
      </c>
      <c r="B54" s="26">
        <v>149.66078664104</v>
      </c>
      <c r="C54" s="26">
        <v>167.90406736776001</v>
      </c>
      <c r="D54" s="26">
        <v>282.38035135726</v>
      </c>
      <c r="E54" s="26">
        <v>455.94914315625999</v>
      </c>
      <c r="F54" s="26">
        <v>679.98849281046</v>
      </c>
      <c r="G54" s="26">
        <v>671.55525407283005</v>
      </c>
    </row>
    <row r="55" spans="1:7" outlineLevel="4" x14ac:dyDescent="0.3">
      <c r="A55" s="25" t="s">
        <v>45</v>
      </c>
      <c r="B55" s="26">
        <v>0</v>
      </c>
      <c r="C55" s="26">
        <v>0</v>
      </c>
      <c r="D55" s="26">
        <v>21.085527195080001</v>
      </c>
      <c r="E55" s="26">
        <v>39.914098248590001</v>
      </c>
      <c r="F55" s="26">
        <v>243.43083023539</v>
      </c>
      <c r="G55" s="26">
        <v>247.40313849310999</v>
      </c>
    </row>
    <row r="56" spans="1:7" outlineLevel="4" x14ac:dyDescent="0.3">
      <c r="A56" s="25" t="s">
        <v>46</v>
      </c>
      <c r="B56" s="26">
        <v>119.56959310429001</v>
      </c>
      <c r="C56" s="26">
        <v>119.00280760606</v>
      </c>
      <c r="D56" s="26">
        <v>234.07269763165999</v>
      </c>
      <c r="E56" s="26">
        <v>379.91330392216003</v>
      </c>
      <c r="F56" s="26">
        <v>569.59844089061005</v>
      </c>
      <c r="G56" s="26">
        <v>576.88375593137005</v>
      </c>
    </row>
    <row r="57" spans="1:7" outlineLevel="4" x14ac:dyDescent="0.3">
      <c r="A57" s="25" t="s">
        <v>47</v>
      </c>
      <c r="B57" s="26">
        <v>0</v>
      </c>
      <c r="C57" s="26">
        <v>6.1845200000000003E-2</v>
      </c>
      <c r="D57" s="26">
        <v>7.7901999999999999E-2</v>
      </c>
      <c r="E57" s="26">
        <v>0.25340819184000002</v>
      </c>
      <c r="F57" s="26">
        <v>0.48186126030999998</v>
      </c>
      <c r="G57" s="26">
        <v>0.49868200266000001</v>
      </c>
    </row>
    <row r="58" spans="1:7" outlineLevel="3" x14ac:dyDescent="0.3">
      <c r="A58" s="28" t="s">
        <v>48</v>
      </c>
      <c r="B58" s="26">
        <f t="shared" ref="B58:G58" si="7">SUM(B$59:B$68)</f>
        <v>26.766260647390002</v>
      </c>
      <c r="C58" s="26">
        <f t="shared" si="7"/>
        <v>24.223503565430001</v>
      </c>
      <c r="D58" s="26">
        <f t="shared" si="7"/>
        <v>160.50546788983999</v>
      </c>
      <c r="E58" s="26">
        <f t="shared" si="7"/>
        <v>239.95764692871998</v>
      </c>
      <c r="F58" s="26">
        <f t="shared" si="7"/>
        <v>320.75385386105012</v>
      </c>
      <c r="G58" s="26">
        <f t="shared" si="7"/>
        <v>334.12691431670004</v>
      </c>
    </row>
    <row r="59" spans="1:7" outlineLevel="4" x14ac:dyDescent="0.3">
      <c r="A59" s="25" t="s">
        <v>49</v>
      </c>
      <c r="B59" s="26">
        <v>0</v>
      </c>
      <c r="C59" s="26">
        <v>0</v>
      </c>
      <c r="D59" s="26">
        <v>66.835792851359997</v>
      </c>
      <c r="E59" s="26">
        <v>139.85243126616001</v>
      </c>
      <c r="F59" s="26">
        <v>213.75542670784</v>
      </c>
      <c r="G59" s="26">
        <v>218.56601253932999</v>
      </c>
    </row>
    <row r="60" spans="1:7" outlineLevel="4" x14ac:dyDescent="0.3">
      <c r="A60" s="25" t="s">
        <v>50</v>
      </c>
      <c r="B60" s="26">
        <v>0.78617442469999999</v>
      </c>
      <c r="C60" s="26">
        <v>1.08277249519</v>
      </c>
      <c r="D60" s="26">
        <v>17.370752550180001</v>
      </c>
      <c r="E60" s="26">
        <v>18.97010688824</v>
      </c>
      <c r="F60" s="26">
        <v>19.550736922790001</v>
      </c>
      <c r="G60" s="26">
        <v>21.097104882989999</v>
      </c>
    </row>
    <row r="61" spans="1:7" outlineLevel="4" x14ac:dyDescent="0.3">
      <c r="A61" s="25" t="s">
        <v>51</v>
      </c>
      <c r="B61" s="26">
        <v>8.9906458514699992</v>
      </c>
      <c r="C61" s="26">
        <v>7.8206807494600001</v>
      </c>
      <c r="D61" s="26">
        <v>21.460113920649999</v>
      </c>
      <c r="E61" s="26">
        <v>23.719138560360001</v>
      </c>
      <c r="F61" s="26">
        <v>24.695561359159999</v>
      </c>
      <c r="G61" s="26">
        <v>27.181107134209999</v>
      </c>
    </row>
    <row r="62" spans="1:7" outlineLevel="4" x14ac:dyDescent="0.3">
      <c r="A62" s="25" t="s">
        <v>52</v>
      </c>
      <c r="B62" s="26">
        <v>0</v>
      </c>
      <c r="C62" s="26">
        <v>0</v>
      </c>
      <c r="D62" s="26">
        <v>7.7901999999999996</v>
      </c>
      <c r="E62" s="26">
        <v>8.4415800000000001</v>
      </c>
      <c r="F62" s="26">
        <v>8.7853200000000005</v>
      </c>
      <c r="G62" s="26">
        <v>9.6268200000000004</v>
      </c>
    </row>
    <row r="63" spans="1:7" outlineLevel="4" x14ac:dyDescent="0.3">
      <c r="A63" s="25" t="s">
        <v>53</v>
      </c>
      <c r="B63" s="26">
        <v>16.52857859905</v>
      </c>
      <c r="C63" s="26">
        <v>13.60669455595</v>
      </c>
      <c r="D63" s="26">
        <v>36.492455130940002</v>
      </c>
      <c r="E63" s="26">
        <v>35.941655990729998</v>
      </c>
      <c r="F63" s="26">
        <v>35.589561397920001</v>
      </c>
      <c r="G63" s="26">
        <v>37.45406230983</v>
      </c>
    </row>
    <row r="64" spans="1:7" outlineLevel="4" x14ac:dyDescent="0.3">
      <c r="A64" s="25" t="s">
        <v>54</v>
      </c>
      <c r="B64" s="26">
        <v>0</v>
      </c>
      <c r="C64" s="26">
        <v>0</v>
      </c>
      <c r="D64" s="26">
        <v>7.7901999999999996</v>
      </c>
      <c r="E64" s="26">
        <v>8.4415800000000001</v>
      </c>
      <c r="F64" s="26">
        <v>8.7853200000000005</v>
      </c>
      <c r="G64" s="26">
        <v>9.6268200000000004</v>
      </c>
    </row>
    <row r="65" spans="1:7" outlineLevel="4" x14ac:dyDescent="0.3">
      <c r="A65" s="25" t="s">
        <v>55</v>
      </c>
      <c r="B65" s="26">
        <v>0.40721180357999998</v>
      </c>
      <c r="C65" s="26">
        <v>1.1414699260300001</v>
      </c>
      <c r="D65" s="26">
        <v>1.94019993968</v>
      </c>
      <c r="E65" s="26">
        <v>3.6823600697400001</v>
      </c>
      <c r="F65" s="26">
        <v>4.3628869331200004</v>
      </c>
      <c r="G65" s="26">
        <v>5.3684564436300004</v>
      </c>
    </row>
    <row r="66" spans="1:7" outlineLevel="4" x14ac:dyDescent="0.3">
      <c r="A66" s="25" t="s">
        <v>56</v>
      </c>
      <c r="B66" s="26">
        <v>0</v>
      </c>
      <c r="C66" s="26">
        <v>0</v>
      </c>
      <c r="D66" s="26">
        <v>0</v>
      </c>
      <c r="E66" s="26">
        <v>0</v>
      </c>
      <c r="F66" s="26">
        <v>4.2039</v>
      </c>
      <c r="G66" s="26">
        <v>4.1260199999999996</v>
      </c>
    </row>
    <row r="67" spans="1:7" outlineLevel="4" x14ac:dyDescent="0.3">
      <c r="A67" s="25" t="s">
        <v>57</v>
      </c>
      <c r="B67" s="26">
        <v>0</v>
      </c>
      <c r="C67" s="26">
        <v>0.55899540264000003</v>
      </c>
      <c r="D67" s="26">
        <v>0.80847284054000002</v>
      </c>
      <c r="E67" s="26">
        <v>0.89084539944999996</v>
      </c>
      <c r="F67" s="26">
        <v>1.0035949112</v>
      </c>
      <c r="G67" s="26">
        <v>1.0593645245700001</v>
      </c>
    </row>
    <row r="68" spans="1:7" outlineLevel="4" x14ac:dyDescent="0.3">
      <c r="A68" s="25" t="s">
        <v>58</v>
      </c>
      <c r="B68" s="26">
        <v>5.364996859E-2</v>
      </c>
      <c r="C68" s="26">
        <v>1.2890436159999999E-2</v>
      </c>
      <c r="D68" s="26">
        <v>1.7280656490000001E-2</v>
      </c>
      <c r="E68" s="26">
        <v>1.7948754040000001E-2</v>
      </c>
      <c r="F68" s="26">
        <v>2.1545629019999998E-2</v>
      </c>
      <c r="G68" s="26">
        <v>2.1146482139999999E-2</v>
      </c>
    </row>
    <row r="69" spans="1:7" outlineLevel="3" x14ac:dyDescent="0.3">
      <c r="A69" s="28" t="s">
        <v>59</v>
      </c>
      <c r="B69" s="26">
        <f t="shared" ref="B69:G69" si="8">SUM(B$70:B$70)</f>
        <v>17.13033209916</v>
      </c>
      <c r="C69" s="26">
        <f t="shared" si="8"/>
        <v>16.526657320249999</v>
      </c>
      <c r="D69" s="26">
        <f t="shared" si="8"/>
        <v>22.155300602000001</v>
      </c>
      <c r="E69" s="26">
        <f t="shared" si="8"/>
        <v>23.011859616860001</v>
      </c>
      <c r="F69" s="26">
        <f t="shared" si="8"/>
        <v>25.469574498539998</v>
      </c>
      <c r="G69" s="26">
        <f t="shared" si="8"/>
        <v>24.997733954769998</v>
      </c>
    </row>
    <row r="70" spans="1:7" outlineLevel="4" x14ac:dyDescent="0.3">
      <c r="A70" s="25" t="s">
        <v>60</v>
      </c>
      <c r="B70" s="26">
        <v>17.13033209916</v>
      </c>
      <c r="C70" s="26">
        <v>16.526657320249999</v>
      </c>
      <c r="D70" s="26">
        <v>22.155300602000001</v>
      </c>
      <c r="E70" s="26">
        <v>23.011859616860001</v>
      </c>
      <c r="F70" s="26">
        <v>25.469574498539998</v>
      </c>
      <c r="G70" s="26">
        <v>24.997733954769998</v>
      </c>
    </row>
    <row r="71" spans="1:7" outlineLevel="3" x14ac:dyDescent="0.3">
      <c r="A71" s="28" t="s">
        <v>61</v>
      </c>
      <c r="B71" s="26">
        <f t="shared" ref="B71:G71" si="9">SUM(B$72:B$77)</f>
        <v>61.086282690360008</v>
      </c>
      <c r="C71" s="26">
        <f t="shared" si="9"/>
        <v>50.739152857089998</v>
      </c>
      <c r="D71" s="26">
        <f t="shared" si="9"/>
        <v>60.379535033479996</v>
      </c>
      <c r="E71" s="26">
        <f t="shared" si="9"/>
        <v>59.488384682030002</v>
      </c>
      <c r="F71" s="26">
        <f t="shared" si="9"/>
        <v>62.159684084680002</v>
      </c>
      <c r="G71" s="26">
        <f t="shared" si="9"/>
        <v>88.778171899200018</v>
      </c>
    </row>
    <row r="72" spans="1:7" outlineLevel="4" x14ac:dyDescent="0.3">
      <c r="A72" s="25" t="s">
        <v>62</v>
      </c>
      <c r="B72" s="26">
        <v>6.5858728443199999</v>
      </c>
      <c r="C72" s="26">
        <v>8.11366189644</v>
      </c>
      <c r="D72" s="26">
        <v>11.098013129230001</v>
      </c>
      <c r="E72" s="26">
        <v>10.288715116660001</v>
      </c>
      <c r="F72" s="26">
        <v>8.1087173963799994</v>
      </c>
      <c r="G72" s="26">
        <v>6.8501206641000003</v>
      </c>
    </row>
    <row r="73" spans="1:7" outlineLevel="4" x14ac:dyDescent="0.3">
      <c r="A73" s="25" t="s">
        <v>63</v>
      </c>
      <c r="B73" s="26">
        <v>17.369800000000001</v>
      </c>
      <c r="C73" s="26">
        <v>20.099689999999999</v>
      </c>
      <c r="D73" s="26">
        <v>25.318149999999999</v>
      </c>
      <c r="E73" s="26">
        <v>27.435134999999999</v>
      </c>
      <c r="F73" s="26">
        <v>28.552289999999999</v>
      </c>
      <c r="G73" s="26">
        <v>31.287165000000002</v>
      </c>
    </row>
    <row r="74" spans="1:7" outlineLevel="4" x14ac:dyDescent="0.3">
      <c r="A74" s="25" t="s">
        <v>64</v>
      </c>
      <c r="B74" s="26">
        <v>1.77620796E-3</v>
      </c>
      <c r="C74" s="26">
        <v>1.5810478E-3</v>
      </c>
      <c r="D74" s="26">
        <v>1.99153347E-3</v>
      </c>
      <c r="E74" s="26">
        <v>2.15805616E-3</v>
      </c>
      <c r="F74" s="26">
        <v>2.2459319199999998E-3</v>
      </c>
      <c r="G74" s="26">
        <v>2.4610580299999998E-3</v>
      </c>
    </row>
    <row r="75" spans="1:7" outlineLevel="4" x14ac:dyDescent="0.3">
      <c r="A75" s="25" t="s">
        <v>65</v>
      </c>
      <c r="B75" s="26">
        <v>0</v>
      </c>
      <c r="C75" s="26">
        <v>0</v>
      </c>
      <c r="D75" s="26">
        <v>0</v>
      </c>
      <c r="E75" s="26">
        <v>0.16403021542999999</v>
      </c>
      <c r="F75" s="26">
        <v>0.28202475074</v>
      </c>
      <c r="G75" s="26">
        <v>26.330116807100001</v>
      </c>
    </row>
    <row r="76" spans="1:7" outlineLevel="4" x14ac:dyDescent="0.3">
      <c r="A76" s="25" t="s">
        <v>66</v>
      </c>
      <c r="B76" s="26">
        <v>37.128833638080003</v>
      </c>
      <c r="C76" s="26">
        <v>22.52421991285</v>
      </c>
      <c r="D76" s="26">
        <v>23.961380370779999</v>
      </c>
      <c r="E76" s="26">
        <v>21.598346293780001</v>
      </c>
      <c r="F76" s="26">
        <v>18.193875010589998</v>
      </c>
      <c r="G76" s="26">
        <v>16.430016963909999</v>
      </c>
    </row>
    <row r="77" spans="1:7" outlineLevel="4" x14ac:dyDescent="0.3">
      <c r="A77" s="25" t="s">
        <v>67</v>
      </c>
      <c r="B77" s="26">
        <v>0</v>
      </c>
      <c r="C77" s="26">
        <v>0</v>
      </c>
      <c r="D77" s="26">
        <v>0</v>
      </c>
      <c r="E77" s="26">
        <v>0</v>
      </c>
      <c r="F77" s="26">
        <v>7.0205309950499997</v>
      </c>
      <c r="G77" s="26">
        <v>7.8782914060599998</v>
      </c>
    </row>
    <row r="78" spans="1:7" outlineLevel="3" x14ac:dyDescent="0.3">
      <c r="A78" s="28" t="s">
        <v>68</v>
      </c>
      <c r="B78" s="26">
        <f t="shared" ref="B78:G78" si="10">SUM(B$79:B$86)</f>
        <v>575.39488208960006</v>
      </c>
      <c r="C78" s="26">
        <f t="shared" si="10"/>
        <v>543.16986546599992</v>
      </c>
      <c r="D78" s="26">
        <f t="shared" si="10"/>
        <v>718.83682421800006</v>
      </c>
      <c r="E78" s="26">
        <f t="shared" si="10"/>
        <v>750.56792791199996</v>
      </c>
      <c r="F78" s="26">
        <f t="shared" si="10"/>
        <v>639.79848096628996</v>
      </c>
      <c r="G78" s="26">
        <f t="shared" si="10"/>
        <v>627.94579519885997</v>
      </c>
    </row>
    <row r="79" spans="1:7" outlineLevel="4" x14ac:dyDescent="0.3">
      <c r="A79" s="25" t="s">
        <v>112</v>
      </c>
      <c r="B79" s="26">
        <v>244.17311208960001</v>
      </c>
      <c r="C79" s="26">
        <v>208.99547546599999</v>
      </c>
      <c r="D79" s="26">
        <v>276.48165421800002</v>
      </c>
      <c r="E79" s="26">
        <v>287.17087291199999</v>
      </c>
      <c r="F79" s="26">
        <v>0</v>
      </c>
      <c r="G79" s="26">
        <v>0</v>
      </c>
    </row>
    <row r="80" spans="1:7" outlineLevel="4" x14ac:dyDescent="0.3">
      <c r="A80" s="25" t="s">
        <v>113</v>
      </c>
      <c r="B80" s="26">
        <v>28.2746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</row>
    <row r="81" spans="1:7" outlineLevel="4" x14ac:dyDescent="0.3">
      <c r="A81" s="25" t="s">
        <v>114</v>
      </c>
      <c r="B81" s="26">
        <v>84.823800000000006</v>
      </c>
      <c r="C81" s="26">
        <v>81.834599999999995</v>
      </c>
      <c r="D81" s="26">
        <v>109.7058</v>
      </c>
      <c r="E81" s="26">
        <v>113.9472</v>
      </c>
      <c r="F81" s="26">
        <v>0</v>
      </c>
      <c r="G81" s="26">
        <v>0</v>
      </c>
    </row>
    <row r="82" spans="1:7" outlineLevel="4" x14ac:dyDescent="0.3">
      <c r="A82" s="25" t="s">
        <v>115</v>
      </c>
      <c r="B82" s="26">
        <v>66.445310000000006</v>
      </c>
      <c r="C82" s="26">
        <v>64.103769999999997</v>
      </c>
      <c r="D82" s="26">
        <v>85.936210000000003</v>
      </c>
      <c r="E82" s="26">
        <v>89.25864</v>
      </c>
      <c r="F82" s="26">
        <v>0</v>
      </c>
      <c r="G82" s="26">
        <v>0</v>
      </c>
    </row>
    <row r="83" spans="1:7" outlineLevel="4" x14ac:dyDescent="0.3">
      <c r="A83" s="25" t="s">
        <v>116</v>
      </c>
      <c r="B83" s="26">
        <v>34.739600000000003</v>
      </c>
      <c r="C83" s="26">
        <v>30.922599999999999</v>
      </c>
      <c r="D83" s="26">
        <v>38.951000000000001</v>
      </c>
      <c r="E83" s="26">
        <v>42.207900000000002</v>
      </c>
      <c r="F83" s="26">
        <v>0</v>
      </c>
      <c r="G83" s="26">
        <v>0</v>
      </c>
    </row>
    <row r="84" spans="1:7" outlineLevel="4" x14ac:dyDescent="0.3">
      <c r="A84" s="25" t="s">
        <v>117</v>
      </c>
      <c r="B84" s="26">
        <v>116.93846000000001</v>
      </c>
      <c r="C84" s="26">
        <v>109.57657</v>
      </c>
      <c r="D84" s="26">
        <v>143.76711</v>
      </c>
      <c r="E84" s="26">
        <v>151.514115</v>
      </c>
      <c r="F84" s="26">
        <v>0</v>
      </c>
      <c r="G84" s="26">
        <v>0</v>
      </c>
    </row>
    <row r="85" spans="1:7" outlineLevel="4" x14ac:dyDescent="0.3">
      <c r="A85" s="25" t="s">
        <v>118</v>
      </c>
      <c r="B85" s="26">
        <v>0</v>
      </c>
      <c r="C85" s="26">
        <v>47.736849999999997</v>
      </c>
      <c r="D85" s="26">
        <v>63.995049999999999</v>
      </c>
      <c r="E85" s="26">
        <v>66.469200000000001</v>
      </c>
      <c r="F85" s="26">
        <v>0</v>
      </c>
      <c r="G85" s="26">
        <v>0</v>
      </c>
    </row>
    <row r="86" spans="1:7" outlineLevel="4" x14ac:dyDescent="0.3">
      <c r="A86" s="25" t="s">
        <v>69</v>
      </c>
      <c r="B86" s="26">
        <v>0</v>
      </c>
      <c r="C86" s="26">
        <v>0</v>
      </c>
      <c r="D86" s="26">
        <v>0</v>
      </c>
      <c r="E86" s="26">
        <v>0</v>
      </c>
      <c r="F86" s="26">
        <v>639.79848096628996</v>
      </c>
      <c r="G86" s="26">
        <v>627.94579519885997</v>
      </c>
    </row>
    <row r="87" spans="1:7" outlineLevel="3" x14ac:dyDescent="0.3">
      <c r="A87" s="28" t="s">
        <v>70</v>
      </c>
      <c r="B87" s="26">
        <f t="shared" ref="B87:G87" si="11">SUM(B$88:B$88)</f>
        <v>84.823800000000006</v>
      </c>
      <c r="C87" s="26">
        <f t="shared" si="11"/>
        <v>81.834599999999995</v>
      </c>
      <c r="D87" s="26">
        <f t="shared" si="11"/>
        <v>109.7058</v>
      </c>
      <c r="E87" s="26">
        <f t="shared" si="11"/>
        <v>113.9472</v>
      </c>
      <c r="F87" s="26">
        <f t="shared" si="11"/>
        <v>126.117</v>
      </c>
      <c r="G87" s="26">
        <f t="shared" si="11"/>
        <v>123.78060000000001</v>
      </c>
    </row>
    <row r="88" spans="1:7" outlineLevel="4" x14ac:dyDescent="0.3">
      <c r="A88" s="25" t="s">
        <v>71</v>
      </c>
      <c r="B88" s="26">
        <v>84.823800000000006</v>
      </c>
      <c r="C88" s="26">
        <v>81.834599999999995</v>
      </c>
      <c r="D88" s="26">
        <v>109.7058</v>
      </c>
      <c r="E88" s="26">
        <v>113.9472</v>
      </c>
      <c r="F88" s="26">
        <v>126.117</v>
      </c>
      <c r="G88" s="26">
        <v>123.78060000000001</v>
      </c>
    </row>
    <row r="89" spans="1:7" outlineLevel="3" x14ac:dyDescent="0.3">
      <c r="A89" s="28" t="s">
        <v>72</v>
      </c>
      <c r="B89" s="26">
        <f t="shared" ref="B89:G89" si="12">SUM(B$90:B$90)</f>
        <v>50.007862420000002</v>
      </c>
      <c r="C89" s="26">
        <f t="shared" si="12"/>
        <v>120.49942593211</v>
      </c>
      <c r="D89" s="26">
        <f t="shared" si="12"/>
        <v>153.60404350837999</v>
      </c>
      <c r="E89" s="26">
        <f t="shared" si="12"/>
        <v>160.84042546983</v>
      </c>
      <c r="F89" s="26">
        <f t="shared" si="12"/>
        <v>173.03822402111001</v>
      </c>
      <c r="G89" s="26">
        <f t="shared" si="12"/>
        <v>178.23319456518001</v>
      </c>
    </row>
    <row r="90" spans="1:7" outlineLevel="4" x14ac:dyDescent="0.3">
      <c r="A90" s="25" t="s">
        <v>46</v>
      </c>
      <c r="B90" s="26">
        <v>50.007862420000002</v>
      </c>
      <c r="C90" s="26">
        <v>120.49942593211</v>
      </c>
      <c r="D90" s="26">
        <v>153.60404350837999</v>
      </c>
      <c r="E90" s="26">
        <v>160.84042546983</v>
      </c>
      <c r="F90" s="26">
        <v>173.03822402111001</v>
      </c>
      <c r="G90" s="26">
        <v>178.23319456518001</v>
      </c>
    </row>
    <row r="91" spans="1:7" ht="14.4" outlineLevel="1" x14ac:dyDescent="0.3">
      <c r="A91" s="129" t="s">
        <v>73</v>
      </c>
      <c r="B91" s="130">
        <f t="shared" ref="B91:G91" si="13">B$92+B$111</f>
        <v>292.65022361159004</v>
      </c>
      <c r="C91" s="130">
        <f t="shared" si="13"/>
        <v>309.33986955858001</v>
      </c>
      <c r="D91" s="130">
        <f t="shared" si="13"/>
        <v>360.43420638318003</v>
      </c>
      <c r="E91" s="130">
        <f t="shared" si="13"/>
        <v>331.54471708271996</v>
      </c>
      <c r="F91" s="130">
        <f t="shared" si="13"/>
        <v>288.51110931761002</v>
      </c>
      <c r="G91" s="130">
        <f t="shared" si="13"/>
        <v>288.55350401559997</v>
      </c>
    </row>
    <row r="92" spans="1:7" ht="14.4" outlineLevel="2" x14ac:dyDescent="0.3">
      <c r="A92" s="127" t="s">
        <v>1</v>
      </c>
      <c r="B92" s="128">
        <f t="shared" ref="B92:G92" si="14">B$93+B$101+B$109</f>
        <v>32.237360687399999</v>
      </c>
      <c r="C92" s="128">
        <f t="shared" si="14"/>
        <v>49.038826509239996</v>
      </c>
      <c r="D92" s="128">
        <f t="shared" si="14"/>
        <v>72.197931313059996</v>
      </c>
      <c r="E92" s="128">
        <f t="shared" si="14"/>
        <v>68.798719139520003</v>
      </c>
      <c r="F92" s="128">
        <f t="shared" si="14"/>
        <v>69.357463909259991</v>
      </c>
      <c r="G92" s="128">
        <f t="shared" si="14"/>
        <v>81.226265992050003</v>
      </c>
    </row>
    <row r="93" spans="1:7" outlineLevel="3" x14ac:dyDescent="0.3">
      <c r="A93" s="28" t="s">
        <v>2</v>
      </c>
      <c r="B93" s="26">
        <f t="shared" ref="B93:G93" si="15">SUM(B$94:B$100)</f>
        <v>24.3868166</v>
      </c>
      <c r="C93" s="26">
        <f t="shared" si="15"/>
        <v>16.928416600000002</v>
      </c>
      <c r="D93" s="26">
        <f t="shared" si="15"/>
        <v>11.847416600000001</v>
      </c>
      <c r="E93" s="26">
        <f t="shared" si="15"/>
        <v>7.9750115999999993</v>
      </c>
      <c r="F93" s="26">
        <f t="shared" si="15"/>
        <v>4.4750115999999993</v>
      </c>
      <c r="G93" s="26">
        <f t="shared" si="15"/>
        <v>4.4750115999999993</v>
      </c>
    </row>
    <row r="94" spans="1:7" outlineLevel="4" x14ac:dyDescent="0.3">
      <c r="A94" s="25" t="s">
        <v>74</v>
      </c>
      <c r="B94" s="26">
        <v>3.4750000000000001</v>
      </c>
      <c r="C94" s="26">
        <v>3.4750000000000001</v>
      </c>
      <c r="D94" s="26">
        <v>3.4750000000000001</v>
      </c>
      <c r="E94" s="26">
        <v>2.4750000000000001</v>
      </c>
      <c r="F94" s="26">
        <v>2.4750000000000001</v>
      </c>
      <c r="G94" s="26">
        <v>2.4750000000000001</v>
      </c>
    </row>
    <row r="95" spans="1:7" outlineLevel="4" x14ac:dyDescent="0.3">
      <c r="A95" s="25" t="s">
        <v>119</v>
      </c>
      <c r="B95" s="26">
        <v>1.6763999999999999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</row>
    <row r="96" spans="1:7" outlineLevel="4" x14ac:dyDescent="0.3">
      <c r="A96" s="25" t="s">
        <v>120</v>
      </c>
      <c r="B96" s="26">
        <v>10.863</v>
      </c>
      <c r="C96" s="26">
        <v>5.0810000000000004</v>
      </c>
      <c r="D96" s="26">
        <v>0</v>
      </c>
      <c r="E96" s="26">
        <v>0</v>
      </c>
      <c r="F96" s="26">
        <v>0</v>
      </c>
      <c r="G96" s="26">
        <v>0</v>
      </c>
    </row>
    <row r="97" spans="1:7" outlineLevel="4" x14ac:dyDescent="0.3">
      <c r="A97" s="25" t="s">
        <v>121</v>
      </c>
      <c r="B97" s="26">
        <v>2.8724050000000001</v>
      </c>
      <c r="C97" s="26">
        <v>2.8724050000000001</v>
      </c>
      <c r="D97" s="26">
        <v>2.8724050000000001</v>
      </c>
      <c r="E97" s="26">
        <v>0</v>
      </c>
      <c r="F97" s="26">
        <v>0</v>
      </c>
      <c r="G97" s="26">
        <v>0</v>
      </c>
    </row>
    <row r="98" spans="1:7" outlineLevel="4" x14ac:dyDescent="0.3">
      <c r="A98" s="25" t="s">
        <v>122</v>
      </c>
      <c r="B98" s="26">
        <v>3.5</v>
      </c>
      <c r="C98" s="26">
        <v>3.5</v>
      </c>
      <c r="D98" s="26">
        <v>3.5</v>
      </c>
      <c r="E98" s="26">
        <v>3.5</v>
      </c>
      <c r="F98" s="26">
        <v>0</v>
      </c>
      <c r="G98" s="26">
        <v>0</v>
      </c>
    </row>
    <row r="99" spans="1:7" outlineLevel="4" x14ac:dyDescent="0.3">
      <c r="A99" s="25" t="s">
        <v>75</v>
      </c>
      <c r="B99" s="26">
        <v>2</v>
      </c>
      <c r="C99" s="26">
        <v>2</v>
      </c>
      <c r="D99" s="26">
        <v>2</v>
      </c>
      <c r="E99" s="26">
        <v>2</v>
      </c>
      <c r="F99" s="26">
        <v>2</v>
      </c>
      <c r="G99" s="26">
        <v>2</v>
      </c>
    </row>
    <row r="100" spans="1:7" outlineLevel="4" x14ac:dyDescent="0.3">
      <c r="A100" s="25" t="s">
        <v>76</v>
      </c>
      <c r="B100" s="26">
        <v>1.1600000000000001E-5</v>
      </c>
      <c r="C100" s="26">
        <v>1.1600000000000001E-5</v>
      </c>
      <c r="D100" s="26">
        <v>1.1600000000000001E-5</v>
      </c>
      <c r="E100" s="26">
        <v>1.1600000000000001E-5</v>
      </c>
      <c r="F100" s="26">
        <v>1.1600000000000001E-5</v>
      </c>
      <c r="G100" s="26">
        <v>1.1600000000000001E-5</v>
      </c>
    </row>
    <row r="101" spans="1:7" outlineLevel="3" x14ac:dyDescent="0.3">
      <c r="A101" s="28" t="s">
        <v>35</v>
      </c>
      <c r="B101" s="26">
        <f t="shared" ref="B101:G101" si="16">SUM(B$102:B$108)</f>
        <v>7.8495894374000006</v>
      </c>
      <c r="C101" s="26">
        <f t="shared" si="16"/>
        <v>32.109455259240001</v>
      </c>
      <c r="D101" s="26">
        <f t="shared" si="16"/>
        <v>60.349560063059997</v>
      </c>
      <c r="E101" s="26">
        <f t="shared" si="16"/>
        <v>60.822752889520004</v>
      </c>
      <c r="F101" s="26">
        <f t="shared" si="16"/>
        <v>64.881497659259992</v>
      </c>
      <c r="G101" s="26">
        <f t="shared" si="16"/>
        <v>76.750299742050004</v>
      </c>
    </row>
    <row r="102" spans="1:7" outlineLevel="4" x14ac:dyDescent="0.3">
      <c r="A102" s="25" t="s">
        <v>77</v>
      </c>
      <c r="B102" s="26">
        <v>1.0434432467899999</v>
      </c>
      <c r="C102" s="26">
        <v>4.3504301856599996</v>
      </c>
      <c r="D102" s="26">
        <v>4.2835835157500002</v>
      </c>
      <c r="E102" s="26">
        <v>3.58431738666</v>
      </c>
      <c r="F102" s="26">
        <v>2.6414929643299998</v>
      </c>
      <c r="G102" s="26">
        <v>2.8796911921600001</v>
      </c>
    </row>
    <row r="103" spans="1:7" outlineLevel="4" x14ac:dyDescent="0.3">
      <c r="A103" s="25" t="s">
        <v>78</v>
      </c>
      <c r="B103" s="26">
        <v>0</v>
      </c>
      <c r="C103" s="26">
        <v>0.3546166</v>
      </c>
      <c r="D103" s="26">
        <v>0.47539179999999998</v>
      </c>
      <c r="E103" s="26">
        <v>0.43890773350000001</v>
      </c>
      <c r="F103" s="26">
        <v>0.30361500074999997</v>
      </c>
      <c r="G103" s="26">
        <v>0.17879420109999999</v>
      </c>
    </row>
    <row r="104" spans="1:7" outlineLevel="4" x14ac:dyDescent="0.3">
      <c r="A104" s="25" t="s">
        <v>79</v>
      </c>
      <c r="B104" s="26">
        <v>0</v>
      </c>
      <c r="C104" s="26">
        <v>0.27278200000000002</v>
      </c>
      <c r="D104" s="26">
        <v>0.36568600000000001</v>
      </c>
      <c r="E104" s="26">
        <v>0.33762133300000002</v>
      </c>
      <c r="F104" s="26">
        <v>0.23354999851</v>
      </c>
      <c r="G104" s="26">
        <v>0.63749569692999997</v>
      </c>
    </row>
    <row r="105" spans="1:7" outlineLevel="4" x14ac:dyDescent="0.3">
      <c r="A105" s="25" t="s">
        <v>80</v>
      </c>
      <c r="B105" s="26">
        <v>4.8264493541000002</v>
      </c>
      <c r="C105" s="26">
        <v>12.514342159670001</v>
      </c>
      <c r="D105" s="26">
        <v>13.93794200916</v>
      </c>
      <c r="E105" s="26">
        <v>13.171333369219999</v>
      </c>
      <c r="F105" s="26">
        <v>13.25976210098</v>
      </c>
      <c r="G105" s="26">
        <v>16.32559979502</v>
      </c>
    </row>
    <row r="106" spans="1:7" outlineLevel="4" x14ac:dyDescent="0.3">
      <c r="A106" s="25" t="s">
        <v>81</v>
      </c>
      <c r="B106" s="26">
        <v>0</v>
      </c>
      <c r="C106" s="26">
        <v>0.38189479999999998</v>
      </c>
      <c r="D106" s="26">
        <v>0.51196039999999998</v>
      </c>
      <c r="E106" s="26">
        <v>0.47266986649999998</v>
      </c>
      <c r="F106" s="26">
        <v>0.32696999924999998</v>
      </c>
      <c r="G106" s="26">
        <v>0.19254759890000001</v>
      </c>
    </row>
    <row r="107" spans="1:7" outlineLevel="4" x14ac:dyDescent="0.3">
      <c r="A107" s="25" t="s">
        <v>82</v>
      </c>
      <c r="B107" s="26">
        <v>1.9796968365100001</v>
      </c>
      <c r="C107" s="26">
        <v>10.60962944519</v>
      </c>
      <c r="D107" s="26">
        <v>12.3806687687</v>
      </c>
      <c r="E107" s="26">
        <v>11.39334056433</v>
      </c>
      <c r="F107" s="26">
        <v>14.99023391273</v>
      </c>
      <c r="G107" s="26">
        <v>20.048788294529999</v>
      </c>
    </row>
    <row r="108" spans="1:7" outlineLevel="4" x14ac:dyDescent="0.3">
      <c r="A108" s="25" t="s">
        <v>83</v>
      </c>
      <c r="B108" s="26">
        <v>0</v>
      </c>
      <c r="C108" s="26">
        <v>3.62576006872</v>
      </c>
      <c r="D108" s="26">
        <v>28.394327569449999</v>
      </c>
      <c r="E108" s="26">
        <v>31.42456263631</v>
      </c>
      <c r="F108" s="26">
        <v>33.125873682710001</v>
      </c>
      <c r="G108" s="26">
        <v>36.487382963409999</v>
      </c>
    </row>
    <row r="109" spans="1:7" outlineLevel="3" x14ac:dyDescent="0.3">
      <c r="A109" s="28" t="s">
        <v>84</v>
      </c>
      <c r="B109" s="26">
        <f t="shared" ref="B109:G109" si="17">SUM(B$110:B$110)</f>
        <v>9.5465000000000003E-4</v>
      </c>
      <c r="C109" s="26">
        <f t="shared" si="17"/>
        <v>9.5465000000000003E-4</v>
      </c>
      <c r="D109" s="26">
        <f t="shared" si="17"/>
        <v>9.5465000000000003E-4</v>
      </c>
      <c r="E109" s="26">
        <f t="shared" si="17"/>
        <v>9.5465000000000003E-4</v>
      </c>
      <c r="F109" s="26">
        <f t="shared" si="17"/>
        <v>9.5465000000000003E-4</v>
      </c>
      <c r="G109" s="26">
        <f t="shared" si="17"/>
        <v>9.5465000000000003E-4</v>
      </c>
    </row>
    <row r="110" spans="1:7" outlineLevel="4" x14ac:dyDescent="0.3">
      <c r="A110" s="25" t="s">
        <v>85</v>
      </c>
      <c r="B110" s="26">
        <v>9.5465000000000003E-4</v>
      </c>
      <c r="C110" s="26">
        <v>9.5465000000000003E-4</v>
      </c>
      <c r="D110" s="26">
        <v>9.5465000000000003E-4</v>
      </c>
      <c r="E110" s="26">
        <v>9.5465000000000003E-4</v>
      </c>
      <c r="F110" s="26">
        <v>9.5465000000000003E-4</v>
      </c>
      <c r="G110" s="26">
        <v>9.5465000000000003E-4</v>
      </c>
    </row>
    <row r="111" spans="1:7" ht="14.4" outlineLevel="2" x14ac:dyDescent="0.3">
      <c r="A111" s="127" t="s">
        <v>37</v>
      </c>
      <c r="B111" s="128">
        <f t="shared" ref="B111:G111" si="18">B$112+B$119+B$122+B$125+B$128</f>
        <v>260.41286292419005</v>
      </c>
      <c r="C111" s="128">
        <f t="shared" si="18"/>
        <v>260.30104304934002</v>
      </c>
      <c r="D111" s="128">
        <f t="shared" si="18"/>
        <v>288.23627507012003</v>
      </c>
      <c r="E111" s="128">
        <f t="shared" si="18"/>
        <v>262.74599794319994</v>
      </c>
      <c r="F111" s="128">
        <f t="shared" si="18"/>
        <v>219.15364540835003</v>
      </c>
      <c r="G111" s="128">
        <f t="shared" si="18"/>
        <v>207.32723802355</v>
      </c>
    </row>
    <row r="112" spans="1:7" outlineLevel="3" x14ac:dyDescent="0.3">
      <c r="A112" s="28" t="s">
        <v>38</v>
      </c>
      <c r="B112" s="26">
        <f t="shared" ref="B112:G112" si="19">SUM(B$113:B$118)</f>
        <v>221.66375750545001</v>
      </c>
      <c r="C112" s="26">
        <f t="shared" si="19"/>
        <v>186.07888667076</v>
      </c>
      <c r="D112" s="26">
        <f t="shared" si="19"/>
        <v>191.23700154049999</v>
      </c>
      <c r="E112" s="26">
        <f t="shared" si="19"/>
        <v>160.72856170807</v>
      </c>
      <c r="F112" s="26">
        <f t="shared" si="19"/>
        <v>136.28570344676001</v>
      </c>
      <c r="G112" s="26">
        <f t="shared" si="19"/>
        <v>126.07521409946999</v>
      </c>
    </row>
    <row r="113" spans="1:7" outlineLevel="4" x14ac:dyDescent="0.3">
      <c r="A113" s="25" t="s">
        <v>39</v>
      </c>
      <c r="B113" s="26">
        <v>0</v>
      </c>
      <c r="C113" s="26">
        <v>0</v>
      </c>
      <c r="D113" s="26">
        <v>5.6845157299999999E-3</v>
      </c>
      <c r="E113" s="26">
        <v>5.99848447E-3</v>
      </c>
      <c r="F113" s="26">
        <v>1.227677529E-2</v>
      </c>
      <c r="G113" s="26">
        <v>1.219787671E-2</v>
      </c>
    </row>
    <row r="114" spans="1:7" outlineLevel="4" x14ac:dyDescent="0.3">
      <c r="A114" s="25" t="s">
        <v>41</v>
      </c>
      <c r="B114" s="26">
        <v>10.432493581479999</v>
      </c>
      <c r="C114" s="26">
        <v>9.2796015706299997</v>
      </c>
      <c r="D114" s="26">
        <v>22.173127630060002</v>
      </c>
      <c r="E114" s="26">
        <v>42.482597292279998</v>
      </c>
      <c r="F114" s="26">
        <v>45.32443061531</v>
      </c>
      <c r="G114" s="26">
        <v>58.44339134018</v>
      </c>
    </row>
    <row r="115" spans="1:7" outlineLevel="4" x14ac:dyDescent="0.3">
      <c r="A115" s="25" t="s">
        <v>42</v>
      </c>
      <c r="B115" s="26">
        <v>1.9025141940000001</v>
      </c>
      <c r="C115" s="26">
        <v>1.685745539</v>
      </c>
      <c r="D115" s="26">
        <v>4.0027995150000004</v>
      </c>
      <c r="E115" s="26">
        <v>4.2488582534999999</v>
      </c>
      <c r="F115" s="26">
        <v>8.0852744912300007</v>
      </c>
      <c r="G115" s="26">
        <v>8.7271873370299993</v>
      </c>
    </row>
    <row r="116" spans="1:7" outlineLevel="4" x14ac:dyDescent="0.3">
      <c r="A116" s="25" t="s">
        <v>86</v>
      </c>
      <c r="B116" s="26">
        <v>6.9479199999999999</v>
      </c>
      <c r="C116" s="26">
        <v>9.2767800000000005</v>
      </c>
      <c r="D116" s="26">
        <v>11.6853</v>
      </c>
      <c r="E116" s="26">
        <v>12.662369999999999</v>
      </c>
      <c r="F116" s="26">
        <v>13.17798</v>
      </c>
      <c r="G116" s="26">
        <v>14.44023</v>
      </c>
    </row>
    <row r="117" spans="1:7" outlineLevel="4" x14ac:dyDescent="0.3">
      <c r="A117" s="25" t="s">
        <v>44</v>
      </c>
      <c r="B117" s="26">
        <v>12.66957612263</v>
      </c>
      <c r="C117" s="26">
        <v>12.77248679523</v>
      </c>
      <c r="D117" s="26">
        <v>17.16922751996</v>
      </c>
      <c r="E117" s="26">
        <v>20.401384690299999</v>
      </c>
      <c r="F117" s="26">
        <v>21.577228281509999</v>
      </c>
      <c r="G117" s="26">
        <v>20.525060289100001</v>
      </c>
    </row>
    <row r="118" spans="1:7" outlineLevel="4" x14ac:dyDescent="0.3">
      <c r="A118" s="25" t="s">
        <v>46</v>
      </c>
      <c r="B118" s="26">
        <v>189.71125360734001</v>
      </c>
      <c r="C118" s="26">
        <v>153.0642727659</v>
      </c>
      <c r="D118" s="26">
        <v>136.20086235975</v>
      </c>
      <c r="E118" s="26">
        <v>80.927352987519996</v>
      </c>
      <c r="F118" s="26">
        <v>48.108513283420002</v>
      </c>
      <c r="G118" s="26">
        <v>23.927147256449999</v>
      </c>
    </row>
    <row r="119" spans="1:7" outlineLevel="3" x14ac:dyDescent="0.3">
      <c r="A119" s="28" t="s">
        <v>87</v>
      </c>
      <c r="B119" s="26">
        <f t="shared" ref="B119:G119" si="20">SUM(B$120:B$121)</f>
        <v>29.688330000000001</v>
      </c>
      <c r="C119" s="26">
        <f t="shared" si="20"/>
        <v>24.550380000000001</v>
      </c>
      <c r="D119" s="26">
        <f t="shared" si="20"/>
        <v>30.169094999999999</v>
      </c>
      <c r="E119" s="26">
        <f t="shared" si="20"/>
        <v>32.463972362509999</v>
      </c>
      <c r="F119" s="26">
        <f t="shared" si="20"/>
        <v>36.060648373310002</v>
      </c>
      <c r="G119" s="26">
        <f t="shared" si="20"/>
        <v>35.550608357889999</v>
      </c>
    </row>
    <row r="120" spans="1:7" outlineLevel="4" x14ac:dyDescent="0.3">
      <c r="A120" s="25" t="s">
        <v>88</v>
      </c>
      <c r="B120" s="26">
        <v>29.688330000000001</v>
      </c>
      <c r="C120" s="26">
        <v>24.550380000000001</v>
      </c>
      <c r="D120" s="26">
        <v>30.169094999999999</v>
      </c>
      <c r="E120" s="26">
        <v>31.33548</v>
      </c>
      <c r="F120" s="26">
        <v>34.682175000000001</v>
      </c>
      <c r="G120" s="26">
        <v>34.039664999999999</v>
      </c>
    </row>
    <row r="121" spans="1:7" outlineLevel="4" x14ac:dyDescent="0.3">
      <c r="A121" s="25" t="s">
        <v>51</v>
      </c>
      <c r="B121" s="26">
        <v>0</v>
      </c>
      <c r="C121" s="26">
        <v>0</v>
      </c>
      <c r="D121" s="26">
        <v>0</v>
      </c>
      <c r="E121" s="26">
        <v>1.1284923625100001</v>
      </c>
      <c r="F121" s="26">
        <v>1.3784733733100001</v>
      </c>
      <c r="G121" s="26">
        <v>1.51094335789</v>
      </c>
    </row>
    <row r="122" spans="1:7" outlineLevel="3" x14ac:dyDescent="0.3">
      <c r="A122" s="28" t="s">
        <v>61</v>
      </c>
      <c r="B122" s="26">
        <f t="shared" ref="B122:G122" si="21">SUM(B$123:B$124)</f>
        <v>5.7441543338300001</v>
      </c>
      <c r="C122" s="26">
        <f t="shared" si="21"/>
        <v>4.9631423273299999</v>
      </c>
      <c r="D122" s="26">
        <f t="shared" si="21"/>
        <v>7.09944966691</v>
      </c>
      <c r="E122" s="26">
        <f t="shared" si="21"/>
        <v>7.4799616972800003</v>
      </c>
      <c r="F122" s="26">
        <f t="shared" si="21"/>
        <v>7.6600232181100001</v>
      </c>
      <c r="G122" s="26">
        <f t="shared" si="21"/>
        <v>7.0626036646000001</v>
      </c>
    </row>
    <row r="123" spans="1:7" outlineLevel="4" x14ac:dyDescent="0.3">
      <c r="A123" s="25" t="s">
        <v>89</v>
      </c>
      <c r="B123" s="26">
        <v>4.9365827108299998</v>
      </c>
      <c r="C123" s="26">
        <v>4.4761919675000001</v>
      </c>
      <c r="D123" s="26">
        <v>6.8946523524199996</v>
      </c>
      <c r="E123" s="26">
        <v>7.4799616972800003</v>
      </c>
      <c r="F123" s="26">
        <v>7.6600232181100001</v>
      </c>
      <c r="G123" s="26">
        <v>7.0626036646000001</v>
      </c>
    </row>
    <row r="124" spans="1:7" outlineLevel="4" x14ac:dyDescent="0.3">
      <c r="A124" s="25" t="s">
        <v>66</v>
      </c>
      <c r="B124" s="26">
        <v>0.80757162299999996</v>
      </c>
      <c r="C124" s="26">
        <v>0.48695035983000001</v>
      </c>
      <c r="D124" s="26">
        <v>0.20479731448999999</v>
      </c>
      <c r="E124" s="26">
        <v>0</v>
      </c>
      <c r="F124" s="26">
        <v>0</v>
      </c>
      <c r="G124" s="26">
        <v>0</v>
      </c>
    </row>
    <row r="125" spans="1:7" outlineLevel="3" x14ac:dyDescent="0.3">
      <c r="A125" s="28" t="s">
        <v>90</v>
      </c>
      <c r="B125" s="26">
        <f t="shared" ref="B125:G125" si="22">SUM(B$126:B$127)</f>
        <v>0</v>
      </c>
      <c r="C125" s="26">
        <f t="shared" si="22"/>
        <v>41.599254999999999</v>
      </c>
      <c r="D125" s="26">
        <f t="shared" si="22"/>
        <v>55.767115000000004</v>
      </c>
      <c r="E125" s="26">
        <f t="shared" si="22"/>
        <v>57.923159999999996</v>
      </c>
      <c r="F125" s="26">
        <f t="shared" si="22"/>
        <v>34.682175000000001</v>
      </c>
      <c r="G125" s="26">
        <f t="shared" si="22"/>
        <v>34.039664999999999</v>
      </c>
    </row>
    <row r="126" spans="1:7" outlineLevel="4" x14ac:dyDescent="0.3">
      <c r="A126" s="25" t="s">
        <v>123</v>
      </c>
      <c r="B126" s="26">
        <v>0</v>
      </c>
      <c r="C126" s="26">
        <v>19.094740000000002</v>
      </c>
      <c r="D126" s="26">
        <v>25.598020000000002</v>
      </c>
      <c r="E126" s="26">
        <v>26.587679999999999</v>
      </c>
      <c r="F126" s="26">
        <v>0</v>
      </c>
      <c r="G126" s="26">
        <v>0</v>
      </c>
    </row>
    <row r="127" spans="1:7" outlineLevel="4" x14ac:dyDescent="0.3">
      <c r="A127" s="25" t="s">
        <v>91</v>
      </c>
      <c r="B127" s="26">
        <v>0</v>
      </c>
      <c r="C127" s="26">
        <v>22.504515000000001</v>
      </c>
      <c r="D127" s="26">
        <v>30.169094999999999</v>
      </c>
      <c r="E127" s="26">
        <v>31.33548</v>
      </c>
      <c r="F127" s="26">
        <v>34.682175000000001</v>
      </c>
      <c r="G127" s="26">
        <v>34.039664999999999</v>
      </c>
    </row>
    <row r="128" spans="1:7" outlineLevel="3" x14ac:dyDescent="0.3">
      <c r="A128" s="28" t="s">
        <v>72</v>
      </c>
      <c r="B128" s="26">
        <f t="shared" ref="B128:G128" si="23">SUM(B$129:B$129)</f>
        <v>3.31662108491</v>
      </c>
      <c r="C128" s="26">
        <f t="shared" si="23"/>
        <v>3.1093790512499999</v>
      </c>
      <c r="D128" s="26">
        <f t="shared" si="23"/>
        <v>3.9636138627099999</v>
      </c>
      <c r="E128" s="26">
        <f t="shared" si="23"/>
        <v>4.1503421753399996</v>
      </c>
      <c r="F128" s="26">
        <f t="shared" si="23"/>
        <v>4.4650953701700002</v>
      </c>
      <c r="G128" s="26">
        <f t="shared" si="23"/>
        <v>4.5991469015900002</v>
      </c>
    </row>
    <row r="129" spans="1:7" outlineLevel="4" x14ac:dyDescent="0.3">
      <c r="A129" s="25" t="s">
        <v>46</v>
      </c>
      <c r="B129" s="26">
        <v>3.31662108491</v>
      </c>
      <c r="C129" s="26">
        <v>3.1093790512499999</v>
      </c>
      <c r="D129" s="26">
        <v>3.9636138627099999</v>
      </c>
      <c r="E129" s="26">
        <v>4.1503421753399996</v>
      </c>
      <c r="F129" s="26">
        <v>4.4650953701700002</v>
      </c>
      <c r="G129" s="26">
        <v>4.5991469015900002</v>
      </c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13</vt:i4>
      </vt:variant>
    </vt:vector>
  </HeadingPairs>
  <TitlesOfParts>
    <vt:vector size="23" baseType="lpstr">
      <vt:lpstr>MKT2_UAH</vt:lpstr>
      <vt:lpstr>MKT2_USD</vt:lpstr>
      <vt:lpstr>RATE_M</vt:lpstr>
      <vt:lpstr>RATE</vt:lpstr>
      <vt:lpstr>CUR_M</vt:lpstr>
      <vt:lpstr>CUR</vt:lpstr>
      <vt:lpstr>DKT2</vt:lpstr>
      <vt:lpstr>DTK2</vt:lpstr>
      <vt:lpstr>YKT2_UAH</vt:lpstr>
      <vt:lpstr>YKT2_USD</vt:lpstr>
      <vt:lpstr>CK_05</vt:lpstr>
      <vt:lpstr>CKMDUAH</vt:lpstr>
      <vt:lpstr>CKMDUSD</vt:lpstr>
      <vt:lpstr>CURNAME</vt:lpstr>
      <vt:lpstr>CURNAMECUR</vt:lpstr>
      <vt:lpstr>CURNAMEKIND</vt:lpstr>
      <vt:lpstr>DT_05</vt:lpstr>
      <vt:lpstr>RATENAMEALL</vt:lpstr>
      <vt:lpstr>RATENAMESTRUCT1</vt:lpstr>
      <vt:lpstr>RATENAMESTRUCT2</vt:lpstr>
      <vt:lpstr>YKT2UAH</vt:lpstr>
      <vt:lpstr>YKT2USD</vt:lpstr>
      <vt:lpstr>YKT2UФР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Капленко Оксана Ігорівна</dc:creator>
  <cp:lastModifiedBy>Капленко Оксана Ігорівна</cp:lastModifiedBy>
  <cp:lastPrinted>2025-10-07T12:17:07Z</cp:lastPrinted>
  <dcterms:created xsi:type="dcterms:W3CDTF">2025-10-07T12:16:57Z</dcterms:created>
  <dcterms:modified xsi:type="dcterms:W3CDTF">2025-10-07T13:11:07Z</dcterms:modified>
</cp:coreProperties>
</file>