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5" windowWidth="15480" windowHeight="11640" tabRatio="917" firstSheet="6" activeTab="7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.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'.'!$B$4</definedName>
    <definedName name="DKRGUAR">'DKR2'!#REF!</definedName>
    <definedName name="DKRSTATE">'DKR2'!$A$8</definedName>
    <definedName name="DKT">'DKT1'!$A$7</definedName>
    <definedName name="DMLMLR">'.'!$F$4</definedName>
    <definedName name="DREPORTDATE">'.'!$B$3</definedName>
    <definedName name="DRUN">'.'!$A$1</definedName>
    <definedName name="DSESSION">'.'!$B$5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'.'!$A$9</definedName>
    <definedName name="REPORT_REGIME">'.'!$A$8</definedName>
    <definedName name="SRATED">SRATE!$A$7</definedName>
    <definedName name="VALUAH">'.'!$D$4</definedName>
    <definedName name="VALUSD">'.'!$C$4</definedName>
    <definedName name="VALVAL">'.'!$E$4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E7" i="61" l="1"/>
  <c r="D7" i="61"/>
  <c r="C7" i="61"/>
  <c r="E6" i="61"/>
  <c r="D6" i="61"/>
  <c r="D4" i="61" s="1"/>
  <c r="C6" i="61"/>
  <c r="G4" i="61"/>
  <c r="F4" i="61"/>
  <c r="E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I7" i="51"/>
  <c r="G7" i="51"/>
  <c r="F7" i="51"/>
  <c r="E7" i="51"/>
  <c r="D7" i="51"/>
  <c r="C7" i="51"/>
  <c r="B7" i="51"/>
  <c r="B1" i="51"/>
  <c r="F127" i="49"/>
  <c r="E127" i="49"/>
  <c r="D127" i="49"/>
  <c r="C127" i="49"/>
  <c r="B127" i="49"/>
  <c r="F123" i="49"/>
  <c r="E123" i="49"/>
  <c r="D123" i="49"/>
  <c r="C123" i="49"/>
  <c r="B123" i="49"/>
  <c r="F108" i="49"/>
  <c r="E108" i="49"/>
  <c r="D108" i="49"/>
  <c r="C108" i="49"/>
  <c r="B108" i="49"/>
  <c r="F106" i="49"/>
  <c r="E106" i="49"/>
  <c r="D106" i="49"/>
  <c r="C106" i="49"/>
  <c r="B106" i="49"/>
  <c r="F100" i="49"/>
  <c r="E100" i="49"/>
  <c r="D100" i="49"/>
  <c r="C100" i="49"/>
  <c r="B100" i="49"/>
  <c r="G99" i="49"/>
  <c r="F97" i="49"/>
  <c r="E97" i="49"/>
  <c r="D97" i="49"/>
  <c r="C97" i="49"/>
  <c r="B97" i="49"/>
  <c r="F93" i="49"/>
  <c r="E93" i="49"/>
  <c r="D93" i="49"/>
  <c r="C93" i="49"/>
  <c r="B93" i="49"/>
  <c r="F80" i="49"/>
  <c r="F79" i="49" s="1"/>
  <c r="E80" i="49"/>
  <c r="D80" i="49"/>
  <c r="C80" i="49"/>
  <c r="B80" i="49"/>
  <c r="G79" i="49"/>
  <c r="G78" i="49" s="1"/>
  <c r="F76" i="49"/>
  <c r="E76" i="49"/>
  <c r="D76" i="49"/>
  <c r="C76" i="49"/>
  <c r="B76" i="49"/>
  <c r="F64" i="49"/>
  <c r="E64" i="49"/>
  <c r="D64" i="49"/>
  <c r="C64" i="49"/>
  <c r="B64" i="49"/>
  <c r="F62" i="49"/>
  <c r="E62" i="49"/>
  <c r="D62" i="49"/>
  <c r="C62" i="49"/>
  <c r="B62" i="49"/>
  <c r="F56" i="49"/>
  <c r="E56" i="49"/>
  <c r="D56" i="49"/>
  <c r="C56" i="49"/>
  <c r="B56" i="49"/>
  <c r="F49" i="49"/>
  <c r="E49" i="49"/>
  <c r="D49" i="49"/>
  <c r="C49" i="49"/>
  <c r="B49" i="49"/>
  <c r="G48" i="49"/>
  <c r="F46" i="49"/>
  <c r="E46" i="49"/>
  <c r="D46" i="49"/>
  <c r="C46" i="49"/>
  <c r="B46" i="49"/>
  <c r="F9" i="49"/>
  <c r="E9" i="49"/>
  <c r="D9" i="49"/>
  <c r="C9" i="49"/>
  <c r="C8" i="49" s="1"/>
  <c r="B9" i="49"/>
  <c r="G8" i="49"/>
  <c r="A6" i="49"/>
  <c r="G4" i="49"/>
  <c r="A2" i="49"/>
  <c r="F127" i="48"/>
  <c r="E127" i="48"/>
  <c r="D127" i="48"/>
  <c r="C127" i="48"/>
  <c r="B127" i="48"/>
  <c r="F123" i="48"/>
  <c r="E123" i="48"/>
  <c r="D123" i="48"/>
  <c r="C123" i="48"/>
  <c r="B123" i="48"/>
  <c r="F108" i="48"/>
  <c r="E108" i="48"/>
  <c r="D108" i="48"/>
  <c r="C108" i="48"/>
  <c r="B108" i="48"/>
  <c r="F106" i="48"/>
  <c r="E106" i="48"/>
  <c r="D106" i="48"/>
  <c r="C106" i="48"/>
  <c r="B106" i="48"/>
  <c r="F100" i="48"/>
  <c r="E100" i="48"/>
  <c r="D100" i="48"/>
  <c r="C100" i="48"/>
  <c r="B100" i="48"/>
  <c r="G99" i="48"/>
  <c r="F97" i="48"/>
  <c r="E97" i="48"/>
  <c r="D97" i="48"/>
  <c r="C97" i="48"/>
  <c r="B97" i="48"/>
  <c r="F93" i="48"/>
  <c r="E93" i="48"/>
  <c r="D93" i="48"/>
  <c r="C93" i="48"/>
  <c r="B93" i="48"/>
  <c r="F80" i="48"/>
  <c r="E80" i="48"/>
  <c r="D80" i="48"/>
  <c r="C80" i="48"/>
  <c r="B80" i="48"/>
  <c r="G79" i="48"/>
  <c r="G78" i="48" s="1"/>
  <c r="F76" i="48"/>
  <c r="E76" i="48"/>
  <c r="D76" i="48"/>
  <c r="C76" i="48"/>
  <c r="B76" i="48"/>
  <c r="F64" i="48"/>
  <c r="E64" i="48"/>
  <c r="D64" i="48"/>
  <c r="C64" i="48"/>
  <c r="B64" i="48"/>
  <c r="F62" i="48"/>
  <c r="E62" i="48"/>
  <c r="D62" i="48"/>
  <c r="C62" i="48"/>
  <c r="B62" i="48"/>
  <c r="F56" i="48"/>
  <c r="E56" i="48"/>
  <c r="D56" i="48"/>
  <c r="C56" i="48"/>
  <c r="B56" i="48"/>
  <c r="F49" i="48"/>
  <c r="F48" i="48" s="1"/>
  <c r="E49" i="48"/>
  <c r="D49" i="48"/>
  <c r="C49" i="48"/>
  <c r="B49" i="48"/>
  <c r="G48" i="48"/>
  <c r="F46" i="48"/>
  <c r="E46" i="48"/>
  <c r="D46" i="48"/>
  <c r="C46" i="48"/>
  <c r="B46" i="48"/>
  <c r="F9" i="48"/>
  <c r="F8" i="48" s="1"/>
  <c r="E9" i="48"/>
  <c r="E8" i="48" s="1"/>
  <c r="D9" i="48"/>
  <c r="C9" i="48"/>
  <c r="B9" i="48"/>
  <c r="B8" i="48" s="1"/>
  <c r="G8" i="48"/>
  <c r="G7" i="48" s="1"/>
  <c r="A6" i="48"/>
  <c r="A2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20" i="46"/>
  <c r="F20" i="46"/>
  <c r="E20" i="46"/>
  <c r="D20" i="46"/>
  <c r="D18" i="46" s="1"/>
  <c r="C20" i="46"/>
  <c r="B20" i="46"/>
  <c r="A20" i="46"/>
  <c r="G19" i="46"/>
  <c r="F19" i="46"/>
  <c r="E19" i="46"/>
  <c r="E18" i="46" s="1"/>
  <c r="D19" i="46"/>
  <c r="C19" i="46"/>
  <c r="B19" i="46"/>
  <c r="A19" i="46"/>
  <c r="G17" i="46"/>
  <c r="F17" i="46"/>
  <c r="E17" i="46"/>
  <c r="D17" i="46"/>
  <c r="C17" i="46"/>
  <c r="B17" i="46"/>
  <c r="G14" i="46"/>
  <c r="F14" i="46"/>
  <c r="E14" i="46"/>
  <c r="D14" i="46"/>
  <c r="C14" i="46"/>
  <c r="B14" i="46"/>
  <c r="A14" i="46"/>
  <c r="G13" i="46"/>
  <c r="G12" i="46" s="1"/>
  <c r="F13" i="46"/>
  <c r="E13" i="46"/>
  <c r="D13" i="46"/>
  <c r="C13" i="46"/>
  <c r="C12" i="46" s="1"/>
  <c r="B13" i="46"/>
  <c r="A13" i="46"/>
  <c r="F12" i="46"/>
  <c r="B12" i="46"/>
  <c r="G11" i="46"/>
  <c r="F11" i="46"/>
  <c r="E11" i="46"/>
  <c r="D11" i="46"/>
  <c r="C11" i="46"/>
  <c r="B11" i="46"/>
  <c r="G8" i="46"/>
  <c r="F8" i="46"/>
  <c r="E8" i="46"/>
  <c r="D8" i="46"/>
  <c r="C8" i="46"/>
  <c r="B8" i="46"/>
  <c r="A8" i="46"/>
  <c r="G7" i="46"/>
  <c r="F7" i="46"/>
  <c r="E7" i="46"/>
  <c r="E6" i="46" s="1"/>
  <c r="D7" i="46"/>
  <c r="C7" i="46"/>
  <c r="B7" i="46"/>
  <c r="A7" i="46"/>
  <c r="D6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F19" i="43"/>
  <c r="F18" i="43" s="1"/>
  <c r="E19" i="43"/>
  <c r="E18" i="43" s="1"/>
  <c r="D19" i="43"/>
  <c r="C19" i="43"/>
  <c r="B19" i="43"/>
  <c r="B18" i="43" s="1"/>
  <c r="A19" i="43"/>
  <c r="G17" i="43"/>
  <c r="F17" i="43"/>
  <c r="E17" i="43"/>
  <c r="D17" i="43"/>
  <c r="C17" i="43"/>
  <c r="B17" i="43"/>
  <c r="G14" i="43"/>
  <c r="F14" i="43"/>
  <c r="E14" i="43"/>
  <c r="D14" i="43"/>
  <c r="C14" i="43"/>
  <c r="B14" i="43"/>
  <c r="A14" i="43"/>
  <c r="G13" i="43"/>
  <c r="G12" i="43" s="1"/>
  <c r="F13" i="43"/>
  <c r="E13" i="43"/>
  <c r="D13" i="43"/>
  <c r="D12" i="43" s="1"/>
  <c r="C13" i="43"/>
  <c r="C12" i="43" s="1"/>
  <c r="B13" i="43"/>
  <c r="A13" i="43"/>
  <c r="G11" i="43"/>
  <c r="F11" i="43"/>
  <c r="E11" i="43"/>
  <c r="D11" i="43"/>
  <c r="C11" i="43"/>
  <c r="B11" i="43"/>
  <c r="G8" i="43"/>
  <c r="F8" i="43"/>
  <c r="E8" i="43"/>
  <c r="D8" i="43"/>
  <c r="C8" i="43"/>
  <c r="B8" i="43"/>
  <c r="A8" i="43"/>
  <c r="G7" i="43"/>
  <c r="F7" i="43"/>
  <c r="F6" i="43" s="1"/>
  <c r="E7" i="43"/>
  <c r="E6" i="43" s="1"/>
  <c r="D7" i="43"/>
  <c r="C7" i="43"/>
  <c r="B7" i="43"/>
  <c r="B6" i="43" s="1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C17" i="36"/>
  <c r="B17" i="36"/>
  <c r="C9" i="36"/>
  <c r="C8" i="36" s="1"/>
  <c r="B9" i="36"/>
  <c r="B8" i="36" s="1"/>
  <c r="A3" i="36"/>
  <c r="A2" i="36"/>
  <c r="A1" i="36"/>
  <c r="D7" i="35"/>
  <c r="C7" i="35"/>
  <c r="B7" i="35"/>
  <c r="A2" i="35"/>
  <c r="C103" i="31"/>
  <c r="B103" i="31"/>
  <c r="C94" i="31"/>
  <c r="B94" i="31"/>
  <c r="C92" i="31"/>
  <c r="C85" i="31" s="1"/>
  <c r="B92" i="31"/>
  <c r="C86" i="31"/>
  <c r="B86" i="31"/>
  <c r="D85" i="31"/>
  <c r="C83" i="31"/>
  <c r="B83" i="31"/>
  <c r="C77" i="31"/>
  <c r="B77" i="31"/>
  <c r="C75" i="31"/>
  <c r="B75" i="31"/>
  <c r="C69" i="31"/>
  <c r="B69" i="31"/>
  <c r="C62" i="31"/>
  <c r="B62" i="31"/>
  <c r="B61" i="31" s="1"/>
  <c r="D61" i="31"/>
  <c r="D60" i="31" s="1"/>
  <c r="C58" i="31"/>
  <c r="B58" i="31"/>
  <c r="C54" i="31"/>
  <c r="B54" i="31"/>
  <c r="C48" i="31"/>
  <c r="B48" i="31"/>
  <c r="B47" i="31" s="1"/>
  <c r="D47" i="31"/>
  <c r="C45" i="31"/>
  <c r="B45" i="31"/>
  <c r="C10" i="31"/>
  <c r="B10" i="31"/>
  <c r="B9" i="31" s="1"/>
  <c r="B8" i="31" s="1"/>
  <c r="D9" i="31"/>
  <c r="A7" i="31"/>
  <c r="C6" i="31"/>
  <c r="B6" i="31"/>
  <c r="A3" i="31"/>
  <c r="A2" i="31"/>
  <c r="C103" i="30"/>
  <c r="B103" i="30"/>
  <c r="C94" i="30"/>
  <c r="B94" i="30"/>
  <c r="C92" i="30"/>
  <c r="B92" i="30"/>
  <c r="C86" i="30"/>
  <c r="B86" i="30"/>
  <c r="B85" i="30" s="1"/>
  <c r="D85" i="30"/>
  <c r="C83" i="30"/>
  <c r="B83" i="30"/>
  <c r="C79" i="30"/>
  <c r="B79" i="30"/>
  <c r="C73" i="30"/>
  <c r="B73" i="30"/>
  <c r="B72" i="30" s="1"/>
  <c r="D72" i="30"/>
  <c r="D71" i="30" s="1"/>
  <c r="C69" i="30"/>
  <c r="B69" i="30"/>
  <c r="C63" i="30"/>
  <c r="B63" i="30"/>
  <c r="C61" i="30"/>
  <c r="B61" i="30"/>
  <c r="C55" i="30"/>
  <c r="C47" i="30" s="1"/>
  <c r="B55" i="30"/>
  <c r="C48" i="30"/>
  <c r="B48" i="30"/>
  <c r="D47" i="30"/>
  <c r="C45" i="30"/>
  <c r="B45" i="30"/>
  <c r="C10" i="30"/>
  <c r="C9" i="30" s="1"/>
  <c r="B10" i="30"/>
  <c r="D9" i="30"/>
  <c r="B9" i="30"/>
  <c r="D8" i="30"/>
  <c r="A7" i="30"/>
  <c r="A3" i="30"/>
  <c r="A2" i="30"/>
  <c r="C23" i="29"/>
  <c r="B23" i="29"/>
  <c r="C19" i="29"/>
  <c r="B19" i="29"/>
  <c r="B18" i="29" s="1"/>
  <c r="D18" i="29"/>
  <c r="C12" i="29"/>
  <c r="B12" i="29"/>
  <c r="C9" i="29"/>
  <c r="C8" i="29" s="1"/>
  <c r="B9" i="29"/>
  <c r="D8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D24" i="26" s="1"/>
  <c r="C32" i="26"/>
  <c r="C24" i="26" s="1"/>
  <c r="B32" i="26"/>
  <c r="G25" i="26"/>
  <c r="F25" i="26"/>
  <c r="F24" i="26" s="1"/>
  <c r="E25" i="26"/>
  <c r="E24" i="26" s="1"/>
  <c r="D25" i="26"/>
  <c r="C25" i="26"/>
  <c r="B25" i="26"/>
  <c r="B24" i="26" s="1"/>
  <c r="G24" i="26"/>
  <c r="H8" i="26"/>
  <c r="G8" i="26"/>
  <c r="F8" i="26"/>
  <c r="E8" i="26"/>
  <c r="D8" i="26"/>
  <c r="C8" i="26"/>
  <c r="B8" i="26"/>
  <c r="C31" i="25"/>
  <c r="B31" i="25"/>
  <c r="C24" i="25"/>
  <c r="C23" i="25" s="1"/>
  <c r="B24" i="25"/>
  <c r="B23" i="25"/>
  <c r="B21" i="25"/>
  <c r="D7" i="25"/>
  <c r="C7" i="25"/>
  <c r="B7" i="25"/>
  <c r="A2" i="25"/>
  <c r="D7" i="24"/>
  <c r="C7" i="24"/>
  <c r="B7" i="24"/>
  <c r="A7" i="24"/>
  <c r="C6" i="24"/>
  <c r="B6" i="24"/>
  <c r="A3" i="24"/>
  <c r="A2" i="24"/>
  <c r="G26" i="21"/>
  <c r="F26" i="21"/>
  <c r="E26" i="21"/>
  <c r="E20" i="21" s="1"/>
  <c r="D26" i="21"/>
  <c r="D20" i="21" s="1"/>
  <c r="C26" i="21"/>
  <c r="B26" i="21"/>
  <c r="G21" i="21"/>
  <c r="G20" i="21" s="1"/>
  <c r="F21" i="21"/>
  <c r="F20" i="21" s="1"/>
  <c r="E21" i="21"/>
  <c r="D21" i="21"/>
  <c r="C21" i="21"/>
  <c r="C20" i="21" s="1"/>
  <c r="B21" i="21"/>
  <c r="B20" i="21" s="1"/>
  <c r="H17" i="21"/>
  <c r="H13" i="21"/>
  <c r="H7" i="21" s="1"/>
  <c r="H12" i="21"/>
  <c r="G7" i="21"/>
  <c r="F7" i="21"/>
  <c r="E7" i="21"/>
  <c r="D7" i="21"/>
  <c r="C7" i="21"/>
  <c r="B7" i="21"/>
  <c r="C28" i="20"/>
  <c r="B28" i="20"/>
  <c r="C23" i="20"/>
  <c r="B23" i="20"/>
  <c r="D20" i="20"/>
  <c r="B20" i="20"/>
  <c r="D7" i="20"/>
  <c r="C7" i="20"/>
  <c r="B7" i="20"/>
  <c r="A2" i="20"/>
  <c r="D7" i="19"/>
  <c r="C7" i="19"/>
  <c r="B7" i="19"/>
  <c r="A7" i="19"/>
  <c r="C6" i="19"/>
  <c r="B6" i="19"/>
  <c r="A3" i="19"/>
  <c r="A2" i="19"/>
  <c r="C18" i="18"/>
  <c r="B18" i="18"/>
  <c r="C15" i="18"/>
  <c r="C14" i="18" s="1"/>
  <c r="B15" i="18"/>
  <c r="D12" i="18"/>
  <c r="D9" i="18"/>
  <c r="C9" i="18"/>
  <c r="B9" i="18"/>
  <c r="A9" i="18"/>
  <c r="D8" i="18"/>
  <c r="D7" i="18" s="1"/>
  <c r="C8" i="18"/>
  <c r="B8" i="18"/>
  <c r="A8" i="18"/>
  <c r="C7" i="18"/>
  <c r="B7" i="18"/>
  <c r="D5" i="18"/>
  <c r="A2" i="18"/>
  <c r="D6" i="17"/>
  <c r="C6" i="17"/>
  <c r="B6" i="17"/>
  <c r="D4" i="17"/>
  <c r="A2" i="17"/>
  <c r="I18" i="13"/>
  <c r="H18" i="13"/>
  <c r="G18" i="13"/>
  <c r="F18" i="13"/>
  <c r="E18" i="13"/>
  <c r="D18" i="13"/>
  <c r="C18" i="13"/>
  <c r="B18" i="13"/>
  <c r="I12" i="13"/>
  <c r="H12" i="13"/>
  <c r="G12" i="13"/>
  <c r="F12" i="13"/>
  <c r="E12" i="13"/>
  <c r="D12" i="13"/>
  <c r="C12" i="13"/>
  <c r="B12" i="13"/>
  <c r="I10" i="13"/>
  <c r="A10" i="13" s="1"/>
  <c r="I6" i="13"/>
  <c r="H6" i="13"/>
  <c r="G6" i="13"/>
  <c r="F6" i="13"/>
  <c r="E6" i="13"/>
  <c r="D6" i="13"/>
  <c r="C6" i="13"/>
  <c r="B6" i="13"/>
  <c r="I4" i="13"/>
  <c r="A4" i="13" s="1"/>
  <c r="I20" i="12"/>
  <c r="H20" i="12"/>
  <c r="G20" i="12"/>
  <c r="F20" i="12"/>
  <c r="E20" i="12"/>
  <c r="D20" i="12"/>
  <c r="C20" i="12"/>
  <c r="B20" i="12"/>
  <c r="A20" i="12"/>
  <c r="I19" i="12"/>
  <c r="H19" i="12"/>
  <c r="G19" i="12"/>
  <c r="F19" i="12"/>
  <c r="E19" i="12"/>
  <c r="D19" i="12"/>
  <c r="C19" i="12"/>
  <c r="B19" i="12"/>
  <c r="A19" i="12"/>
  <c r="A18" i="12"/>
  <c r="I17" i="12"/>
  <c r="H17" i="12"/>
  <c r="G17" i="12"/>
  <c r="F17" i="12"/>
  <c r="E17" i="12"/>
  <c r="D17" i="12"/>
  <c r="C17" i="12"/>
  <c r="B17" i="12"/>
  <c r="I14" i="12"/>
  <c r="H14" i="12"/>
  <c r="G14" i="12"/>
  <c r="F14" i="12"/>
  <c r="E14" i="12"/>
  <c r="D14" i="12"/>
  <c r="C14" i="12"/>
  <c r="B14" i="12"/>
  <c r="A14" i="12"/>
  <c r="I13" i="12"/>
  <c r="H13" i="12"/>
  <c r="G13" i="12"/>
  <c r="F13" i="12"/>
  <c r="E13" i="12"/>
  <c r="D13" i="12"/>
  <c r="C13" i="12"/>
  <c r="B13" i="12"/>
  <c r="A13" i="12"/>
  <c r="A12" i="12"/>
  <c r="I11" i="12"/>
  <c r="H11" i="12"/>
  <c r="G11" i="12"/>
  <c r="F11" i="12"/>
  <c r="E11" i="12"/>
  <c r="D11" i="12"/>
  <c r="C11" i="12"/>
  <c r="B11" i="12"/>
  <c r="I8" i="12"/>
  <c r="H8" i="12"/>
  <c r="G8" i="12"/>
  <c r="F8" i="12"/>
  <c r="E8" i="12"/>
  <c r="D8" i="12"/>
  <c r="C8" i="12"/>
  <c r="B8" i="12"/>
  <c r="A8" i="12"/>
  <c r="I7" i="12"/>
  <c r="H7" i="12"/>
  <c r="G7" i="12"/>
  <c r="F7" i="12"/>
  <c r="E7" i="12"/>
  <c r="D7" i="12"/>
  <c r="C7" i="12"/>
  <c r="B7" i="12"/>
  <c r="A7" i="12"/>
  <c r="A6" i="12"/>
  <c r="I5" i="12"/>
  <c r="H5" i="12"/>
  <c r="G5" i="12"/>
  <c r="F5" i="12"/>
  <c r="E5" i="12"/>
  <c r="D5" i="12"/>
  <c r="C5" i="12"/>
  <c r="B5" i="12"/>
  <c r="I18" i="11"/>
  <c r="H18" i="11"/>
  <c r="G18" i="11"/>
  <c r="F18" i="11"/>
  <c r="E18" i="11"/>
  <c r="D18" i="11"/>
  <c r="C18" i="11"/>
  <c r="B18" i="11"/>
  <c r="I12" i="11"/>
  <c r="H12" i="11"/>
  <c r="G12" i="11"/>
  <c r="F12" i="11"/>
  <c r="E12" i="11"/>
  <c r="D12" i="11"/>
  <c r="C12" i="11"/>
  <c r="B12" i="11"/>
  <c r="I10" i="11"/>
  <c r="A10" i="11" s="1"/>
  <c r="I6" i="11"/>
  <c r="H6" i="11"/>
  <c r="G6" i="11"/>
  <c r="F6" i="11"/>
  <c r="E6" i="11"/>
  <c r="D6" i="11"/>
  <c r="C6" i="11"/>
  <c r="B6" i="11"/>
  <c r="I4" i="11"/>
  <c r="A4" i="11" s="1"/>
  <c r="H102" i="8"/>
  <c r="G102" i="8"/>
  <c r="F102" i="8"/>
  <c r="E102" i="8"/>
  <c r="D102" i="8"/>
  <c r="C102" i="8"/>
  <c r="B102" i="8"/>
  <c r="H93" i="8"/>
  <c r="G93" i="8"/>
  <c r="F93" i="8"/>
  <c r="E93" i="8"/>
  <c r="D93" i="8"/>
  <c r="C93" i="8"/>
  <c r="B93" i="8"/>
  <c r="H91" i="8"/>
  <c r="G91" i="8"/>
  <c r="F91" i="8"/>
  <c r="E91" i="8"/>
  <c r="D91" i="8"/>
  <c r="C91" i="8"/>
  <c r="B91" i="8"/>
  <c r="H85" i="8"/>
  <c r="G85" i="8"/>
  <c r="F85" i="8"/>
  <c r="E85" i="8"/>
  <c r="D85" i="8"/>
  <c r="C85" i="8"/>
  <c r="B85" i="8"/>
  <c r="I84" i="8"/>
  <c r="H82" i="8"/>
  <c r="G82" i="8"/>
  <c r="F82" i="8"/>
  <c r="E82" i="8"/>
  <c r="D82" i="8"/>
  <c r="C82" i="8"/>
  <c r="B82" i="8"/>
  <c r="H78" i="8"/>
  <c r="G78" i="8"/>
  <c r="F78" i="8"/>
  <c r="E78" i="8"/>
  <c r="D78" i="8"/>
  <c r="C78" i="8"/>
  <c r="B78" i="8"/>
  <c r="H72" i="8"/>
  <c r="G72" i="8"/>
  <c r="F72" i="8"/>
  <c r="E72" i="8"/>
  <c r="D72" i="8"/>
  <c r="C72" i="8"/>
  <c r="B72" i="8"/>
  <c r="I71" i="8"/>
  <c r="H68" i="8"/>
  <c r="G68" i="8"/>
  <c r="F68" i="8"/>
  <c r="E68" i="8"/>
  <c r="D68" i="8"/>
  <c r="C68" i="8"/>
  <c r="B68" i="8"/>
  <c r="H62" i="8"/>
  <c r="G62" i="8"/>
  <c r="F62" i="8"/>
  <c r="E62" i="8"/>
  <c r="D62" i="8"/>
  <c r="C62" i="8"/>
  <c r="B62" i="8"/>
  <c r="H60" i="8"/>
  <c r="G60" i="8"/>
  <c r="F60" i="8"/>
  <c r="E60" i="8"/>
  <c r="D60" i="8"/>
  <c r="C60" i="8"/>
  <c r="B60" i="8"/>
  <c r="H54" i="8"/>
  <c r="G54" i="8"/>
  <c r="F54" i="8"/>
  <c r="E54" i="8"/>
  <c r="D54" i="8"/>
  <c r="C54" i="8"/>
  <c r="B54" i="8"/>
  <c r="H47" i="8"/>
  <c r="G47" i="8"/>
  <c r="F47" i="8"/>
  <c r="E47" i="8"/>
  <c r="D47" i="8"/>
  <c r="C47" i="8"/>
  <c r="B47" i="8"/>
  <c r="I46" i="8"/>
  <c r="H44" i="8"/>
  <c r="G44" i="8"/>
  <c r="F44" i="8"/>
  <c r="E44" i="8"/>
  <c r="D44" i="8"/>
  <c r="C44" i="8"/>
  <c r="B44" i="8"/>
  <c r="H9" i="8"/>
  <c r="G9" i="8"/>
  <c r="F9" i="8"/>
  <c r="E9" i="8"/>
  <c r="D9" i="8"/>
  <c r="C9" i="8"/>
  <c r="B9" i="8"/>
  <c r="I8" i="8"/>
  <c r="A6" i="8"/>
  <c r="I4" i="8"/>
  <c r="A2" i="8"/>
  <c r="H102" i="7"/>
  <c r="G102" i="7"/>
  <c r="F102" i="7"/>
  <c r="E102" i="7"/>
  <c r="D102" i="7"/>
  <c r="C102" i="7"/>
  <c r="B102" i="7"/>
  <c r="H93" i="7"/>
  <c r="G93" i="7"/>
  <c r="F93" i="7"/>
  <c r="E93" i="7"/>
  <c r="D93" i="7"/>
  <c r="C93" i="7"/>
  <c r="B93" i="7"/>
  <c r="H91" i="7"/>
  <c r="G91" i="7"/>
  <c r="F91" i="7"/>
  <c r="E91" i="7"/>
  <c r="D91" i="7"/>
  <c r="C91" i="7"/>
  <c r="B91" i="7"/>
  <c r="H85" i="7"/>
  <c r="G85" i="7"/>
  <c r="F85" i="7"/>
  <c r="E85" i="7"/>
  <c r="D85" i="7"/>
  <c r="C85" i="7"/>
  <c r="B85" i="7"/>
  <c r="I84" i="7"/>
  <c r="H82" i="7"/>
  <c r="G82" i="7"/>
  <c r="F82" i="7"/>
  <c r="E82" i="7"/>
  <c r="D82" i="7"/>
  <c r="C82" i="7"/>
  <c r="B82" i="7"/>
  <c r="H78" i="7"/>
  <c r="G78" i="7"/>
  <c r="F78" i="7"/>
  <c r="E78" i="7"/>
  <c r="D78" i="7"/>
  <c r="C78" i="7"/>
  <c r="B78" i="7"/>
  <c r="H72" i="7"/>
  <c r="G72" i="7"/>
  <c r="F72" i="7"/>
  <c r="E72" i="7"/>
  <c r="D72" i="7"/>
  <c r="C72" i="7"/>
  <c r="B72" i="7"/>
  <c r="I71" i="7"/>
  <c r="H68" i="7"/>
  <c r="G68" i="7"/>
  <c r="F68" i="7"/>
  <c r="E68" i="7"/>
  <c r="D68" i="7"/>
  <c r="C68" i="7"/>
  <c r="B68" i="7"/>
  <c r="H62" i="7"/>
  <c r="G62" i="7"/>
  <c r="F62" i="7"/>
  <c r="E62" i="7"/>
  <c r="D62" i="7"/>
  <c r="C62" i="7"/>
  <c r="B62" i="7"/>
  <c r="H60" i="7"/>
  <c r="G60" i="7"/>
  <c r="F60" i="7"/>
  <c r="E60" i="7"/>
  <c r="D60" i="7"/>
  <c r="C60" i="7"/>
  <c r="B60" i="7"/>
  <c r="H54" i="7"/>
  <c r="G54" i="7"/>
  <c r="F54" i="7"/>
  <c r="E54" i="7"/>
  <c r="D54" i="7"/>
  <c r="C54" i="7"/>
  <c r="B54" i="7"/>
  <c r="H47" i="7"/>
  <c r="G47" i="7"/>
  <c r="F47" i="7"/>
  <c r="E47" i="7"/>
  <c r="D47" i="7"/>
  <c r="C47" i="7"/>
  <c r="B47" i="7"/>
  <c r="I46" i="7"/>
  <c r="H44" i="7"/>
  <c r="G44" i="7"/>
  <c r="F44" i="7"/>
  <c r="E44" i="7"/>
  <c r="D44" i="7"/>
  <c r="C44" i="7"/>
  <c r="B44" i="7"/>
  <c r="H9" i="7"/>
  <c r="G9" i="7"/>
  <c r="F9" i="7"/>
  <c r="E9" i="7"/>
  <c r="D9" i="7"/>
  <c r="C9" i="7"/>
  <c r="B9" i="7"/>
  <c r="I8" i="7"/>
  <c r="A6" i="7"/>
  <c r="I4" i="7"/>
  <c r="A2" i="7"/>
  <c r="H102" i="6"/>
  <c r="G102" i="6"/>
  <c r="F102" i="6"/>
  <c r="E102" i="6"/>
  <c r="D102" i="6"/>
  <c r="C102" i="6"/>
  <c r="B102" i="6"/>
  <c r="H93" i="6"/>
  <c r="G93" i="6"/>
  <c r="F93" i="6"/>
  <c r="E93" i="6"/>
  <c r="D93" i="6"/>
  <c r="C93" i="6"/>
  <c r="B93" i="6"/>
  <c r="H91" i="6"/>
  <c r="G91" i="6"/>
  <c r="F91" i="6"/>
  <c r="E91" i="6"/>
  <c r="D91" i="6"/>
  <c r="C91" i="6"/>
  <c r="B91" i="6"/>
  <c r="H85" i="6"/>
  <c r="G85" i="6"/>
  <c r="F85" i="6"/>
  <c r="E85" i="6"/>
  <c r="D85" i="6"/>
  <c r="C85" i="6"/>
  <c r="B85" i="6"/>
  <c r="I84" i="6"/>
  <c r="H82" i="6"/>
  <c r="G82" i="6"/>
  <c r="F82" i="6"/>
  <c r="E82" i="6"/>
  <c r="D82" i="6"/>
  <c r="C82" i="6"/>
  <c r="B82" i="6"/>
  <c r="H76" i="6"/>
  <c r="G76" i="6"/>
  <c r="F76" i="6"/>
  <c r="E76" i="6"/>
  <c r="D76" i="6"/>
  <c r="C76" i="6"/>
  <c r="B76" i="6"/>
  <c r="H74" i="6"/>
  <c r="G74" i="6"/>
  <c r="F74" i="6"/>
  <c r="E74" i="6"/>
  <c r="D74" i="6"/>
  <c r="C74" i="6"/>
  <c r="B74" i="6"/>
  <c r="H68" i="6"/>
  <c r="G68" i="6"/>
  <c r="F68" i="6"/>
  <c r="E68" i="6"/>
  <c r="D68" i="6"/>
  <c r="C68" i="6"/>
  <c r="B68" i="6"/>
  <c r="H61" i="6"/>
  <c r="G61" i="6"/>
  <c r="F61" i="6"/>
  <c r="E61" i="6"/>
  <c r="D61" i="6"/>
  <c r="C61" i="6"/>
  <c r="B61" i="6"/>
  <c r="I60" i="6"/>
  <c r="H57" i="6"/>
  <c r="G57" i="6"/>
  <c r="F57" i="6"/>
  <c r="E57" i="6"/>
  <c r="D57" i="6"/>
  <c r="C57" i="6"/>
  <c r="B57" i="6"/>
  <c r="H53" i="6"/>
  <c r="G53" i="6"/>
  <c r="F53" i="6"/>
  <c r="E53" i="6"/>
  <c r="D53" i="6"/>
  <c r="C53" i="6"/>
  <c r="B53" i="6"/>
  <c r="H47" i="6"/>
  <c r="G47" i="6"/>
  <c r="F47" i="6"/>
  <c r="E47" i="6"/>
  <c r="D47" i="6"/>
  <c r="C47" i="6"/>
  <c r="B47" i="6"/>
  <c r="I46" i="6"/>
  <c r="H44" i="6"/>
  <c r="G44" i="6"/>
  <c r="F44" i="6"/>
  <c r="E44" i="6"/>
  <c r="D44" i="6"/>
  <c r="C44" i="6"/>
  <c r="B44" i="6"/>
  <c r="H9" i="6"/>
  <c r="G9" i="6"/>
  <c r="F9" i="6"/>
  <c r="E9" i="6"/>
  <c r="D9" i="6"/>
  <c r="C9" i="6"/>
  <c r="B9" i="6"/>
  <c r="I8" i="6"/>
  <c r="I4" i="6"/>
  <c r="H102" i="5"/>
  <c r="G102" i="5"/>
  <c r="F102" i="5"/>
  <c r="E102" i="5"/>
  <c r="D102" i="5"/>
  <c r="C102" i="5"/>
  <c r="B102" i="5"/>
  <c r="H93" i="5"/>
  <c r="G93" i="5"/>
  <c r="F93" i="5"/>
  <c r="E93" i="5"/>
  <c r="D93" i="5"/>
  <c r="C93" i="5"/>
  <c r="B93" i="5"/>
  <c r="H91" i="5"/>
  <c r="G91" i="5"/>
  <c r="F91" i="5"/>
  <c r="E91" i="5"/>
  <c r="D91" i="5"/>
  <c r="C91" i="5"/>
  <c r="B91" i="5"/>
  <c r="H85" i="5"/>
  <c r="G85" i="5"/>
  <c r="F85" i="5"/>
  <c r="E85" i="5"/>
  <c r="D85" i="5"/>
  <c r="C85" i="5"/>
  <c r="B85" i="5"/>
  <c r="I84" i="5"/>
  <c r="H82" i="5"/>
  <c r="G82" i="5"/>
  <c r="F82" i="5"/>
  <c r="E82" i="5"/>
  <c r="D82" i="5"/>
  <c r="C82" i="5"/>
  <c r="B82" i="5"/>
  <c r="H76" i="5"/>
  <c r="G76" i="5"/>
  <c r="F76" i="5"/>
  <c r="E76" i="5"/>
  <c r="D76" i="5"/>
  <c r="C76" i="5"/>
  <c r="B76" i="5"/>
  <c r="H74" i="5"/>
  <c r="G74" i="5"/>
  <c r="F74" i="5"/>
  <c r="E74" i="5"/>
  <c r="D74" i="5"/>
  <c r="C74" i="5"/>
  <c r="B74" i="5"/>
  <c r="H68" i="5"/>
  <c r="G68" i="5"/>
  <c r="F68" i="5"/>
  <c r="E68" i="5"/>
  <c r="D68" i="5"/>
  <c r="C68" i="5"/>
  <c r="B68" i="5"/>
  <c r="H61" i="5"/>
  <c r="G61" i="5"/>
  <c r="F61" i="5"/>
  <c r="E61" i="5"/>
  <c r="D61" i="5"/>
  <c r="C61" i="5"/>
  <c r="B61" i="5"/>
  <c r="I60" i="5"/>
  <c r="I59" i="5" s="1"/>
  <c r="H57" i="5"/>
  <c r="G57" i="5"/>
  <c r="F57" i="5"/>
  <c r="E57" i="5"/>
  <c r="D57" i="5"/>
  <c r="C57" i="5"/>
  <c r="B57" i="5"/>
  <c r="H53" i="5"/>
  <c r="G53" i="5"/>
  <c r="F53" i="5"/>
  <c r="E53" i="5"/>
  <c r="D53" i="5"/>
  <c r="C53" i="5"/>
  <c r="B53" i="5"/>
  <c r="H47" i="5"/>
  <c r="G47" i="5"/>
  <c r="F47" i="5"/>
  <c r="E47" i="5"/>
  <c r="D47" i="5"/>
  <c r="C47" i="5"/>
  <c r="B47" i="5"/>
  <c r="I46" i="5"/>
  <c r="H44" i="5"/>
  <c r="G44" i="5"/>
  <c r="F44" i="5"/>
  <c r="E44" i="5"/>
  <c r="D44" i="5"/>
  <c r="C44" i="5"/>
  <c r="B44" i="5"/>
  <c r="H9" i="5"/>
  <c r="G9" i="5"/>
  <c r="F9" i="5"/>
  <c r="E9" i="5"/>
  <c r="E8" i="5" s="1"/>
  <c r="D9" i="5"/>
  <c r="C9" i="5"/>
  <c r="B9" i="5"/>
  <c r="I8" i="5"/>
  <c r="I4" i="5"/>
  <c r="E48" i="49" l="1"/>
  <c r="D48" i="49"/>
  <c r="C48" i="49"/>
  <c r="C7" i="49" s="1"/>
  <c r="E8" i="49"/>
  <c r="C8" i="48"/>
  <c r="C79" i="48"/>
  <c r="B99" i="48"/>
  <c r="F99" i="48"/>
  <c r="E99" i="48"/>
  <c r="D99" i="48"/>
  <c r="D78" i="48" s="1"/>
  <c r="G8" i="8"/>
  <c r="C8" i="8"/>
  <c r="B71" i="30"/>
  <c r="E12" i="43"/>
  <c r="G18" i="43"/>
  <c r="B6" i="46"/>
  <c r="G18" i="46"/>
  <c r="B79" i="48"/>
  <c r="F79" i="48"/>
  <c r="F78" i="48" s="1"/>
  <c r="E79" i="48"/>
  <c r="E78" i="48" s="1"/>
  <c r="D8" i="49"/>
  <c r="D7" i="49" s="1"/>
  <c r="C99" i="49"/>
  <c r="B99" i="49"/>
  <c r="F99" i="49"/>
  <c r="F78" i="49" s="1"/>
  <c r="E99" i="49"/>
  <c r="E78" i="49" s="1"/>
  <c r="H46" i="5"/>
  <c r="B84" i="5"/>
  <c r="F84" i="5"/>
  <c r="C60" i="6"/>
  <c r="C59" i="6" s="1"/>
  <c r="C84" i="6"/>
  <c r="G84" i="6"/>
  <c r="B8" i="8"/>
  <c r="F8" i="8"/>
  <c r="C71" i="8"/>
  <c r="G71" i="8"/>
  <c r="C22" i="20"/>
  <c r="C18" i="29"/>
  <c r="C7" i="29" s="1"/>
  <c r="C72" i="30"/>
  <c r="C71" i="30" s="1"/>
  <c r="C85" i="30"/>
  <c r="C6" i="43"/>
  <c r="G6" i="43"/>
  <c r="B12" i="43"/>
  <c r="F12" i="43"/>
  <c r="D18" i="43"/>
  <c r="C6" i="46"/>
  <c r="G6" i="46"/>
  <c r="E12" i="46"/>
  <c r="D79" i="48"/>
  <c r="B8" i="49"/>
  <c r="F8" i="49"/>
  <c r="D79" i="49"/>
  <c r="C79" i="49"/>
  <c r="B79" i="49"/>
  <c r="C8" i="30"/>
  <c r="C18" i="43"/>
  <c r="F6" i="46"/>
  <c r="D12" i="46"/>
  <c r="C18" i="46"/>
  <c r="I70" i="7"/>
  <c r="C84" i="7"/>
  <c r="G84" i="7"/>
  <c r="E84" i="7"/>
  <c r="B84" i="8"/>
  <c r="F84" i="8"/>
  <c r="D18" i="12"/>
  <c r="H18" i="12"/>
  <c r="B14" i="18"/>
  <c r="B22" i="20"/>
  <c r="B8" i="29"/>
  <c r="B7" i="29" s="1"/>
  <c r="B47" i="30"/>
  <c r="C9" i="31"/>
  <c r="D8" i="48"/>
  <c r="D48" i="48"/>
  <c r="C48" i="48"/>
  <c r="C7" i="48" s="1"/>
  <c r="B48" i="48"/>
  <c r="B7" i="48" s="1"/>
  <c r="E79" i="49"/>
  <c r="E71" i="7"/>
  <c r="H71" i="7"/>
  <c r="D46" i="7"/>
  <c r="H46" i="7"/>
  <c r="I7" i="7"/>
  <c r="E8" i="7"/>
  <c r="D8" i="7"/>
  <c r="D7" i="7" s="1"/>
  <c r="H8" i="7"/>
  <c r="H7" i="7" s="1"/>
  <c r="C71" i="7"/>
  <c r="C70" i="7" s="1"/>
  <c r="B71" i="7"/>
  <c r="F71" i="7"/>
  <c r="C46" i="7"/>
  <c r="G46" i="7"/>
  <c r="C8" i="7"/>
  <c r="G8" i="7"/>
  <c r="D71" i="7"/>
  <c r="E46" i="7"/>
  <c r="G71" i="7"/>
  <c r="H84" i="7"/>
  <c r="H70" i="7" s="1"/>
  <c r="D84" i="7"/>
  <c r="B8" i="7"/>
  <c r="F8" i="7"/>
  <c r="B46" i="7"/>
  <c r="F46" i="7"/>
  <c r="B84" i="7"/>
  <c r="F84" i="7"/>
  <c r="F70" i="7" s="1"/>
  <c r="D8" i="8"/>
  <c r="H8" i="8"/>
  <c r="F46" i="8"/>
  <c r="D71" i="8"/>
  <c r="G46" i="8"/>
  <c r="G7" i="8" s="1"/>
  <c r="G84" i="8"/>
  <c r="G70" i="8" s="1"/>
  <c r="E46" i="8"/>
  <c r="I70" i="8"/>
  <c r="E71" i="8"/>
  <c r="H71" i="8"/>
  <c r="I7" i="8"/>
  <c r="E8" i="8"/>
  <c r="C46" i="8"/>
  <c r="D84" i="8"/>
  <c r="H84" i="8"/>
  <c r="C84" i="8"/>
  <c r="C70" i="8" s="1"/>
  <c r="B46" i="8"/>
  <c r="E84" i="8"/>
  <c r="D46" i="8"/>
  <c r="H46" i="8"/>
  <c r="B71" i="8"/>
  <c r="B70" i="8" s="1"/>
  <c r="F71" i="8"/>
  <c r="I18" i="12"/>
  <c r="D12" i="12"/>
  <c r="H12" i="12"/>
  <c r="E6" i="12"/>
  <c r="I6" i="12"/>
  <c r="E12" i="12"/>
  <c r="C18" i="12"/>
  <c r="D6" i="12"/>
  <c r="H6" i="12"/>
  <c r="E18" i="12"/>
  <c r="B6" i="12"/>
  <c r="I12" i="12"/>
  <c r="G18" i="12"/>
  <c r="F6" i="12"/>
  <c r="B12" i="12"/>
  <c r="C12" i="12"/>
  <c r="G12" i="12"/>
  <c r="F12" i="12"/>
  <c r="C6" i="12"/>
  <c r="G6" i="12"/>
  <c r="B18" i="12"/>
  <c r="F18" i="12"/>
  <c r="B84" i="6"/>
  <c r="F84" i="6"/>
  <c r="B8" i="6"/>
  <c r="F8" i="6"/>
  <c r="C46" i="6"/>
  <c r="G46" i="6"/>
  <c r="B60" i="6"/>
  <c r="B59" i="6" s="1"/>
  <c r="F60" i="6"/>
  <c r="F59" i="6" s="1"/>
  <c r="E46" i="6"/>
  <c r="D60" i="6"/>
  <c r="H60" i="6"/>
  <c r="E84" i="6"/>
  <c r="D8" i="6"/>
  <c r="H8" i="6"/>
  <c r="G60" i="6"/>
  <c r="G59" i="6" s="1"/>
  <c r="I7" i="6"/>
  <c r="E8" i="6"/>
  <c r="D46" i="6"/>
  <c r="H46" i="6"/>
  <c r="I59" i="6"/>
  <c r="E60" i="6"/>
  <c r="D84" i="6"/>
  <c r="H84" i="6"/>
  <c r="H59" i="6" s="1"/>
  <c r="C8" i="6"/>
  <c r="G8" i="6"/>
  <c r="B46" i="6"/>
  <c r="B7" i="6" s="1"/>
  <c r="B6" i="6" s="1"/>
  <c r="F46" i="6"/>
  <c r="F7" i="6" s="1"/>
  <c r="F6" i="6" s="1"/>
  <c r="C46" i="5"/>
  <c r="F60" i="5"/>
  <c r="C8" i="5"/>
  <c r="G8" i="5"/>
  <c r="G7" i="5" s="1"/>
  <c r="B46" i="5"/>
  <c r="F46" i="5"/>
  <c r="D46" i="5"/>
  <c r="E84" i="5"/>
  <c r="I7" i="5"/>
  <c r="G46" i="5"/>
  <c r="D60" i="5"/>
  <c r="H60" i="5"/>
  <c r="B60" i="5"/>
  <c r="B59" i="5" s="1"/>
  <c r="D8" i="5"/>
  <c r="H8" i="5"/>
  <c r="H7" i="5" s="1"/>
  <c r="E60" i="5"/>
  <c r="C84" i="5"/>
  <c r="G84" i="5"/>
  <c r="D84" i="5"/>
  <c r="H84" i="5"/>
  <c r="B8" i="5"/>
  <c r="F8" i="5"/>
  <c r="F7" i="5" s="1"/>
  <c r="E46" i="5"/>
  <c r="E7" i="5" s="1"/>
  <c r="C60" i="5"/>
  <c r="C59" i="5" s="1"/>
  <c r="G60" i="5"/>
  <c r="C7" i="30"/>
  <c r="C7" i="5"/>
  <c r="B8" i="30"/>
  <c r="B7" i="30" s="1"/>
  <c r="G7" i="49"/>
  <c r="E7" i="49"/>
  <c r="D6" i="43"/>
  <c r="E48" i="48"/>
  <c r="E7" i="48" s="1"/>
  <c r="C99" i="48"/>
  <c r="B48" i="49"/>
  <c r="F48" i="49"/>
  <c r="D99" i="49"/>
  <c r="C47" i="31"/>
  <c r="C8" i="31" s="1"/>
  <c r="B85" i="31"/>
  <c r="B60" i="31" s="1"/>
  <c r="B7" i="31" s="1"/>
  <c r="B18" i="46"/>
  <c r="F18" i="46"/>
  <c r="D8" i="31"/>
  <c r="C61" i="31"/>
  <c r="C60" i="31" s="1"/>
  <c r="F7" i="48"/>
  <c r="E8" i="56"/>
  <c r="D5" i="35"/>
  <c r="D5" i="29"/>
  <c r="D21" i="25"/>
  <c r="H4" i="21"/>
  <c r="D5" i="20"/>
  <c r="D5" i="19"/>
  <c r="D4" i="53"/>
  <c r="I4" i="51"/>
  <c r="D6" i="36"/>
  <c r="D5" i="31"/>
  <c r="D5" i="30"/>
  <c r="H21" i="26"/>
  <c r="H5" i="26"/>
  <c r="D5" i="25"/>
  <c r="D5" i="24"/>
  <c r="G4" i="48"/>
  <c r="G4" i="47"/>
  <c r="G4" i="40"/>
  <c r="A4" i="40" s="1"/>
  <c r="D78" i="49" l="1"/>
  <c r="F7" i="49"/>
  <c r="F6" i="49" s="1"/>
  <c r="B78" i="49"/>
  <c r="C78" i="49"/>
  <c r="C6" i="49" s="1"/>
  <c r="F6" i="48"/>
  <c r="B78" i="48"/>
  <c r="B6" i="48" s="1"/>
  <c r="C78" i="48"/>
  <c r="D7" i="48"/>
  <c r="F7" i="8"/>
  <c r="H7" i="8"/>
  <c r="H6" i="8" s="1"/>
  <c r="C7" i="8"/>
  <c r="E70" i="7"/>
  <c r="E7" i="7"/>
  <c r="E6" i="7" s="1"/>
  <c r="E6" i="49"/>
  <c r="G7" i="7"/>
  <c r="B7" i="49"/>
  <c r="B6" i="49" s="1"/>
  <c r="E6" i="48"/>
  <c r="B7" i="8"/>
  <c r="D6" i="48"/>
  <c r="D7" i="8"/>
  <c r="F59" i="5"/>
  <c r="F70" i="8"/>
  <c r="F6" i="8" s="1"/>
  <c r="H70" i="8"/>
  <c r="B70" i="7"/>
  <c r="G70" i="7"/>
  <c r="D70" i="7"/>
  <c r="D6" i="7" s="1"/>
  <c r="C7" i="7"/>
  <c r="C6" i="7" s="1"/>
  <c r="H6" i="7"/>
  <c r="G6" i="7"/>
  <c r="F7" i="7"/>
  <c r="F6" i="7" s="1"/>
  <c r="B7" i="7"/>
  <c r="D70" i="8"/>
  <c r="G6" i="8"/>
  <c r="E7" i="8"/>
  <c r="E6" i="8" s="1"/>
  <c r="E70" i="8"/>
  <c r="B6" i="8"/>
  <c r="C6" i="8"/>
  <c r="D7" i="6"/>
  <c r="D59" i="6"/>
  <c r="G7" i="6"/>
  <c r="G6" i="6" s="1"/>
  <c r="E59" i="6"/>
  <c r="E7" i="6"/>
  <c r="C7" i="6"/>
  <c r="C6" i="6" s="1"/>
  <c r="D6" i="6"/>
  <c r="H7" i="6"/>
  <c r="H6" i="6" s="1"/>
  <c r="C6" i="5"/>
  <c r="F6" i="5"/>
  <c r="H59" i="5"/>
  <c r="H6" i="5" s="1"/>
  <c r="D59" i="5"/>
  <c r="B7" i="5"/>
  <c r="B6" i="5" s="1"/>
  <c r="D7" i="5"/>
  <c r="E59" i="5"/>
  <c r="E6" i="5" s="1"/>
  <c r="G59" i="5"/>
  <c r="G6" i="5" s="1"/>
  <c r="D6" i="49"/>
  <c r="C6" i="48"/>
  <c r="C7" i="31"/>
  <c r="D6" i="8" l="1"/>
  <c r="B6" i="7"/>
  <c r="E6" i="6"/>
  <c r="D6" i="5"/>
</calcChain>
</file>

<file path=xl/sharedStrings.xml><?xml version="1.0" encoding="utf-8"?>
<sst xmlns="http://schemas.openxmlformats.org/spreadsheetml/2006/main" count="1285" uniqueCount="220">
  <si>
    <t>Облігації Укравтодору (5 - річні)</t>
  </si>
  <si>
    <t>Облігації ДІУ (7 - річні)</t>
  </si>
  <si>
    <t>Казначейські зобов'язання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</si>
  <si>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</si>
  <si>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</si>
  <si>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</si>
  <si>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</si>
  <si>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</si>
  <si>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</si>
  <si>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</si>
  <si>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</si>
  <si>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2018.07.31-2018.12.31</t>
  </si>
  <si>
    <t>2019-2023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</si>
  <si>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</si>
  <si>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</si>
  <si>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</si>
  <si>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ОЗДП 2010 року</t>
  </si>
  <si>
    <t>Середній термін до погашення, років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</si>
  <si>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</si>
  <si>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</si>
  <si>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</si>
  <si>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</si>
  <si>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</si>
  <si>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</si>
  <si>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</si>
  <si>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 xml:space="preserve">    Державний борг</t>
  </si>
  <si>
    <t>Японія</t>
  </si>
  <si>
    <t>05763683-dda1-4395-9c56-d6ad7724cf27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</si>
  <si>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</si>
  <si>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</si>
  <si>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</si>
  <si>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</si>
  <si>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</si>
  <si>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</si>
  <si>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</si>
  <si>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</si>
  <si>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</si>
  <si>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>ОЗДП 2005 року</t>
  </si>
  <si>
    <t xml:space="preserve">            ОВДП (15 - річні)</t>
  </si>
  <si>
    <t>Облігації ДП "ФІНІНПРО" (5 - річні)</t>
  </si>
  <si>
    <t>Валютна структура боргу на кінець попереднього року та на звітну дату</t>
  </si>
  <si>
    <t>ОВДП (7 - річні)</t>
  </si>
  <si>
    <t xml:space="preserve">            ОВДП (11 -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</si>
  <si>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</si>
  <si>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</si>
  <si>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</si>
  <si>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</si>
  <si>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</si>
  <si>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</si>
  <si>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Облігації НАК "Нафтогаз" (5 -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</si>
  <si>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</si>
  <si>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</si>
  <si>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</si>
  <si>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Aquasafety Invest plc</t>
  </si>
  <si>
    <t>Німеччина</t>
  </si>
  <si>
    <t>ОВДП (1 - місячні)</t>
  </si>
  <si>
    <t>ОВДП (24-річні)</t>
  </si>
  <si>
    <t>Європейський банк реконструкції та розвитку</t>
  </si>
  <si>
    <t>ОЗДП 2011 року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</si>
  <si>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</si>
  <si>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</si>
  <si>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</si>
  <si>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</si>
  <si>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</si>
  <si>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</si>
  <si>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</si>
  <si>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</si>
  <si>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</si>
  <si>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</si>
  <si>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ОЗДП 2006 року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</si>
  <si>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</si>
  <si>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</si>
  <si>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</si>
  <si>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</si>
  <si>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</si>
  <si>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</si>
  <si>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</si>
  <si>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</si>
  <si>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</si>
  <si>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</si>
  <si>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Облігації ДП КАЗ "Авіант" (5 - річні)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</si>
  <si>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</si>
  <si>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</si>
  <si>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</si>
  <si>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</si>
  <si>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</si>
  <si>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</si>
  <si>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</si>
  <si>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</si>
  <si>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>ОЗДП 2012 року</t>
  </si>
  <si>
    <t>ОВДП (8 - річні)</t>
  </si>
  <si>
    <t xml:space="preserve">            ОВДП (12 -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</si>
  <si>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</si>
  <si>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</si>
  <si>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</si>
  <si>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</si>
  <si>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</si>
  <si>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</si>
  <si>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</si>
  <si>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</si>
  <si>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</si>
  <si>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</si>
  <si>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</si>
  <si>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Облігації Укравтодору (3 - річні)</t>
  </si>
  <si>
    <t>ОЗДП 2007 року</t>
  </si>
  <si>
    <t>Експортно-імпортний банк Кореї</t>
  </si>
  <si>
    <t>Облігації ДІУ (5 - річні)</t>
  </si>
  <si>
    <t>Сбербанк Росії</t>
  </si>
  <si>
    <t>Векселі Укравтодору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</si>
  <si>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</si>
  <si>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</si>
  <si>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</si>
  <si>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</si>
  <si>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ВАТ "Газпромбанк"</t>
  </si>
  <si>
    <t>Державні цінні папери</t>
  </si>
  <si>
    <t>ОВДП (21-річні)</t>
  </si>
  <si>
    <t>(в розрізі валют погашеня)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</si>
  <si>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</si>
  <si>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</si>
  <si>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</si>
  <si>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</si>
  <si>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</si>
  <si>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</si>
  <si>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</si>
  <si>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</si>
  <si>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</si>
  <si>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 xml:space="preserve">            ОВДП (6 - річні)</t>
  </si>
  <si>
    <t>Облігації ХДАВП (5 -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</si>
  <si>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</si>
  <si>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</si>
  <si>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</si>
  <si>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</si>
  <si>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</si>
  <si>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</si>
  <si>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</si>
  <si>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</si>
  <si>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</si>
  <si>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</si>
  <si>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</si>
  <si>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</si>
  <si>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>Облігації ДП "ФІНІНПРО" (7 - річні)</t>
  </si>
  <si>
    <t xml:space="preserve">            ОВДП (27-річні)</t>
  </si>
  <si>
    <t>Фонд чистих технологій (МБРР)</t>
  </si>
  <si>
    <t>Середній термін обігу, років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</si>
  <si>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</si>
  <si>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</si>
  <si>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</si>
  <si>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</si>
  <si>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</si>
  <si>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</si>
  <si>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</si>
  <si>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</si>
  <si>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</si>
  <si>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</si>
  <si>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</si>
  <si>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Облігації НАК "Нафтогаз України" (3 - річні)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</si>
  <si>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</si>
  <si>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</si>
  <si>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</si>
  <si>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</si>
  <si>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</si>
  <si>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</si>
  <si>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</si>
  <si>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</si>
  <si>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</si>
  <si>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2023-31.12.2060</t>
  </si>
  <si>
    <t>LIBOR</t>
  </si>
  <si>
    <t>В тому числі:</t>
  </si>
  <si>
    <t>2</t>
  </si>
  <si>
    <t>ОЗДП 2014 року</t>
  </si>
  <si>
    <t>(за типом кредитора)</t>
  </si>
  <si>
    <t xml:space="preserve">            ОВДП (22-річні)</t>
  </si>
  <si>
    <t>дол.США</t>
  </si>
  <si>
    <t>ОВДП (18 - місячні)</t>
  </si>
  <si>
    <t>Зовнішній борг за позиками, одержаними від міжнародних фінансових організацій</t>
  </si>
  <si>
    <t>грн.</t>
  </si>
  <si>
    <t>Citibank, N.A., Deutsche Bank AG</t>
  </si>
  <si>
    <t xml:space="preserve">            ОВДП (12 - місячні)</t>
  </si>
  <si>
    <t>ОВДП (22-річні)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</si>
  <si>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</si>
  <si>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</si>
  <si>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</si>
  <si>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</si>
  <si>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</si>
  <si>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</si>
  <si>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 xml:space="preserve"> 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</si>
  <si>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</si>
  <si>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</si>
  <si>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</si>
  <si>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</si>
  <si>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Облігації ХДАВП (6 - річні)</t>
  </si>
  <si>
    <t>Chase Manhattan Bank Luxembourg S.A.</t>
  </si>
  <si>
    <t>Облігації Укравтодору (12 - місячні)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</si>
  <si>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</si>
  <si>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</si>
  <si>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</si>
  <si>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</si>
  <si>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</si>
  <si>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</si>
  <si>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</si>
  <si>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</si>
  <si>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</si>
  <si>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</si>
  <si>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</si>
  <si>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</si>
  <si>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</si>
  <si>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</si>
  <si>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</si>
  <si>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</si>
  <si>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</si>
  <si>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</si>
  <si>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Credit Suisse First Boston International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</si>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</sst>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8"/>
      <name val="Arial Cyr"/>
      <charset val="204"/>
    </font>
    <font>
      <sz val="14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 Cyr"/>
      <charset val="204"/>
    </font>
    <font>
      <sz val="10"/>
      <color theme="0"/>
      <name val="Arial Cyr"/>
      <charset val="204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5">
    <xf numFmtId="0" fontId="0" fillId="0" borderId="0" xfId="0"/>
    <xf numFmtId="0" fontId="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5" fillId="8" borderId="1" xfId="0" applyFont="1" applyFill="1" applyBorder="1" applyAlignment="1">
      <alignment horizontal="left" indent="2"/>
    </xf>
    <xf numFmtId="4" fontId="5" fillId="9" borderId="1" xfId="0" applyNumberFormat="1" applyFont="1" applyFill="1" applyBorder="1" applyAlignment="1"/>
    <xf numFmtId="49" fontId="6" fillId="10" borderId="1" xfId="0" applyNumberFormat="1" applyFont="1" applyFill="1" applyBorder="1" applyAlignment="1">
      <alignment horizontal="center" vertical="center"/>
    </xf>
    <xf numFmtId="164" fontId="5" fillId="9" borderId="1" xfId="3" applyNumberFormat="1" applyFont="1" applyFill="1" applyBorder="1" applyAlignment="1">
      <alignment horizontal="right" vertical="center"/>
    </xf>
    <xf numFmtId="0" fontId="7" fillId="0" borderId="0" xfId="1" applyNumberFormat="1" applyFont="1" applyAlignment="1">
      <alignment horizontal="center" vertical="center"/>
    </xf>
    <xf numFmtId="49" fontId="8" fillId="6" borderId="1" xfId="11" applyNumberFormat="1" applyFont="1" applyBorder="1"/>
    <xf numFmtId="10" fontId="9" fillId="8" borderId="1" xfId="8" applyNumberFormat="1" applyFont="1" applyFill="1" applyBorder="1" applyAlignment="1">
      <alignment horizontal="right"/>
    </xf>
    <xf numFmtId="164" fontId="9" fillId="8" borderId="1" xfId="8" applyNumberFormat="1" applyFont="1" applyFill="1" applyBorder="1" applyAlignment="1">
      <alignment horizontal="right"/>
    </xf>
    <xf numFmtId="10" fontId="7" fillId="10" borderId="1" xfId="1" applyNumberFormat="1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left" indent="1"/>
    </xf>
    <xf numFmtId="4" fontId="11" fillId="6" borderId="1" xfId="11" applyNumberFormat="1" applyFont="1" applyBorder="1" applyAlignment="1">
      <alignment horizontal="right" vertical="center"/>
    </xf>
    <xf numFmtId="0" fontId="7" fillId="0" borderId="1" xfId="1" applyFont="1" applyBorder="1"/>
    <xf numFmtId="165" fontId="12" fillId="10" borderId="1" xfId="0" applyNumberFormat="1" applyFont="1" applyFill="1" applyBorder="1" applyAlignment="1">
      <alignment horizontal="right" vertical="center"/>
    </xf>
    <xf numFmtId="0" fontId="12" fillId="10" borderId="1" xfId="0" applyFont="1" applyFill="1" applyBorder="1" applyAlignment="1">
      <alignment horizontal="left" indent="4"/>
    </xf>
    <xf numFmtId="10" fontId="5" fillId="9" borderId="1" xfId="0" applyNumberFormat="1" applyFont="1" applyFill="1" applyBorder="1" applyAlignment="1"/>
    <xf numFmtId="4" fontId="12" fillId="10" borderId="1" xfId="0" applyNumberFormat="1" applyFont="1" applyFill="1" applyBorder="1" applyAlignment="1">
      <alignment horizontal="right" vertical="center"/>
    </xf>
    <xf numFmtId="49" fontId="10" fillId="0" borderId="0" xfId="0" applyNumberFormat="1" applyFont="1" applyAlignment="1">
      <alignment horizontal="left"/>
    </xf>
    <xf numFmtId="0" fontId="13" fillId="0" borderId="1" xfId="0" applyFont="1" applyBorder="1" applyAlignment="1">
      <alignment horizontal="right"/>
    </xf>
    <xf numFmtId="4" fontId="6" fillId="10" borderId="1" xfId="0" applyNumberFormat="1" applyFont="1" applyFill="1" applyBorder="1" applyAlignment="1">
      <alignment horizontal="center" vertical="center"/>
    </xf>
    <xf numFmtId="49" fontId="7" fillId="10" borderId="1" xfId="1" applyNumberFormat="1" applyFont="1" applyFill="1" applyBorder="1" applyAlignment="1">
      <alignment horizontal="left" vertical="center" wrapText="1"/>
    </xf>
    <xf numFmtId="49" fontId="7" fillId="10" borderId="1" xfId="1" applyNumberFormat="1" applyFont="1" applyFill="1" applyBorder="1" applyAlignment="1">
      <alignment wrapText="1"/>
    </xf>
    <xf numFmtId="4" fontId="14" fillId="11" borderId="1" xfId="0" applyNumberFormat="1" applyFont="1" applyFill="1" applyBorder="1" applyAlignment="1"/>
    <xf numFmtId="165" fontId="9" fillId="8" borderId="1" xfId="0" applyNumberFormat="1" applyFont="1" applyFill="1" applyBorder="1" applyAlignment="1"/>
    <xf numFmtId="49" fontId="11" fillId="12" borderId="1" xfId="12" applyNumberFormat="1" applyFont="1" applyFill="1" applyBorder="1" applyAlignment="1">
      <alignment horizontal="left" vertical="center"/>
    </xf>
    <xf numFmtId="4" fontId="12" fillId="0" borderId="1" xfId="0" applyNumberFormat="1" applyFont="1" applyFill="1" applyBorder="1" applyAlignment="1">
      <alignment horizontal="right" vertical="center"/>
    </xf>
    <xf numFmtId="4" fontId="9" fillId="8" borderId="1" xfId="0" applyNumberFormat="1" applyFont="1" applyFill="1" applyBorder="1" applyAlignment="1"/>
    <xf numFmtId="4" fontId="8" fillId="6" borderId="1" xfId="11" applyNumberFormat="1" applyFont="1" applyBorder="1"/>
    <xf numFmtId="0" fontId="15" fillId="0" borderId="0" xfId="0" applyFont="1" applyAlignment="1">
      <alignment horizontal="center" vertical="center"/>
    </xf>
    <xf numFmtId="164" fontId="11" fillId="6" borderId="1" xfId="11" applyNumberFormat="1" applyFont="1" applyBorder="1" applyAlignment="1">
      <alignment horizontal="right" vertical="center"/>
    </xf>
    <xf numFmtId="49" fontId="12" fillId="10" borderId="1" xfId="0" applyNumberFormat="1" applyFont="1" applyFill="1" applyBorder="1" applyAlignment="1">
      <alignment horizontal="left" indent="2"/>
    </xf>
    <xf numFmtId="4" fontId="14" fillId="13" borderId="1" xfId="0" applyNumberFormat="1" applyFont="1" applyFill="1" applyBorder="1" applyAlignment="1"/>
    <xf numFmtId="49" fontId="5" fillId="8" borderId="1" xfId="9" applyNumberFormat="1" applyFont="1" applyFill="1" applyBorder="1" applyAlignment="1">
      <alignment horizontal="left" vertical="center" wrapText="1" indent="2"/>
    </xf>
    <xf numFmtId="0" fontId="16" fillId="0" borderId="0" xfId="0" applyFont="1" applyAlignment="1">
      <alignment horizontal="center"/>
    </xf>
    <xf numFmtId="10" fontId="12" fillId="10" borderId="1" xfId="0" applyNumberFormat="1" applyFont="1" applyFill="1" applyBorder="1" applyAlignment="1">
      <alignment horizontal="right" vertical="center"/>
    </xf>
    <xf numFmtId="10" fontId="17" fillId="8" borderId="1" xfId="13" applyNumberFormat="1" applyFont="1" applyFill="1" applyBorder="1" applyAlignment="1">
      <alignment horizontal="right" vertical="center"/>
    </xf>
    <xf numFmtId="0" fontId="18" fillId="0" borderId="0" xfId="2" applyNumberFormat="1" applyFont="1" applyAlignment="1">
      <alignment horizontal="right"/>
    </xf>
    <xf numFmtId="164" fontId="5" fillId="10" borderId="1" xfId="4" applyNumberFormat="1" applyFont="1" applyFill="1" applyBorder="1" applyAlignment="1">
      <alignment horizontal="right" vertical="center"/>
    </xf>
    <xf numFmtId="4" fontId="11" fillId="14" borderId="1" xfId="12" applyNumberFormat="1" applyFont="1" applyFill="1" applyBorder="1" applyAlignment="1">
      <alignment horizontal="right" vertical="center"/>
    </xf>
    <xf numFmtId="0" fontId="10" fillId="0" borderId="0" xfId="0" applyFont="1" applyAlignment="1">
      <alignment wrapText="1"/>
    </xf>
    <xf numFmtId="49" fontId="17" fillId="15" borderId="1" xfId="6" applyNumberFormat="1" applyFont="1" applyFill="1" applyBorder="1" applyAlignment="1">
      <alignment horizontal="left" vertical="center" indent="3"/>
    </xf>
    <xf numFmtId="0" fontId="17" fillId="8" borderId="1" xfId="0" applyFont="1" applyFill="1" applyBorder="1" applyAlignment="1">
      <alignment horizontal="left" wrapText="1" indent="3"/>
    </xf>
    <xf numFmtId="10" fontId="9" fillId="8" borderId="1" xfId="0" applyNumberFormat="1" applyFont="1" applyFill="1" applyBorder="1" applyAlignment="1"/>
    <xf numFmtId="0" fontId="13" fillId="0" borderId="0" xfId="0" applyFont="1" applyAlignment="1"/>
    <xf numFmtId="0" fontId="5" fillId="10" borderId="1" xfId="0" applyFont="1" applyFill="1" applyBorder="1" applyAlignment="1">
      <alignment horizontal="left" wrapText="1" indent="2"/>
    </xf>
    <xf numFmtId="0" fontId="10" fillId="0" borderId="0" xfId="0" applyNumberFormat="1" applyFont="1" applyAlignment="1"/>
    <xf numFmtId="4" fontId="2" fillId="6" borderId="1" xfId="11" applyNumberFormat="1" applyBorder="1" applyAlignment="1">
      <alignment horizontal="right"/>
    </xf>
    <xf numFmtId="49" fontId="19" fillId="9" borderId="1" xfId="2" applyNumberFormat="1" applyFont="1" applyFill="1" applyBorder="1" applyAlignment="1">
      <alignment horizontal="left" vertical="center"/>
    </xf>
    <xf numFmtId="49" fontId="17" fillId="0" borderId="1" xfId="0" applyNumberFormat="1" applyFont="1" applyBorder="1" applyAlignment="1">
      <alignment horizontal="left" vertical="center"/>
    </xf>
    <xf numFmtId="10" fontId="11" fillId="14" borderId="1" xfId="12" applyNumberFormat="1" applyFont="1" applyFill="1" applyBorder="1" applyAlignment="1">
      <alignment horizontal="right" vertical="center"/>
    </xf>
    <xf numFmtId="164" fontId="11" fillId="14" borderId="1" xfId="12" applyNumberFormat="1" applyFont="1" applyFill="1" applyBorder="1" applyAlignment="1">
      <alignment horizontal="right" vertical="center"/>
    </xf>
    <xf numFmtId="164" fontId="12" fillId="10" borderId="1" xfId="0" applyNumberFormat="1" applyFont="1" applyFill="1" applyBorder="1" applyAlignment="1">
      <alignment horizontal="right" vertical="center"/>
    </xf>
    <xf numFmtId="0" fontId="13" fillId="0" borderId="0" xfId="0" applyFont="1"/>
    <xf numFmtId="0" fontId="10" fillId="0" borderId="0" xfId="0" applyNumberFormat="1" applyFont="1"/>
    <xf numFmtId="10" fontId="12" fillId="10" borderId="1" xfId="13" applyNumberFormat="1" applyFont="1" applyFill="1" applyBorder="1" applyAlignment="1">
      <alignment horizontal="right"/>
    </xf>
    <xf numFmtId="4" fontId="20" fillId="10" borderId="1" xfId="0" applyNumberFormat="1" applyFont="1" applyFill="1" applyBorder="1" applyAlignment="1">
      <alignment horizontal="right" vertical="center"/>
    </xf>
    <xf numFmtId="49" fontId="2" fillId="12" borderId="1" xfId="12" applyNumberFormat="1" applyFont="1" applyFill="1" applyBorder="1" applyAlignment="1">
      <alignment horizontal="left"/>
    </xf>
    <xf numFmtId="49" fontId="12" fillId="10" borderId="1" xfId="0" applyNumberFormat="1" applyFont="1" applyFill="1" applyBorder="1" applyAlignment="1">
      <alignment horizontal="left" indent="1"/>
    </xf>
    <xf numFmtId="4" fontId="8" fillId="6" borderId="1" xfId="11" applyNumberFormat="1" applyFont="1" applyBorder="1" applyAlignment="1">
      <alignment horizontal="right" vertical="center"/>
    </xf>
    <xf numFmtId="165" fontId="2" fillId="6" borderId="1" xfId="11" applyNumberFormat="1" applyBorder="1" applyAlignment="1">
      <alignment horizontal="right"/>
    </xf>
    <xf numFmtId="4" fontId="5" fillId="10" borderId="1" xfId="0" applyNumberFormat="1" applyFont="1" applyFill="1" applyBorder="1" applyAlignment="1"/>
    <xf numFmtId="49" fontId="12" fillId="10" borderId="1" xfId="0" applyNumberFormat="1" applyFont="1" applyFill="1" applyBorder="1" applyAlignment="1">
      <alignment horizontal="left" vertical="center" indent="4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3" fillId="0" borderId="0" xfId="2" applyNumberFormat="1" applyFont="1" applyAlignment="1">
      <alignment horizontal="center" vertical="center"/>
    </xf>
    <xf numFmtId="4" fontId="17" fillId="15" borderId="1" xfId="0" applyNumberFormat="1" applyFont="1" applyFill="1" applyBorder="1" applyAlignment="1"/>
    <xf numFmtId="4" fontId="10" fillId="10" borderId="1" xfId="4" applyNumberFormat="1" applyFont="1" applyFill="1" applyBorder="1" applyAlignment="1">
      <alignment horizontal="right" vertical="center"/>
    </xf>
    <xf numFmtId="10" fontId="11" fillId="14" borderId="1" xfId="13" applyNumberFormat="1" applyFont="1" applyFill="1" applyBorder="1" applyAlignment="1">
      <alignment horizontal="right" vertical="center"/>
    </xf>
    <xf numFmtId="49" fontId="7" fillId="10" borderId="1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right"/>
    </xf>
    <xf numFmtId="49" fontId="7" fillId="0" borderId="1" xfId="0" applyNumberFormat="1" applyFont="1" applyBorder="1"/>
    <xf numFmtId="4" fontId="23" fillId="0" borderId="0" xfId="0" applyNumberFormat="1" applyFont="1" applyAlignment="1">
      <alignment horizontal="center" vertical="center"/>
    </xf>
    <xf numFmtId="0" fontId="12" fillId="10" borderId="1" xfId="0" applyFont="1" applyFill="1" applyBorder="1" applyAlignment="1">
      <alignment horizontal="left" indent="2"/>
    </xf>
    <xf numFmtId="10" fontId="2" fillId="6" borderId="1" xfId="11" applyNumberFormat="1" applyBorder="1" applyAlignment="1">
      <alignment horizontal="right"/>
    </xf>
    <xf numFmtId="0" fontId="7" fillId="0" borderId="0" xfId="0" applyFont="1"/>
    <xf numFmtId="164" fontId="5" fillId="8" borderId="1" xfId="9" applyNumberFormat="1" applyFont="1" applyFill="1" applyBorder="1" applyAlignment="1">
      <alignment horizontal="right" vertical="center"/>
    </xf>
    <xf numFmtId="10" fontId="17" fillId="15" borderId="1" xfId="0" applyNumberFormat="1" applyFont="1" applyFill="1" applyBorder="1" applyAlignment="1"/>
    <xf numFmtId="49" fontId="9" fillId="8" borderId="1" xfId="9" applyNumberFormat="1" applyFont="1" applyFill="1" applyBorder="1" applyAlignment="1">
      <alignment horizontal="left" vertical="center" indent="1"/>
    </xf>
    <xf numFmtId="4" fontId="9" fillId="8" borderId="1" xfId="9" applyNumberFormat="1" applyFont="1" applyFill="1" applyBorder="1" applyAlignment="1">
      <alignment horizontal="right"/>
    </xf>
    <xf numFmtId="165" fontId="7" fillId="10" borderId="1" xfId="1" applyNumberFormat="1" applyFont="1" applyFill="1" applyBorder="1" applyAlignment="1">
      <alignment horizontal="center" vertical="center"/>
    </xf>
    <xf numFmtId="4" fontId="11" fillId="12" borderId="1" xfId="12" applyNumberFormat="1" applyFont="1" applyFill="1" applyBorder="1" applyAlignment="1">
      <alignment horizontal="right" vertical="center"/>
    </xf>
    <xf numFmtId="4" fontId="7" fillId="10" borderId="1" xfId="1" applyNumberFormat="1" applyFont="1" applyFill="1" applyBorder="1" applyAlignment="1">
      <alignment horizontal="center" vertical="center"/>
    </xf>
    <xf numFmtId="10" fontId="9" fillId="8" borderId="1" xfId="13" applyNumberFormat="1" applyFont="1" applyFill="1" applyBorder="1" applyAlignment="1">
      <alignment horizontal="right"/>
    </xf>
    <xf numFmtId="10" fontId="20" fillId="10" borderId="1" xfId="0" applyNumberFormat="1" applyFont="1" applyFill="1" applyBorder="1" applyAlignment="1">
      <alignment horizontal="right" vertical="center"/>
    </xf>
    <xf numFmtId="164" fontId="17" fillId="8" borderId="1" xfId="7" applyNumberFormat="1" applyFont="1" applyFill="1" applyBorder="1" applyAlignment="1">
      <alignment horizontal="right" vertical="center"/>
    </xf>
    <xf numFmtId="10" fontId="11" fillId="6" borderId="1" xfId="13" applyNumberFormat="1" applyFont="1" applyFill="1" applyBorder="1" applyAlignment="1">
      <alignment horizontal="right" vertical="center"/>
    </xf>
    <xf numFmtId="49" fontId="2" fillId="6" borderId="1" xfId="11" applyNumberFormat="1" applyBorder="1" applyAlignment="1">
      <alignment horizontal="left" vertical="center"/>
    </xf>
    <xf numFmtId="0" fontId="13" fillId="0" borderId="1" xfId="0" applyFont="1" applyBorder="1"/>
    <xf numFmtId="10" fontId="5" fillId="10" borderId="1" xfId="0" applyNumberFormat="1" applyFont="1" applyFill="1" applyBorder="1" applyAlignment="1"/>
    <xf numFmtId="164" fontId="8" fillId="6" borderId="1" xfId="11" applyNumberFormat="1" applyFont="1" applyBorder="1" applyAlignment="1">
      <alignment horizontal="right" vertical="center"/>
    </xf>
    <xf numFmtId="0" fontId="10" fillId="0" borderId="0" xfId="4" applyNumberFormat="1" applyFont="1" applyAlignment="1">
      <alignment horizontal="center" vertical="center"/>
    </xf>
    <xf numFmtId="0" fontId="7" fillId="0" borderId="0" xfId="1" applyNumberFormat="1" applyFont="1" applyAlignment="1"/>
    <xf numFmtId="10" fontId="9" fillId="8" borderId="1" xfId="9" applyNumberFormat="1" applyFont="1" applyFill="1" applyBorder="1" applyAlignment="1">
      <alignment horizontal="right"/>
    </xf>
    <xf numFmtId="0" fontId="18" fillId="0" borderId="0" xfId="2" applyNumberFormat="1" applyFont="1" applyAlignment="1"/>
    <xf numFmtId="49" fontId="2" fillId="14" borderId="1" xfId="12" applyNumberFormat="1" applyFont="1" applyFill="1" applyBorder="1" applyAlignment="1">
      <alignment horizontal="left" vertical="center"/>
    </xf>
    <xf numFmtId="10" fontId="10" fillId="10" borderId="1" xfId="4" applyNumberFormat="1" applyFont="1" applyFill="1" applyBorder="1" applyAlignment="1">
      <alignment horizontal="right" vertical="center"/>
    </xf>
    <xf numFmtId="10" fontId="11" fillId="12" borderId="1" xfId="12" applyNumberFormat="1" applyFont="1" applyFill="1" applyBorder="1" applyAlignment="1">
      <alignment horizontal="right" vertical="center"/>
    </xf>
    <xf numFmtId="10" fontId="7" fillId="10" borderId="1" xfId="1" applyNumberFormat="1" applyFont="1" applyFill="1" applyBorder="1" applyAlignment="1">
      <alignment horizontal="center" vertical="center"/>
    </xf>
    <xf numFmtId="49" fontId="14" fillId="13" borderId="1" xfId="11" applyNumberFormat="1" applyFont="1" applyFill="1" applyBorder="1" applyAlignment="1">
      <alignment horizontal="left" vertical="center" wrapText="1" indent="1"/>
    </xf>
    <xf numFmtId="49" fontId="8" fillId="6" borderId="1" xfId="11" applyNumberFormat="1" applyFont="1" applyBorder="1" applyAlignment="1">
      <alignment horizontal="left" vertical="center" wrapText="1"/>
    </xf>
    <xf numFmtId="49" fontId="7" fillId="16" borderId="1" xfId="1" applyNumberFormat="1" applyFont="1" applyFill="1" applyBorder="1" applyAlignment="1">
      <alignment horizontal="center" vertical="center" wrapText="1"/>
    </xf>
    <xf numFmtId="4" fontId="17" fillId="8" borderId="1" xfId="0" applyNumberFormat="1" applyFont="1" applyFill="1" applyBorder="1" applyAlignment="1"/>
    <xf numFmtId="0" fontId="7" fillId="0" borderId="0" xfId="1" applyNumberFormat="1" applyFont="1"/>
    <xf numFmtId="0" fontId="12" fillId="10" borderId="1" xfId="0" applyFont="1" applyFill="1" applyBorder="1" applyAlignment="1">
      <alignment horizontal="left" indent="1"/>
    </xf>
    <xf numFmtId="0" fontId="18" fillId="0" borderId="0" xfId="2" applyNumberFormat="1" applyFont="1"/>
    <xf numFmtId="49" fontId="6" fillId="1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4" fontId="12" fillId="10" borderId="1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Alignment="1"/>
    <xf numFmtId="49" fontId="5" fillId="8" borderId="1" xfId="10" applyNumberFormat="1" applyFont="1" applyFill="1" applyBorder="1" applyAlignment="1">
      <alignment horizontal="left" vertical="center" wrapText="1" indent="2"/>
    </xf>
    <xf numFmtId="49" fontId="2" fillId="14" borderId="1" xfId="12" applyNumberFormat="1" applyFill="1" applyBorder="1" applyAlignment="1">
      <alignment horizontal="left" vertical="center"/>
    </xf>
    <xf numFmtId="0" fontId="11" fillId="6" borderId="1" xfId="11" applyNumberFormat="1" applyFont="1" applyBorder="1" applyAlignment="1">
      <alignment horizontal="left" vertical="center"/>
    </xf>
    <xf numFmtId="164" fontId="9" fillId="8" borderId="1" xfId="9" applyNumberFormat="1" applyFont="1" applyFill="1" applyBorder="1" applyAlignment="1">
      <alignment horizontal="right"/>
    </xf>
    <xf numFmtId="0" fontId="7" fillId="0" borderId="0" xfId="1" applyFont="1" applyAlignment="1">
      <alignment horizontal="center" vertical="center"/>
    </xf>
    <xf numFmtId="10" fontId="17" fillId="8" borderId="1" xfId="0" applyNumberFormat="1" applyFont="1" applyFill="1" applyBorder="1" applyAlignment="1"/>
    <xf numFmtId="164" fontId="11" fillId="12" borderId="1" xfId="12" applyNumberFormat="1" applyFont="1" applyFill="1" applyBorder="1" applyAlignment="1">
      <alignment horizontal="right" vertical="center"/>
    </xf>
    <xf numFmtId="49" fontId="10" fillId="0" borderId="1" xfId="0" applyNumberFormat="1" applyFont="1" applyBorder="1" applyAlignment="1">
      <alignment horizontal="left" vertical="center" indent="1"/>
    </xf>
    <xf numFmtId="166" fontId="7" fillId="10" borderId="1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5" fillId="9" borderId="1" xfId="3" applyNumberFormat="1" applyFont="1" applyFill="1" applyBorder="1" applyAlignment="1">
      <alignment horizontal="left" vertical="center" indent="1"/>
    </xf>
    <xf numFmtId="4" fontId="2" fillId="12" borderId="1" xfId="12" applyNumberFormat="1" applyFont="1" applyFill="1" applyBorder="1" applyAlignment="1">
      <alignment horizontal="right"/>
    </xf>
    <xf numFmtId="164" fontId="14" fillId="13" borderId="1" xfId="11" applyNumberFormat="1" applyFont="1" applyFill="1" applyBorder="1" applyAlignment="1">
      <alignment horizontal="right" vertical="center"/>
    </xf>
    <xf numFmtId="49" fontId="5" fillId="10" borderId="1" xfId="4" applyNumberFormat="1" applyFont="1" applyFill="1" applyBorder="1" applyAlignment="1">
      <alignment horizontal="left" vertical="center" indent="2"/>
    </xf>
    <xf numFmtId="4" fontId="5" fillId="8" borderId="1" xfId="0" applyNumberFormat="1" applyFont="1" applyFill="1" applyBorder="1" applyAlignment="1"/>
    <xf numFmtId="4" fontId="25" fillId="0" borderId="0" xfId="0" applyNumberFormat="1" applyFont="1" applyAlignment="1"/>
    <xf numFmtId="166" fontId="7" fillId="0" borderId="1" xfId="0" applyNumberFormat="1" applyFont="1" applyBorder="1"/>
    <xf numFmtId="4" fontId="10" fillId="10" borderId="1" xfId="0" applyNumberFormat="1" applyFont="1" applyFill="1" applyBorder="1" applyAlignment="1"/>
    <xf numFmtId="4" fontId="6" fillId="10" borderId="1" xfId="0" applyNumberFormat="1" applyFont="1" applyFill="1" applyBorder="1" applyAlignment="1">
      <alignment horizontal="center" vertical="center" wrapText="1"/>
    </xf>
    <xf numFmtId="49" fontId="9" fillId="8" borderId="1" xfId="8" applyNumberFormat="1" applyFont="1" applyFill="1" applyBorder="1" applyAlignment="1">
      <alignment horizontal="left" indent="1"/>
    </xf>
    <xf numFmtId="0" fontId="26" fillId="17" borderId="1" xfId="2" applyNumberFormat="1" applyFont="1" applyFill="1" applyBorder="1" applyAlignment="1">
      <alignment horizontal="left" vertical="center" wrapText="1"/>
    </xf>
    <xf numFmtId="49" fontId="7" fillId="9" borderId="1" xfId="3" applyNumberFormat="1" applyFont="1" applyFill="1" applyBorder="1" applyAlignment="1">
      <alignment horizontal="left" vertical="center"/>
    </xf>
    <xf numFmtId="0" fontId="11" fillId="14" borderId="1" xfId="12" applyNumberFormat="1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indent="1"/>
    </xf>
    <xf numFmtId="4" fontId="25" fillId="0" borderId="0" xfId="0" applyNumberFormat="1" applyFont="1"/>
    <xf numFmtId="49" fontId="10" fillId="0" borderId="0" xfId="0" applyNumberFormat="1" applyFont="1"/>
    <xf numFmtId="10" fontId="11" fillId="12" borderId="1" xfId="13" applyNumberFormat="1" applyFont="1" applyFill="1" applyBorder="1" applyAlignment="1">
      <alignment horizontal="right" vertical="center"/>
    </xf>
    <xf numFmtId="0" fontId="17" fillId="15" borderId="1" xfId="0" applyFont="1" applyFill="1" applyBorder="1" applyAlignment="1">
      <alignment horizontal="left" indent="3"/>
    </xf>
    <xf numFmtId="0" fontId="10" fillId="0" borderId="0" xfId="3" applyNumberFormat="1" applyFont="1" applyAlignment="1">
      <alignment horizontal="center" vertical="center"/>
    </xf>
    <xf numFmtId="4" fontId="10" fillId="10" borderId="1" xfId="5" applyNumberFormat="1" applyFont="1" applyFill="1" applyBorder="1" applyAlignment="1">
      <alignment horizontal="right" vertical="center"/>
    </xf>
    <xf numFmtId="49" fontId="7" fillId="10" borderId="1" xfId="4" applyNumberFormat="1" applyFont="1" applyFill="1" applyBorder="1" applyAlignment="1">
      <alignment horizontal="left" vertical="center"/>
    </xf>
    <xf numFmtId="165" fontId="10" fillId="0" borderId="0" xfId="0" applyNumberFormat="1" applyFont="1" applyAlignment="1"/>
    <xf numFmtId="4" fontId="24" fillId="13" borderId="1" xfId="0" applyNumberFormat="1" applyFont="1" applyFill="1" applyBorder="1" applyAlignment="1"/>
    <xf numFmtId="4" fontId="10" fillId="0" borderId="0" xfId="0" applyNumberFormat="1" applyFont="1" applyAlignment="1"/>
    <xf numFmtId="10" fontId="12" fillId="10" borderId="1" xfId="13" applyNumberFormat="1" applyFont="1" applyFill="1" applyBorder="1" applyAlignment="1">
      <alignment horizontal="right" vertical="center"/>
    </xf>
    <xf numFmtId="49" fontId="17" fillId="8" borderId="1" xfId="7" applyNumberFormat="1" applyFont="1" applyFill="1" applyBorder="1" applyAlignment="1">
      <alignment horizontal="left" vertical="center" indent="3"/>
    </xf>
    <xf numFmtId="165" fontId="2" fillId="6" borderId="1" xfId="11" applyNumberFormat="1" applyBorder="1" applyAlignment="1">
      <alignment horizontal="right" vertical="center"/>
    </xf>
    <xf numFmtId="0" fontId="10" fillId="10" borderId="1" xfId="5" applyNumberFormat="1" applyFont="1" applyFill="1" applyBorder="1" applyAlignment="1">
      <alignment horizontal="left" vertical="center" indent="3"/>
    </xf>
    <xf numFmtId="0" fontId="10" fillId="0" borderId="0" xfId="5" applyNumberFormat="1" applyFont="1" applyAlignment="1">
      <alignment horizontal="center" vertical="center"/>
    </xf>
    <xf numFmtId="0" fontId="25" fillId="0" borderId="0" xfId="0" applyFont="1" applyAlignment="1"/>
    <xf numFmtId="165" fontId="10" fillId="0" borderId="0" xfId="0" applyNumberFormat="1" applyFont="1"/>
    <xf numFmtId="10" fontId="2" fillId="12" borderId="1" xfId="12" applyNumberFormat="1" applyFont="1" applyFill="1" applyBorder="1" applyAlignment="1">
      <alignment horizontal="right"/>
    </xf>
    <xf numFmtId="4" fontId="2" fillId="6" borderId="1" xfId="11" applyNumberFormat="1" applyBorder="1" applyAlignment="1">
      <alignment horizontal="right" vertical="center"/>
    </xf>
    <xf numFmtId="164" fontId="2" fillId="12" borderId="1" xfId="12" applyNumberFormat="1" applyFont="1" applyFill="1" applyBorder="1" applyAlignment="1">
      <alignment horizontal="right"/>
    </xf>
    <xf numFmtId="4" fontId="10" fillId="0" borderId="0" xfId="0" applyNumberFormat="1" applyFont="1"/>
    <xf numFmtId="0" fontId="9" fillId="8" borderId="1" xfId="0" applyFont="1" applyFill="1" applyBorder="1" applyAlignment="1">
      <alignment horizontal="left" indent="1"/>
    </xf>
    <xf numFmtId="10" fontId="10" fillId="10" borderId="1" xfId="5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49" fontId="14" fillId="11" borderId="1" xfId="12" applyNumberFormat="1" applyFont="1" applyFill="1" applyBorder="1" applyAlignment="1">
      <alignment horizontal="left" vertical="center" wrapText="1" indent="1"/>
    </xf>
    <xf numFmtId="10" fontId="10" fillId="10" borderId="1" xfId="0" applyNumberFormat="1" applyFont="1" applyFill="1" applyBorder="1" applyAlignment="1"/>
    <xf numFmtId="0" fontId="7" fillId="0" borderId="0" xfId="1" applyFont="1" applyAlignment="1">
      <alignment horizontal="right"/>
    </xf>
    <xf numFmtId="4" fontId="24" fillId="13" borderId="1" xfId="8" applyNumberFormat="1" applyFont="1" applyFill="1" applyBorder="1" applyAlignment="1"/>
    <xf numFmtId="164" fontId="5" fillId="8" borderId="1" xfId="10" applyNumberFormat="1" applyFont="1" applyFill="1" applyBorder="1" applyAlignment="1">
      <alignment horizontal="right" vertical="center"/>
    </xf>
    <xf numFmtId="10" fontId="10" fillId="0" borderId="0" xfId="0" applyNumberFormat="1" applyFont="1" applyAlignment="1"/>
    <xf numFmtId="0" fontId="25" fillId="0" borderId="0" xfId="0" applyFont="1"/>
    <xf numFmtId="164" fontId="17" fillId="8" borderId="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right"/>
    </xf>
    <xf numFmtId="166" fontId="7" fillId="0" borderId="1" xfId="1" applyNumberFormat="1" applyFont="1" applyBorder="1" applyAlignment="1">
      <alignment horizontal="center" vertical="center"/>
    </xf>
    <xf numFmtId="165" fontId="12" fillId="10" borderId="1" xfId="0" applyNumberFormat="1" applyFont="1" applyFill="1" applyBorder="1" applyAlignment="1">
      <alignment horizontal="right"/>
    </xf>
    <xf numFmtId="49" fontId="12" fillId="10" borderId="1" xfId="0" applyNumberFormat="1" applyFont="1" applyFill="1" applyBorder="1" applyAlignment="1">
      <alignment horizontal="left" vertical="center" indent="1"/>
    </xf>
    <xf numFmtId="10" fontId="2" fillId="6" borderId="1" xfId="11" applyNumberFormat="1" applyBorder="1" applyAlignment="1">
      <alignment horizontal="right" vertical="center"/>
    </xf>
    <xf numFmtId="164" fontId="2" fillId="6" borderId="1" xfId="11" applyNumberFormat="1" applyBorder="1" applyAlignment="1">
      <alignment horizontal="right" vertical="center"/>
    </xf>
    <xf numFmtId="10" fontId="10" fillId="0" borderId="0" xfId="0" applyNumberFormat="1" applyFont="1"/>
    <xf numFmtId="4" fontId="12" fillId="10" borderId="1" xfId="0" applyNumberFormat="1" applyFont="1" applyFill="1" applyBorder="1" applyAlignment="1">
      <alignment horizontal="right"/>
    </xf>
    <xf numFmtId="10" fontId="2" fillId="12" borderId="1" xfId="13" applyNumberFormat="1" applyFont="1" applyFill="1" applyBorder="1" applyAlignment="1">
      <alignment horizontal="right"/>
    </xf>
    <xf numFmtId="0" fontId="24" fillId="13" borderId="1" xfId="0" applyFont="1" applyFill="1" applyBorder="1" applyAlignment="1"/>
    <xf numFmtId="0" fontId="14" fillId="11" borderId="1" xfId="0" applyFont="1" applyFill="1" applyBorder="1" applyAlignment="1">
      <alignment horizontal="left" indent="1"/>
    </xf>
    <xf numFmtId="0" fontId="10" fillId="0" borderId="0" xfId="0" applyFont="1" applyAlignment="1"/>
    <xf numFmtId="0" fontId="10" fillId="0" borderId="0" xfId="0" applyFont="1" applyAlignment="1">
      <alignment horizontal="left" vertical="center"/>
    </xf>
    <xf numFmtId="10" fontId="5" fillId="9" borderId="1" xfId="13" applyNumberFormat="1" applyFont="1" applyFill="1" applyBorder="1" applyAlignment="1">
      <alignment horizontal="right" vertical="center"/>
    </xf>
    <xf numFmtId="49" fontId="7" fillId="10" borderId="1" xfId="1" applyNumberFormat="1" applyFont="1" applyFill="1" applyBorder="1" applyAlignment="1">
      <alignment horizontal="center" vertical="center" wrapText="1"/>
    </xf>
    <xf numFmtId="0" fontId="13" fillId="0" borderId="0" xfId="2" applyNumberFormat="1" applyFont="1" applyAlignment="1"/>
    <xf numFmtId="4" fontId="2" fillId="14" borderId="1" xfId="12" applyNumberFormat="1" applyFill="1" applyBorder="1" applyAlignment="1">
      <alignment horizontal="right" vertical="center"/>
    </xf>
    <xf numFmtId="49" fontId="13" fillId="0" borderId="0" xfId="0" applyNumberFormat="1" applyFont="1" applyAlignment="1">
      <alignment horizontal="right"/>
    </xf>
    <xf numFmtId="0" fontId="17" fillId="8" borderId="1" xfId="0" applyFont="1" applyFill="1" applyBorder="1" applyAlignment="1">
      <alignment horizontal="left" indent="3"/>
    </xf>
    <xf numFmtId="0" fontId="25" fillId="0" borderId="0" xfId="0" applyNumberFormat="1" applyFont="1" applyAlignment="1">
      <alignment horizontal="center" vertical="center"/>
    </xf>
    <xf numFmtId="164" fontId="14" fillId="11" borderId="1" xfId="12" applyNumberFormat="1" applyFont="1" applyFill="1" applyBorder="1" applyAlignment="1">
      <alignment horizontal="right" vertical="center"/>
    </xf>
    <xf numFmtId="49" fontId="11" fillId="6" borderId="1" xfId="11" applyNumberFormat="1" applyFont="1" applyBorder="1" applyAlignment="1">
      <alignment horizontal="left" vertical="center"/>
    </xf>
    <xf numFmtId="4" fontId="7" fillId="10" borderId="1" xfId="1" applyNumberFormat="1" applyFont="1" applyFill="1" applyBorder="1" applyAlignment="1"/>
    <xf numFmtId="4" fontId="10" fillId="0" borderId="1" xfId="0" applyNumberFormat="1" applyFont="1" applyBorder="1"/>
    <xf numFmtId="0" fontId="5" fillId="10" borderId="1" xfId="0" applyFont="1" applyFill="1" applyBorder="1" applyAlignment="1">
      <alignment horizontal="left" indent="2"/>
    </xf>
    <xf numFmtId="0" fontId="10" fillId="0" borderId="0" xfId="0" applyFont="1"/>
    <xf numFmtId="164" fontId="26" fillId="17" borderId="1" xfId="2" applyNumberFormat="1" applyFont="1" applyFill="1" applyBorder="1" applyAlignment="1">
      <alignment horizontal="right" vertical="center"/>
    </xf>
    <xf numFmtId="0" fontId="13" fillId="0" borderId="0" xfId="2" applyNumberFormat="1" applyFont="1"/>
    <xf numFmtId="4" fontId="23" fillId="0" borderId="0" xfId="0" applyNumberFormat="1" applyFont="1" applyAlignment="1"/>
    <xf numFmtId="10" fontId="12" fillId="10" borderId="1" xfId="0" applyNumberFormat="1" applyFont="1" applyFill="1" applyBorder="1" applyAlignment="1">
      <alignment horizontal="right"/>
    </xf>
    <xf numFmtId="164" fontId="12" fillId="10" borderId="1" xfId="0" applyNumberFormat="1" applyFont="1" applyFill="1" applyBorder="1" applyAlignment="1">
      <alignment horizontal="right"/>
    </xf>
    <xf numFmtId="0" fontId="24" fillId="13" borderId="1" xfId="8" applyFont="1" applyFill="1" applyBorder="1" applyAlignment="1"/>
    <xf numFmtId="10" fontId="2" fillId="14" borderId="1" xfId="12" applyNumberFormat="1" applyFill="1" applyBorder="1" applyAlignment="1">
      <alignment horizontal="right" vertical="center"/>
    </xf>
    <xf numFmtId="4" fontId="9" fillId="8" borderId="1" xfId="9" applyNumberFormat="1" applyFont="1" applyFill="1" applyBorder="1" applyAlignment="1">
      <alignment horizontal="right" vertical="center"/>
    </xf>
    <xf numFmtId="49" fontId="26" fillId="17" borderId="1" xfId="2" applyNumberFormat="1" applyFont="1" applyFill="1" applyBorder="1" applyAlignment="1">
      <alignment horizontal="left" vertical="center" wrapText="1"/>
    </xf>
    <xf numFmtId="165" fontId="7" fillId="10" borderId="1" xfId="1" applyNumberFormat="1" applyFont="1" applyFill="1" applyBorder="1" applyAlignment="1"/>
    <xf numFmtId="4" fontId="13" fillId="0" borderId="0" xfId="0" applyNumberFormat="1" applyFont="1" applyAlignment="1">
      <alignment horizontal="right"/>
    </xf>
    <xf numFmtId="164" fontId="2" fillId="14" borderId="1" xfId="1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10" fillId="0" borderId="0" xfId="0" applyNumberFormat="1" applyFont="1" applyAlignment="1">
      <alignment horizontal="center" vertical="center"/>
    </xf>
    <xf numFmtId="49" fontId="12" fillId="10" borderId="1" xfId="0" applyNumberFormat="1" applyFont="1" applyFill="1" applyBorder="1" applyAlignment="1">
      <alignment horizontal="left" vertical="center"/>
    </xf>
    <xf numFmtId="0" fontId="10" fillId="10" borderId="1" xfId="0" applyFont="1" applyFill="1" applyBorder="1" applyAlignment="1">
      <alignment horizontal="left" indent="3"/>
    </xf>
    <xf numFmtId="0" fontId="4" fillId="0" borderId="0" xfId="0" applyFont="1" applyAlignment="1">
      <alignment horizontal="right"/>
    </xf>
    <xf numFmtId="0" fontId="9" fillId="8" borderId="1" xfId="0" applyFont="1" applyFill="1" applyBorder="1" applyAlignment="1">
      <alignment horizontal="right" indent="1"/>
    </xf>
    <xf numFmtId="4" fontId="9" fillId="8" borderId="1" xfId="0" applyNumberFormat="1" applyFont="1" applyFill="1" applyBorder="1" applyAlignment="1">
      <alignment horizontal="right"/>
    </xf>
    <xf numFmtId="10" fontId="9" fillId="8" borderId="1" xfId="9" applyNumberFormat="1" applyFont="1" applyFill="1" applyBorder="1" applyAlignment="1">
      <alignment horizontal="right" vertical="center"/>
    </xf>
    <xf numFmtId="0" fontId="10" fillId="0" borderId="1" xfId="0" applyFont="1" applyBorder="1"/>
    <xf numFmtId="49" fontId="20" fillId="10" borderId="1" xfId="0" applyNumberFormat="1" applyFont="1" applyFill="1" applyBorder="1" applyAlignment="1">
      <alignment horizontal="left" vertical="center" indent="1"/>
    </xf>
    <xf numFmtId="165" fontId="13" fillId="0" borderId="0" xfId="0" applyNumberFormat="1" applyFont="1" applyAlignment="1">
      <alignment horizontal="right"/>
    </xf>
    <xf numFmtId="4" fontId="12" fillId="0" borderId="0" xfId="0" applyNumberFormat="1" applyFont="1" applyFill="1" applyBorder="1" applyAlignment="1">
      <alignment horizontal="right" vertical="center"/>
    </xf>
    <xf numFmtId="10" fontId="7" fillId="10" borderId="1" xfId="1" applyNumberFormat="1" applyFont="1" applyFill="1" applyBorder="1" applyAlignment="1"/>
    <xf numFmtId="10" fontId="10" fillId="0" borderId="1" xfId="0" applyNumberFormat="1" applyFont="1" applyBorder="1"/>
    <xf numFmtId="10" fontId="2" fillId="14" borderId="1" xfId="13" applyNumberFormat="1" applyFont="1" applyFill="1" applyBorder="1" applyAlignment="1">
      <alignment horizontal="right" vertical="center"/>
    </xf>
    <xf numFmtId="0" fontId="23" fillId="0" borderId="0" xfId="0" applyFont="1" applyAlignment="1"/>
    <xf numFmtId="165" fontId="12" fillId="10" borderId="1" xfId="0" applyNumberFormat="1" applyFont="1" applyFill="1" applyBorder="1" applyAlignment="1"/>
    <xf numFmtId="49" fontId="11" fillId="14" borderId="1" xfId="12" applyNumberFormat="1" applyFont="1" applyFill="1" applyBorder="1" applyAlignment="1">
      <alignment horizontal="left" vertical="center"/>
    </xf>
    <xf numFmtId="49" fontId="10" fillId="10" borderId="1" xfId="5" applyNumberFormat="1" applyFont="1" applyFill="1" applyBorder="1" applyAlignment="1">
      <alignment horizontal="left" vertical="center" indent="3"/>
    </xf>
    <xf numFmtId="0" fontId="8" fillId="0" borderId="0" xfId="3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65" fontId="9" fillId="8" borderId="1" xfId="8" applyNumberFormat="1" applyFont="1" applyFill="1" applyBorder="1" applyAlignment="1">
      <alignment horizontal="right"/>
    </xf>
    <xf numFmtId="4" fontId="12" fillId="10" borderId="1" xfId="0" applyNumberFormat="1" applyFont="1" applyFill="1" applyBorder="1" applyAlignment="1"/>
    <xf numFmtId="4" fontId="9" fillId="8" borderId="1" xfId="8" applyNumberFormat="1" applyFont="1" applyFill="1" applyBorder="1" applyAlignment="1">
      <alignment horizontal="right"/>
    </xf>
    <xf numFmtId="0" fontId="23" fillId="0" borderId="0" xfId="0" applyFont="1"/>
    <xf numFmtId="49" fontId="17" fillId="8" borderId="1" xfId="0" applyNumberFormat="1" applyFont="1" applyFill="1" applyBorder="1" applyAlignment="1">
      <alignment horizontal="left" vertical="center" indent="3"/>
    </xf>
    <xf numFmtId="4" fontId="7" fillId="10" borderId="1" xfId="1" applyNumberFormat="1" applyFont="1" applyFill="1" applyBorder="1" applyAlignment="1">
      <alignment horizontal="center"/>
    </xf>
    <xf numFmtId="0" fontId="28" fillId="0" borderId="0" xfId="2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13" fillId="0" borderId="0" xfId="0" applyNumberFormat="1" applyFont="1" applyAlignment="1">
      <alignment horizontal="right"/>
    </xf>
    <xf numFmtId="49" fontId="2" fillId="6" borderId="1" xfId="11" applyNumberFormat="1" applyBorder="1" applyAlignment="1">
      <alignment horizontal="left"/>
    </xf>
    <xf numFmtId="0" fontId="7" fillId="10" borderId="1" xfId="1" applyNumberFormat="1" applyFont="1" applyFill="1" applyBorder="1" applyAlignment="1">
      <alignment horizontal="center" vertical="center"/>
    </xf>
    <xf numFmtId="0" fontId="16" fillId="0" borderId="0" xfId="0" applyFont="1" applyAlignment="1"/>
    <xf numFmtId="0" fontId="10" fillId="0" borderId="0" xfId="3" applyNumberFormat="1" applyFont="1" applyAlignment="1"/>
    <xf numFmtId="10" fontId="12" fillId="10" borderId="1" xfId="0" applyNumberFormat="1" applyFont="1" applyFill="1" applyBorder="1" applyAlignment="1"/>
    <xf numFmtId="10" fontId="5" fillId="10" borderId="1" xfId="13" applyNumberFormat="1" applyFont="1" applyFill="1" applyBorder="1" applyAlignment="1">
      <alignment horizontal="right" vertical="center"/>
    </xf>
    <xf numFmtId="49" fontId="9" fillId="8" borderId="1" xfId="9" applyNumberFormat="1" applyFont="1" applyFill="1" applyBorder="1" applyAlignment="1">
      <alignment horizontal="left" indent="1"/>
    </xf>
    <xf numFmtId="0" fontId="18" fillId="0" borderId="0" xfId="2" applyNumberFormat="1" applyFont="1" applyAlignment="1">
      <alignment horizontal="center" vertical="center"/>
    </xf>
    <xf numFmtId="0" fontId="7" fillId="0" borderId="0" xfId="1" applyFont="1"/>
    <xf numFmtId="10" fontId="2" fillId="6" borderId="1" xfId="13" applyNumberFormat="1" applyFont="1" applyFill="1" applyBorder="1" applyAlignment="1">
      <alignment horizontal="right" vertical="center"/>
    </xf>
    <xf numFmtId="10" fontId="9" fillId="8" borderId="1" xfId="0" applyNumberFormat="1" applyFont="1" applyFill="1" applyBorder="1" applyAlignment="1">
      <alignment horizontal="right"/>
    </xf>
    <xf numFmtId="10" fontId="17" fillId="15" borderId="1" xfId="13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/>
    </xf>
    <xf numFmtId="0" fontId="16" fillId="0" borderId="0" xfId="0" applyFont="1"/>
    <xf numFmtId="0" fontId="5" fillId="9" borderId="1" xfId="0" applyFont="1" applyFill="1" applyBorder="1" applyAlignment="1">
      <alignment horizontal="left" wrapText="1" indent="1"/>
    </xf>
    <xf numFmtId="0" fontId="10" fillId="0" borderId="0" xfId="3" applyNumberFormat="1" applyFont="1"/>
    <xf numFmtId="0" fontId="10" fillId="0" borderId="0" xfId="0" applyNumberFormat="1" applyFont="1" applyAlignment="1">
      <alignment horizontal="right"/>
    </xf>
    <xf numFmtId="164" fontId="17" fillId="15" borderId="1" xfId="6" applyNumberFormat="1" applyFont="1" applyFill="1" applyBorder="1" applyAlignment="1">
      <alignment horizontal="right" vertical="center"/>
    </xf>
    <xf numFmtId="49" fontId="8" fillId="6" borderId="1" xfId="11" applyNumberFormat="1" applyFont="1" applyBorder="1" applyAlignment="1">
      <alignment horizontal="left" vertical="center"/>
    </xf>
    <xf numFmtId="49" fontId="7" fillId="16" borderId="1" xfId="1" applyNumberFormat="1" applyFont="1" applyFill="1" applyBorder="1" applyAlignment="1">
      <alignment horizontal="center" vertical="center"/>
    </xf>
    <xf numFmtId="49" fontId="24" fillId="9" borderId="1" xfId="11" applyNumberFormat="1" applyFont="1" applyFill="1" applyBorder="1" applyAlignment="1">
      <alignment horizontal="left" vertical="center"/>
    </xf>
    <xf numFmtId="4" fontId="24" fillId="9" borderId="1" xfId="11" applyNumberFormat="1" applyFont="1" applyFill="1" applyBorder="1" applyAlignment="1">
      <alignment horizontal="right" vertical="center"/>
    </xf>
    <xf numFmtId="164" fontId="24" fillId="9" borderId="1" xfId="0" applyNumberFormat="1" applyFont="1" applyFill="1" applyBorder="1" applyAlignment="1">
      <alignment horizontal="right" vertical="center"/>
    </xf>
    <xf numFmtId="49" fontId="10" fillId="10" borderId="1" xfId="5" applyNumberFormat="1" applyFont="1" applyFill="1" applyBorder="1" applyAlignment="1">
      <alignment horizontal="left" vertical="center" wrapText="1" indent="3"/>
    </xf>
    <xf numFmtId="49" fontId="12" fillId="10" borderId="1" xfId="0" applyNumberFormat="1" applyFont="1" applyFill="1" applyBorder="1" applyAlignment="1">
      <alignment horizontal="left" vertical="center" wrapText="1" indent="4"/>
    </xf>
    <xf numFmtId="0" fontId="12" fillId="10" borderId="1" xfId="0" applyFont="1" applyFill="1" applyBorder="1" applyAlignment="1">
      <alignment horizontal="left" wrapText="1" indent="4"/>
    </xf>
    <xf numFmtId="0" fontId="10" fillId="10" borderId="1" xfId="0" applyFont="1" applyFill="1" applyBorder="1" applyAlignment="1">
      <alignment horizontal="left" wrapText="1" indent="3"/>
    </xf>
    <xf numFmtId="0" fontId="5" fillId="8" borderId="1" xfId="0" applyFont="1" applyFill="1" applyBorder="1" applyAlignment="1">
      <alignment horizontal="left" wrapText="1" indent="2"/>
    </xf>
    <xf numFmtId="0" fontId="14" fillId="11" borderId="1" xfId="0" applyFont="1" applyFill="1" applyBorder="1" applyAlignment="1">
      <alignment horizontal="left" wrapText="1" indent="1"/>
    </xf>
    <xf numFmtId="0" fontId="14" fillId="13" borderId="1" xfId="0" applyFont="1" applyFill="1" applyBorder="1" applyAlignment="1">
      <alignment horizontal="left" wrapText="1" indent="1"/>
    </xf>
    <xf numFmtId="0" fontId="17" fillId="15" borderId="1" xfId="0" applyFont="1" applyFill="1" applyBorder="1" applyAlignment="1">
      <alignment horizontal="left" wrapText="1" indent="3"/>
    </xf>
    <xf numFmtId="0" fontId="11" fillId="18" borderId="1" xfId="12" applyNumberFormat="1" applyFont="1" applyFill="1" applyBorder="1" applyAlignment="1">
      <alignment horizontal="left" vertical="center"/>
    </xf>
    <xf numFmtId="164" fontId="11" fillId="18" borderId="1" xfId="12" applyNumberFormat="1" applyFont="1" applyFill="1" applyBorder="1" applyAlignment="1">
      <alignment horizontal="right" vertical="center"/>
    </xf>
    <xf numFmtId="10" fontId="11" fillId="18" borderId="1" xfId="13" applyNumberFormat="1" applyFont="1" applyFill="1" applyBorder="1" applyAlignment="1">
      <alignment horizontal="right" vertical="center"/>
    </xf>
    <xf numFmtId="166" fontId="6" fillId="10" borderId="2" xfId="0" applyNumberFormat="1" applyFont="1" applyFill="1" applyBorder="1" applyAlignment="1">
      <alignment horizontal="center" vertical="center"/>
    </xf>
    <xf numFmtId="166" fontId="6" fillId="10" borderId="4" xfId="0" applyNumberFormat="1" applyFont="1" applyFill="1" applyBorder="1" applyAlignment="1">
      <alignment horizontal="center" vertical="center"/>
    </xf>
    <xf numFmtId="166" fontId="6" fillId="10" borderId="3" xfId="0" applyNumberFormat="1" applyFont="1" applyFill="1" applyBorder="1" applyAlignment="1">
      <alignment horizontal="center" vertical="center"/>
    </xf>
    <xf numFmtId="14" fontId="6" fillId="10" borderId="2" xfId="0" applyNumberFormat="1" applyFont="1" applyFill="1" applyBorder="1" applyAlignment="1">
      <alignment horizontal="center" vertical="center"/>
    </xf>
    <xf numFmtId="14" fontId="6" fillId="10" borderId="4" xfId="0" applyNumberFormat="1" applyFont="1" applyFill="1" applyBorder="1" applyAlignment="1">
      <alignment horizontal="center" vertical="center"/>
    </xf>
    <xf numFmtId="14" fontId="6" fillId="10" borderId="3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23" fillId="0" borderId="0" xfId="0" applyFont="1" applyAlignment="1"/>
    <xf numFmtId="0" fontId="2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0" fillId="0" borderId="0" xfId="0" applyFont="1"/>
    <xf numFmtId="0" fontId="30" fillId="17" borderId="0" xfId="0" applyFont="1" applyFill="1"/>
    <xf numFmtId="166" fontId="30" fillId="0" borderId="0" xfId="0" applyNumberFormat="1" applyFont="1"/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MK_ALL!$B$5:$I$5</c:f>
              <c:numCache>
                <c:formatCode>dd\.mm\.yyyy;@</c:formatCode>
                <c:ptCount val="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</c:numCache>
            </c:numRef>
          </c:cat>
          <c:val>
            <c:numRef>
              <c:f>MK_ALL!$B$7:$I$7</c:f>
              <c:numCache>
                <c:formatCode>#,##0.00</c:formatCode>
                <c:ptCount val="8"/>
                <c:pt idx="0">
                  <c:v>1833.70983091682</c:v>
                </c:pt>
                <c:pt idx="1">
                  <c:v>1832.93080655061</c:v>
                </c:pt>
                <c:pt idx="2">
                  <c:v>1781.31301253167</c:v>
                </c:pt>
                <c:pt idx="3">
                  <c:v>1772.8473536596</c:v>
                </c:pt>
                <c:pt idx="4">
                  <c:v>1748.80617272566</c:v>
                </c:pt>
                <c:pt idx="5">
                  <c:v>1730.7573690591901</c:v>
                </c:pt>
                <c:pt idx="6">
                  <c:v>1732.1010401869801</c:v>
                </c:pt>
                <c:pt idx="7">
                  <c:v>1750.39353566862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28-4406-85F5-90AF52CE8B64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MK_ALL!$B$5:$I$5</c:f>
              <c:numCache>
                <c:formatCode>dd\.mm\.yyyy;@</c:formatCode>
                <c:ptCount val="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</c:numCache>
            </c:numRef>
          </c:cat>
          <c:val>
            <c:numRef>
              <c:f>MK_ALL!$B$8:$I$8</c:f>
              <c:numCache>
                <c:formatCode>#,##0.00</c:formatCode>
                <c:ptCount val="8"/>
                <c:pt idx="0">
                  <c:v>307.98075708278998</c:v>
                </c:pt>
                <c:pt idx="1">
                  <c:v>302.00348231868003</c:v>
                </c:pt>
                <c:pt idx="2">
                  <c:v>287.52671047627001</c:v>
                </c:pt>
                <c:pt idx="3">
                  <c:v>280.76146056490001</c:v>
                </c:pt>
                <c:pt idx="4">
                  <c:v>272.24716351669002</c:v>
                </c:pt>
                <c:pt idx="5">
                  <c:v>262.32346880998</c:v>
                </c:pt>
                <c:pt idx="6">
                  <c:v>266.16325027803998</c:v>
                </c:pt>
                <c:pt idx="7">
                  <c:v>275.27292134117999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C28-4406-85F5-90AF52CE8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856640"/>
        <c:axId val="197862528"/>
        <c:axId val="0"/>
      </c:bar3DChart>
      <c:dateAx>
        <c:axId val="19785664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97862528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9786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78566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31.07.2018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599-4326-B85F-E615B8BC66C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599-4326-B85F-E615B8BC66C7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599-4326-B85F-E615B8BC66C7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599-4326-B85F-E615B8BC66C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31.817504203839999</c:v>
                </c:pt>
                <c:pt idx="1">
                  <c:v>6.4257762768499997</c:v>
                </c:pt>
                <c:pt idx="2">
                  <c:v>0.30656608466000002</c:v>
                </c:pt>
                <c:pt idx="3">
                  <c:v>12.76795676761</c:v>
                </c:pt>
                <c:pt idx="4">
                  <c:v>23.826219391759999</c:v>
                </c:pt>
                <c:pt idx="5">
                  <c:v>0.56706884063999996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599-4326-B85F-E615B8BC6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31.07.2018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9D2-41AB-996C-09B01FF03BC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9D2-41AB-996C-09B01FF03BC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29.762613915989999</c:v>
                </c:pt>
                <c:pt idx="1">
                  <c:v>5.5600357005500003</c:v>
                </c:pt>
                <c:pt idx="2">
                  <c:v>0.30656608466000002</c:v>
                </c:pt>
                <c:pt idx="3">
                  <c:v>5.8922100979399996</c:v>
                </c:pt>
                <c:pt idx="4">
                  <c:v>23.334025832879998</c:v>
                </c:pt>
                <c:pt idx="5">
                  <c:v>0.56706884063999996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9D2-41AB-996C-09B01FF03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31.07.2018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706-4078-B927-5877A5CF1BA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706-4078-B927-5877A5CF1BA3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06-4078-B927-5877A5CF1BA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28.156226565339999</c:v>
                </c:pt>
                <c:pt idx="1">
                  <c:v>0.24414668827</c:v>
                </c:pt>
                <c:pt idx="2">
                  <c:v>3.5680899999999999E-5</c:v>
                </c:pt>
                <c:pt idx="3">
                  <c:v>20.467272999999999</c:v>
                </c:pt>
                <c:pt idx="4">
                  <c:v>2.07232946282</c:v>
                </c:pt>
                <c:pt idx="5">
                  <c:v>21.132315988270001</c:v>
                </c:pt>
                <c:pt idx="6">
                  <c:v>1.79916996846</c:v>
                </c:pt>
                <c:pt idx="7">
                  <c:v>1.8395942112999999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06-4078-B927-5877A5CF1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31.07.2018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3BA-4940-BEE1-302819A267C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3BA-4940-BEE1-302819A267C0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BA-4940-BEE1-302819A267C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27.821711894700002</c:v>
                </c:pt>
                <c:pt idx="1">
                  <c:v>8.6503480930000001E-2</c:v>
                </c:pt>
                <c:pt idx="2">
                  <c:v>20.467272999999999</c:v>
                </c:pt>
                <c:pt idx="3">
                  <c:v>5.9739360000000003E-5</c:v>
                </c:pt>
                <c:pt idx="4">
                  <c:v>13.57136428303</c:v>
                </c:pt>
                <c:pt idx="5">
                  <c:v>1.75043104186</c:v>
                </c:pt>
                <c:pt idx="6">
                  <c:v>1.72517703278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3BA-4940-BEE1-302819A26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31.07.2018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6106-4EDD-9EAD-CEFE10F66CA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106-4EDD-9EAD-CEFE10F66CA1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06-4EDD-9EAD-CEFE10F66CA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0.33451467064000001</c:v>
                </c:pt>
                <c:pt idx="1">
                  <c:v>0.15764320734000001</c:v>
                </c:pt>
                <c:pt idx="2">
                  <c:v>3.5680899999999999E-5</c:v>
                </c:pt>
                <c:pt idx="3">
                  <c:v>2.0722697234599998</c:v>
                </c:pt>
                <c:pt idx="4">
                  <c:v>7.5609517052399999</c:v>
                </c:pt>
                <c:pt idx="5">
                  <c:v>4.8738926600000003E-2</c:v>
                </c:pt>
                <c:pt idx="6">
                  <c:v>0.11441717852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106-4EDD-9EAD-CEFE10F66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28.400408934510001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4E-4373-8113-60B4D7EAE65C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47.310682630850003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4E-4373-8113-60B4D7EAE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585280"/>
        <c:axId val="207586816"/>
        <c:axId val="0"/>
      </c:bar3DChart>
      <c:dateAx>
        <c:axId val="2075852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75868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7586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7585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759.85901873546004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29-4BB0-ADE1-459C3EEE0B9F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1265.80743827434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29-4BB0-ADE1-459C3EEE0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634432"/>
        <c:axId val="207635968"/>
        <c:axId val="0"/>
      </c:bar3DChart>
      <c:dateAx>
        <c:axId val="2076344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763596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7635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7634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lang="uk-UA"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0.35797800000000002</c:v>
                </c:pt>
                <c:pt idx="5">
                  <c:v>0.375116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18-48CF-A79A-756668A14847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0.64202199999999998</c:v>
                </c:pt>
                <c:pt idx="5">
                  <c:v>0.624884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18-48CF-A79A-756668A14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458304"/>
        <c:axId val="207459840"/>
        <c:axId val="0"/>
      </c:bar3DChart>
      <c:dateAx>
        <c:axId val="2074583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745984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7459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7458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70-4F06-8C51-2F65473D543A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70-4F06-8C51-2F65473D543A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70-4F06-8C51-2F65473D543A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70-4F06-8C51-2F65473D543A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70-4F06-8C51-2F65473D543A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70-4F06-8C51-2F65473D543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584.78657094877008</c:v>
                </c:pt>
                <c:pt idx="1">
                  <c:v>1100.8331976685799</c:v>
                </c:pt>
                <c:pt idx="2">
                  <c:v>1572.1801300194802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2025.6664570098001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770-4F06-8C51-2F65473D543A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70-4F06-8C51-2F65473D543A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70-4F06-8C51-2F65473D543A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70-4F06-8C51-2F65473D543A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70-4F06-8C51-2F65473D543A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70-4F06-8C51-2F65473D543A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70-4F06-8C51-2F65473D543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759.85901873546004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770-4F06-8C51-2F65473D543A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70-4F06-8C51-2F65473D543A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70-4F06-8C51-2F65473D543A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70-4F06-8C51-2F65473D543A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70-4F06-8C51-2F65473D543A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70-4F06-8C51-2F65473D543A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70-4F06-8C51-2F65473D543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1265.80743827434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F770-4F06-8C51-2F65473D5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7824768"/>
        <c:axId val="207826304"/>
        <c:axId val="0"/>
      </c:bar3DChart>
      <c:dateAx>
        <c:axId val="2078247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782630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7826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7824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7A-4E0A-AC77-531D187D2B19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A-4E0A-AC77-531D187D2B19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7A-4E0A-AC77-531D187D2B19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7A-4E0A-AC77-531D187D2B19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7A-4E0A-AC77-531D187D2B19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7A-4E0A-AC77-531D187D2B1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75.711091565360007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C7A-4E0A-AC77-531D187D2B19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7A-4E0A-AC77-531D187D2B19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A-4E0A-AC77-531D187D2B19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7A-4E0A-AC77-531D187D2B19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7A-4E0A-AC77-531D187D2B19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7A-4E0A-AC77-531D187D2B19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C7A-4E0A-AC77-531D187D2B1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28.400408934510001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C7A-4E0A-AC77-531D187D2B19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47.310682630850003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C7A-4E0A-AC77-531D187D2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664384"/>
        <c:axId val="199665920"/>
        <c:axId val="0"/>
      </c:bar3DChart>
      <c:dateAx>
        <c:axId val="19966438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9966592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99665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99664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MK_ALL!$B$11:$I$11</c:f>
              <c:numCache>
                <c:formatCode>dd\.mm\.yyyy;@</c:formatCode>
                <c:ptCount val="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</c:numCache>
            </c:numRef>
          </c:cat>
          <c:val>
            <c:numRef>
              <c:f>MK_ALL!$B$13:$I$13</c:f>
              <c:numCache>
                <c:formatCode>#,##0.00</c:formatCode>
                <c:ptCount val="8"/>
                <c:pt idx="0">
                  <c:v>65.332784469550006</c:v>
                </c:pt>
                <c:pt idx="1">
                  <c:v>65.441268298470007</c:v>
                </c:pt>
                <c:pt idx="2">
                  <c:v>66.101409520930005</c:v>
                </c:pt>
                <c:pt idx="3">
                  <c:v>66.790280904650004</c:v>
                </c:pt>
                <c:pt idx="4">
                  <c:v>66.671865770159997</c:v>
                </c:pt>
                <c:pt idx="5">
                  <c:v>66.221666958260002</c:v>
                </c:pt>
                <c:pt idx="6">
                  <c:v>66.138065474650006</c:v>
                </c:pt>
                <c:pt idx="7">
                  <c:v>65.422520472659997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C6-4FDC-A77B-D64B43C53648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MK_ALL!$B$11:$I$11</c:f>
              <c:numCache>
                <c:formatCode>dd\.mm\.yyyy;@</c:formatCode>
                <c:ptCount val="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</c:numCache>
            </c:numRef>
          </c:cat>
          <c:val>
            <c:numRef>
              <c:f>MK_ALL!$B$14:$I$14</c:f>
              <c:numCache>
                <c:formatCode>#,##0.00</c:formatCode>
                <c:ptCount val="8"/>
                <c:pt idx="0">
                  <c:v>10.972968614759999</c:v>
                </c:pt>
                <c:pt idx="1">
                  <c:v>10.78245334893</c:v>
                </c:pt>
                <c:pt idx="2">
                  <c:v>10.669613203140001</c:v>
                </c:pt>
                <c:pt idx="3">
                  <c:v>10.577411969290001</c:v>
                </c:pt>
                <c:pt idx="4">
                  <c:v>10.37920990065</c:v>
                </c:pt>
                <c:pt idx="5">
                  <c:v>10.036933944339999</c:v>
                </c:pt>
                <c:pt idx="6">
                  <c:v>10.163103690510001</c:v>
                </c:pt>
                <c:pt idx="7">
                  <c:v>10.2885710927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C6-4FDC-A77B-D64B43C53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926272"/>
        <c:axId val="197948544"/>
        <c:axId val="0"/>
      </c:bar3DChart>
      <c:dateAx>
        <c:axId val="19792627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97948544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97948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7926272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BE-4DC1-8A91-9EC0EF23BF2A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BE-4DC1-8A91-9EC0EF23BF2A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BE-4DC1-8A91-9EC0EF23BF2A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BE-4DC1-8A91-9EC0EF23BF2A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BE-4DC1-8A91-9EC0EF23BF2A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BE-4DC1-8A91-9EC0EF23BF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584.78657094876996</c:v>
                </c:pt>
                <c:pt idx="1">
                  <c:v>1100.8331976685799</c:v>
                </c:pt>
                <c:pt idx="2">
                  <c:v>1572.18013001948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2025.6664570098001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8BE-4DC1-8A91-9EC0EF23BF2A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BE-4DC1-8A91-9EC0EF23BF2A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8BE-4DC1-8A91-9EC0EF23BF2A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BE-4DC1-8A91-9EC0EF23BF2A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BE-4DC1-8A91-9EC0EF23BF2A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BE-4DC1-8A91-9EC0EF23BF2A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8BE-4DC1-8A91-9EC0EF23BF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947.03045011058998</c:v>
                </c:pt>
                <c:pt idx="2">
                  <c:v>1334.27157232031</c:v>
                </c:pt>
                <c:pt idx="3">
                  <c:v>1650.8332522282999</c:v>
                </c:pt>
                <c:pt idx="4">
                  <c:v>1833.70983091682</c:v>
                </c:pt>
                <c:pt idx="5">
                  <c:v>1750.39353566862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8BE-4DC1-8A91-9EC0EF23BF2A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8BE-4DC1-8A91-9EC0EF23BF2A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8BE-4DC1-8A91-9EC0EF23BF2A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8BE-4DC1-8A91-9EC0EF23BF2A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8BE-4DC1-8A91-9EC0EF23BF2A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8BE-4DC1-8A91-9EC0EF23BF2A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8BE-4DC1-8A91-9EC0EF23BF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278.97554786113</c:v>
                </c:pt>
                <c:pt idx="4">
                  <c:v>307.98075708278998</c:v>
                </c:pt>
                <c:pt idx="5">
                  <c:v>275.27292134117999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78BE-4DC1-8A91-9EC0EF23B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991680"/>
        <c:axId val="207364480"/>
        <c:axId val="0"/>
      </c:bar3DChart>
      <c:dateAx>
        <c:axId val="2039916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736448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7364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3991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FC-4804-A2FE-1DACFCBD2177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FC-4804-A2FE-1DACFCBD2177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FC-4804-A2FE-1DACFCBD2177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FC-4804-A2FE-1DACFCBD2177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FC-4804-A2FE-1DACFCBD2177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FC-4804-A2FE-1DACFCBD217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75.711091565359993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FFC-4804-A2FE-1DACFCBD2177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FC-4804-A2FE-1DACFCBD2177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FC-4804-A2FE-1DACFCBD2177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FC-4804-A2FE-1DACFCBD2177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FC-4804-A2FE-1DACFCBD2177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FC-4804-A2FE-1DACFCBD2177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FC-4804-A2FE-1DACFCBD217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60.058159422860001</c:v>
                </c:pt>
                <c:pt idx="2">
                  <c:v>55.593103821630002</c:v>
                </c:pt>
                <c:pt idx="3">
                  <c:v>60.712804731310001</c:v>
                </c:pt>
                <c:pt idx="4">
                  <c:v>65.332784469550006</c:v>
                </c:pt>
                <c:pt idx="5">
                  <c:v>65.422520472659997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EFFC-4804-A2FE-1DACFCBD2177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43312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10.25990234883</c:v>
                </c:pt>
                <c:pt idx="4">
                  <c:v>10.972968614759999</c:v>
                </c:pt>
                <c:pt idx="5">
                  <c:v>10.2885710927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EFFC-4804-A2FE-1DACFCBD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8950784"/>
        <c:axId val="208952320"/>
        <c:axId val="0"/>
      </c:bar3DChart>
      <c:dateAx>
        <c:axId val="20895078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895232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8952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8950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31.07.2018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974-4DB8-BEEF-08DFE8AC15D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974-4DB8-BEEF-08DFE8AC15D0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74-4DB8-BEEF-08DFE8AC15D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1750.39353566862</c:v>
                </c:pt>
                <c:pt idx="1">
                  <c:v>275.27292134117999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974-4DB8-BEEF-08DFE8AC1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98C-4E52-BDA1-4F207E8EABC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98C-4E52-BDA1-4F207E8EABC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98C-4E52-BDA1-4F207E8EABC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2018.07.31-2018.12.31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2.22685000761</c:v>
                </c:pt>
                <c:pt idx="1">
                  <c:v>21.804863394990001</c:v>
                </c:pt>
                <c:pt idx="2">
                  <c:v>51.679378162760003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98C-4E52-BDA1-4F207E8EA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31.07.2018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AB2-4E96-9C76-9C772610497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AB2-4E96-9C76-9C772610497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AAB2-4E96-9C76-9C77261049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AB2-4E96-9C76-9C7726104976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(DEBT_TERM!$I$11,DEBT_TERM!$I$64,DEBT_TERM!$I$67,DEBT_TERM!$I$68)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AB2-4E96-9C76-9C7726104976}"/>
            </c:ext>
          </c:extLst>
        </c:ser>
        <c:ser>
          <c:idx val="1"/>
          <c:order val="1"/>
          <c:val>
            <c:numRef>
              <c:f>(DEBT_TERM!$J$11,DEBT_TERM!$J$64,DEBT_TERM!$J$67,DEBT_TERM!$J$68)</c:f>
              <c:numCache>
                <c:formatCode>General</c:formatCode>
                <c:ptCount val="4"/>
                <c:pt idx="0" formatCode="#,##0.00">
                  <c:v>746690274.74000001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AB2-4E96-9C76-9C7726104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31.07.2018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5B4-4283-ABF5-4048F9C4DB7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5B4-4283-ABF5-4048F9C4DB71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05B4-4283-ABF5-4048F9C4DB71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5B4-4283-ABF5-4048F9C4DB71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05B4-4283-ABF5-4048F9C4DB71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5B4-4283-ABF5-4048F9C4DB71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05B4-4283-ABF5-4048F9C4DB71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05B4-4283-ABF5-4048F9C4DB71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05B4-4283-ABF5-4048F9C4DB71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DEBT_TERM!$I$13:$I$63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5B4-4283-ABF5-4048F9C4DB71}"/>
            </c:ext>
          </c:extLst>
        </c:ser>
        <c:ser>
          <c:idx val="1"/>
          <c:order val="1"/>
          <c:val>
            <c:numRef>
              <c:f>DEBT_TERM!$J$13:$J$63</c:f>
              <c:numCache>
                <c:formatCode>#,##0.00</c:formatCode>
                <c:ptCount val="51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9953075.8699999992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28317887.449999999</c:v>
                </c:pt>
                <c:pt idx="11">
                  <c:v>12097744</c:v>
                </c:pt>
                <c:pt idx="12">
                  <c:v>12097744</c:v>
                </c:pt>
                <c:pt idx="13">
                  <c:v>50467193.950000003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547158</c:v>
                </c:pt>
                <c:pt idx="25">
                  <c:v>58980958.68</c:v>
                </c:pt>
                <c:pt idx="26">
                  <c:v>12097751</c:v>
                </c:pt>
                <c:pt idx="27">
                  <c:v>30000</c:v>
                </c:pt>
                <c:pt idx="28">
                  <c:v>42832372.5</c:v>
                </c:pt>
                <c:pt idx="29">
                  <c:v>9056527</c:v>
                </c:pt>
                <c:pt idx="30">
                  <c:v>5800100</c:v>
                </c:pt>
                <c:pt idx="31">
                  <c:v>14573605</c:v>
                </c:pt>
                <c:pt idx="32">
                  <c:v>17500000</c:v>
                </c:pt>
                <c:pt idx="33">
                  <c:v>11352253.140000001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3593450</c:v>
                </c:pt>
                <c:pt idx="45">
                  <c:v>0</c:v>
                </c:pt>
                <c:pt idx="46">
                  <c:v>0</c:v>
                </c:pt>
                <c:pt idx="47">
                  <c:v>3283010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05B4-4283-ABF5-4048F9C4D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31.07.2018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E73-4E67-8E7A-4DD44B1CEEA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E73-4E67-8E7A-4DD44B1CEEA3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MK_ALL!$I$19:$I$20</c:f>
              <c:numCache>
                <c:formatCode>0.00%</c:formatCode>
                <c:ptCount val="2"/>
                <c:pt idx="0">
                  <c:v>0.86410699999999996</c:v>
                </c:pt>
                <c:pt idx="1">
                  <c:v>0.13589300000000001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E73-4E67-8E7A-4DD44B1CE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31.07.2018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013-4CE9-B228-06A2E16CC53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013-4CE9-B228-06A2E16CC53D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MT_ALL!$I$19:$I$20</c:f>
              <c:numCache>
                <c:formatCode>0.00%</c:formatCode>
                <c:ptCount val="2"/>
                <c:pt idx="0">
                  <c:v>0.375116</c:v>
                </c:pt>
                <c:pt idx="1">
                  <c:v>0.624884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013-4CE9-B228-06A2E16CC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MT_ALL!$B$5:$I$5</c:f>
              <c:numCache>
                <c:formatCode>dd\.mm\.yyyy;@</c:formatCode>
                <c:ptCount val="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</c:numCache>
            </c:numRef>
          </c:cat>
          <c:val>
            <c:numRef>
              <c:f>MT_ALL!$B$7:$I$7</c:f>
              <c:numCache>
                <c:formatCode>#,##0.00</c:formatCode>
                <c:ptCount val="8"/>
                <c:pt idx="0">
                  <c:v>766.67894097345004</c:v>
                </c:pt>
                <c:pt idx="1">
                  <c:v>758.66671398871995</c:v>
                </c:pt>
                <c:pt idx="2">
                  <c:v>758.59951617034994</c:v>
                </c:pt>
                <c:pt idx="3">
                  <c:v>764.48568222252004</c:v>
                </c:pt>
                <c:pt idx="4">
                  <c:v>759.84267401576005</c:v>
                </c:pt>
                <c:pt idx="5">
                  <c:v>760.85486310825002</c:v>
                </c:pt>
                <c:pt idx="6">
                  <c:v>762.96734975021002</c:v>
                </c:pt>
                <c:pt idx="7">
                  <c:v>759.85901873546004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C4-4D4A-A8C2-140538C22E73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MT_ALL!$B$5:$I$5</c:f>
              <c:numCache>
                <c:formatCode>dd\.mm\.yyyy;@</c:formatCode>
                <c:ptCount val="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</c:numCache>
            </c:numRef>
          </c:cat>
          <c:val>
            <c:numRef>
              <c:f>MT_ALL!$B$8:$I$8</c:f>
              <c:numCache>
                <c:formatCode>#,##0.00</c:formatCode>
                <c:ptCount val="8"/>
                <c:pt idx="0">
                  <c:v>1375.0116470261601</c:v>
                </c:pt>
                <c:pt idx="1">
                  <c:v>1376.26757488057</c:v>
                </c:pt>
                <c:pt idx="2">
                  <c:v>1310.24020683759</c:v>
                </c:pt>
                <c:pt idx="3">
                  <c:v>1289.1231320019799</c:v>
                </c:pt>
                <c:pt idx="4">
                  <c:v>1261.2106622265901</c:v>
                </c:pt>
                <c:pt idx="5">
                  <c:v>1232.2259747609201</c:v>
                </c:pt>
                <c:pt idx="6">
                  <c:v>1235.29694071481</c:v>
                </c:pt>
                <c:pt idx="7">
                  <c:v>1265.80743827434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C4-4D4A-A8C2-140538C22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1193344"/>
        <c:axId val="201194880"/>
        <c:axId val="0"/>
      </c:bar3DChart>
      <c:catAx>
        <c:axId val="20119334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01194880"/>
        <c:crosses val="autoZero"/>
        <c:auto val="0"/>
        <c:lblAlgn val="ctr"/>
        <c:lblOffset val="100"/>
        <c:tickLblSkip val="1"/>
        <c:noMultiLvlLbl val="1"/>
      </c:catAx>
      <c:valAx>
        <c:axId val="20119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119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MT_ALL!$B$11:$I$11</c:f>
              <c:numCache>
                <c:formatCode>dd\.mm\.yyyy;@</c:formatCode>
                <c:ptCount val="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</c:numCache>
            </c:numRef>
          </c:cat>
          <c:val>
            <c:numRef>
              <c:f>MT_ALL!$B$13:$I$13</c:f>
              <c:numCache>
                <c:formatCode>#,##0.00</c:formatCode>
                <c:ptCount val="8"/>
                <c:pt idx="0">
                  <c:v>27.315810366209998</c:v>
                </c:pt>
                <c:pt idx="1">
                  <c:v>27.086735517569998</c:v>
                </c:pt>
                <c:pt idx="2">
                  <c:v>28.150300889250001</c:v>
                </c:pt>
                <c:pt idx="3">
                  <c:v>28.801246400530001</c:v>
                </c:pt>
                <c:pt idx="4">
                  <c:v>28.9684068816</c:v>
                </c:pt>
                <c:pt idx="5">
                  <c:v>29.111577537679999</c:v>
                </c:pt>
                <c:pt idx="6">
                  <c:v>29.132933565689999</c:v>
                </c:pt>
                <c:pt idx="7">
                  <c:v>28.400408934510001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F7-48B7-8DAF-C68BDF2E0842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MT_ALL!$B$11:$I$11</c:f>
              <c:numCache>
                <c:formatCode>dd\.mm\.yyyy;@</c:formatCode>
                <c:ptCount val="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</c:numCache>
            </c:numRef>
          </c:cat>
          <c:val>
            <c:numRef>
              <c:f>MT_ALL!$B$14:$I$14</c:f>
              <c:numCache>
                <c:formatCode>#,##0.00</c:formatCode>
                <c:ptCount val="8"/>
                <c:pt idx="0">
                  <c:v>48.989942718099996</c:v>
                </c:pt>
                <c:pt idx="1">
                  <c:v>49.136986129829999</c:v>
                </c:pt>
                <c:pt idx="2">
                  <c:v>48.620721834820003</c:v>
                </c:pt>
                <c:pt idx="3">
                  <c:v>48.566446473409997</c:v>
                </c:pt>
                <c:pt idx="4">
                  <c:v>48.082668789209997</c:v>
                </c:pt>
                <c:pt idx="5">
                  <c:v>47.147023364920003</c:v>
                </c:pt>
                <c:pt idx="6">
                  <c:v>47.168235599470002</c:v>
                </c:pt>
                <c:pt idx="7">
                  <c:v>47.310682630850003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F7-48B7-8DAF-C68BDF2E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1115520"/>
        <c:axId val="201117056"/>
        <c:axId val="0"/>
      </c:bar3DChart>
      <c:catAx>
        <c:axId val="20111552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201117056"/>
        <c:crosses val="autoZero"/>
        <c:auto val="0"/>
        <c:lblAlgn val="ctr"/>
        <c:lblOffset val="100"/>
        <c:tickLblSkip val="1"/>
        <c:noMultiLvlLbl val="1"/>
      </c:catAx>
      <c:valAx>
        <c:axId val="20111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011155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31.07.2018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A-4B53-9E46-D8DE119143A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8CA-4B53-9E46-D8DE119143AA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26.90650676752</c:v>
                </c:pt>
                <c:pt idx="1">
                  <c:v>48.80458479784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CA-4B53-9E46-D8DE11914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31.07.2018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986-45DE-8D23-51060401EA5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986-45DE-8D23-51060401EA50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986-45DE-8D23-51060401EA50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8.7125819998799994</c:v>
                </c:pt>
                <c:pt idx="1">
                  <c:v>5.4259680000300001</c:v>
                </c:pt>
                <c:pt idx="2">
                  <c:v>12.76795676761</c:v>
                </c:pt>
                <c:pt idx="3">
                  <c:v>48.80458479784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986-45DE-8D23-51060401E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31.07.2018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B5C-4C33-9007-D76F632ED6D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6.4455225459500003</c:v>
                </c:pt>
                <c:pt idx="1">
                  <c:v>5.4259680000300001</c:v>
                </c:pt>
                <c:pt idx="2" formatCode="#,##0.00">
                  <c:v>5.8922100979399996</c:v>
                </c:pt>
                <c:pt idx="3" formatCode="#,##0.00">
                  <c:v>47.65881982874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5C-4C33-9007-D76F632ED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99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99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99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99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99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99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99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99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zoomScale="94"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zoomScale="93"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zoomScale="94"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zoomScale="93"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99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07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99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99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99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99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99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99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99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0319" cy="6373644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16613" cy="6411452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0319" cy="6373644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16613" cy="6411452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22336" cy="5625981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N180"/>
  <sheetViews>
    <sheetView workbookViewId="0">
      <selection activeCell="D26" sqref="D26"/>
    </sheetView>
  </sheetViews>
  <sheetFormatPr defaultRowHeight="11.25" outlineLevelRow="3" x14ac:dyDescent="0.2"/>
  <cols>
    <col min="1" max="1" width="52" style="168" customWidth="1"/>
    <col min="2" max="9" width="16.28515625" style="138" customWidth="1"/>
    <col min="10" max="16384" width="9.140625" style="168"/>
  </cols>
  <sheetData>
    <row r="1" spans="1:14" s="195" customFormat="1" ht="12.75" x14ac:dyDescent="0.2">
      <c r="B1" s="158"/>
      <c r="C1" s="158"/>
      <c r="D1" s="158"/>
      <c r="E1" s="158"/>
      <c r="F1" s="158"/>
      <c r="G1" s="158"/>
      <c r="H1" s="158"/>
      <c r="I1" s="158"/>
    </row>
    <row r="2" spans="1:14" s="251" customFormat="1" ht="18.75" x14ac:dyDescent="0.3">
      <c r="A2" s="5" t="s">
        <v>111</v>
      </c>
      <c r="B2" s="5"/>
      <c r="C2" s="5"/>
      <c r="D2" s="5"/>
      <c r="E2" s="5"/>
      <c r="F2" s="5"/>
      <c r="G2" s="5"/>
      <c r="H2" s="5"/>
      <c r="I2" s="5"/>
      <c r="J2" s="38"/>
      <c r="K2" s="38"/>
      <c r="L2" s="38"/>
      <c r="M2" s="38"/>
      <c r="N2" s="38"/>
    </row>
    <row r="3" spans="1:14" s="195" customFormat="1" ht="12.75" x14ac:dyDescent="0.2">
      <c r="B3" s="147"/>
      <c r="C3" s="147"/>
      <c r="D3" s="147"/>
      <c r="E3" s="147"/>
      <c r="F3" s="147"/>
      <c r="G3" s="147"/>
      <c r="H3" s="147"/>
      <c r="I3" s="147"/>
      <c r="J3" s="181"/>
      <c r="K3" s="181"/>
      <c r="L3" s="181"/>
    </row>
    <row r="4" spans="1:14" s="250" customFormat="1" ht="12.75" x14ac:dyDescent="0.2">
      <c r="B4" s="206"/>
      <c r="C4" s="206"/>
      <c r="D4" s="206"/>
      <c r="E4" s="206"/>
      <c r="F4" s="206"/>
      <c r="G4" s="206"/>
      <c r="H4" s="206"/>
      <c r="I4" s="206" t="str">
        <f>VALUAH</f>
        <v>млрд. грн</v>
      </c>
    </row>
    <row r="5" spans="1:14" s="118" customFormat="1" ht="12.75" x14ac:dyDescent="0.2">
      <c r="A5" s="184"/>
      <c r="B5" s="122">
        <v>43100</v>
      </c>
      <c r="C5" s="122">
        <v>43131</v>
      </c>
      <c r="D5" s="122">
        <v>43159</v>
      </c>
      <c r="E5" s="122">
        <v>43190</v>
      </c>
      <c r="F5" s="122">
        <v>43220</v>
      </c>
      <c r="G5" s="122">
        <v>43251</v>
      </c>
      <c r="H5" s="122">
        <v>43281</v>
      </c>
      <c r="I5" s="122">
        <v>43312</v>
      </c>
    </row>
    <row r="6" spans="1:14" s="69" customFormat="1" ht="31.5" x14ac:dyDescent="0.2">
      <c r="A6" s="204" t="s">
        <v>154</v>
      </c>
      <c r="B6" s="196">
        <f t="shared" ref="B6:H6" si="0">B$59+B$7</f>
        <v>2141.6905879996102</v>
      </c>
      <c r="C6" s="196">
        <f t="shared" si="0"/>
        <v>2134.93428886929</v>
      </c>
      <c r="D6" s="196">
        <f t="shared" si="0"/>
        <v>2068.8397230079399</v>
      </c>
      <c r="E6" s="196">
        <f t="shared" si="0"/>
        <v>2053.6088142244998</v>
      </c>
      <c r="F6" s="196">
        <f t="shared" si="0"/>
        <v>2021.05333624235</v>
      </c>
      <c r="G6" s="196">
        <f t="shared" si="0"/>
        <v>1993.08083786917</v>
      </c>
      <c r="H6" s="196">
        <f t="shared" si="0"/>
        <v>1998.2642904650197</v>
      </c>
      <c r="I6" s="196">
        <v>2025.6664570098001</v>
      </c>
    </row>
    <row r="7" spans="1:14" s="227" customFormat="1" ht="15" x14ac:dyDescent="0.2">
      <c r="A7" s="162" t="s">
        <v>52</v>
      </c>
      <c r="B7" s="190">
        <f t="shared" ref="B7:I7" si="1">B$8+B$46</f>
        <v>766.67894097344993</v>
      </c>
      <c r="C7" s="190">
        <f t="shared" si="1"/>
        <v>758.66671398871983</v>
      </c>
      <c r="D7" s="190">
        <f t="shared" si="1"/>
        <v>758.59951617034983</v>
      </c>
      <c r="E7" s="190">
        <f t="shared" si="1"/>
        <v>764.48568222251981</v>
      </c>
      <c r="F7" s="190">
        <f t="shared" si="1"/>
        <v>759.84267401575994</v>
      </c>
      <c r="G7" s="190">
        <f t="shared" si="1"/>
        <v>760.8548631082499</v>
      </c>
      <c r="H7" s="190">
        <f t="shared" si="1"/>
        <v>762.96734975020991</v>
      </c>
      <c r="I7" s="190">
        <f t="shared" si="1"/>
        <v>759.85901873546004</v>
      </c>
    </row>
    <row r="8" spans="1:14" s="95" customFormat="1" ht="15" outlineLevel="1" x14ac:dyDescent="0.2">
      <c r="A8" s="37" t="s">
        <v>70</v>
      </c>
      <c r="B8" s="80">
        <f t="shared" ref="B8:I8" si="2">B$9+B$44</f>
        <v>753.3993864683199</v>
      </c>
      <c r="C8" s="80">
        <f t="shared" si="2"/>
        <v>745.3749861473998</v>
      </c>
      <c r="D8" s="80">
        <f t="shared" si="2"/>
        <v>744.95842491715985</v>
      </c>
      <c r="E8" s="80">
        <f t="shared" si="2"/>
        <v>750.77983102579981</v>
      </c>
      <c r="F8" s="80">
        <f t="shared" si="2"/>
        <v>746.13854761615994</v>
      </c>
      <c r="G8" s="80">
        <f t="shared" si="2"/>
        <v>747.29629508629989</v>
      </c>
      <c r="H8" s="80">
        <f t="shared" si="2"/>
        <v>749.56009706075986</v>
      </c>
      <c r="I8" s="80">
        <f t="shared" si="2"/>
        <v>746.69027473679</v>
      </c>
    </row>
    <row r="9" spans="1:14" s="152" customFormat="1" ht="12.75" outlineLevel="2" x14ac:dyDescent="0.2">
      <c r="A9" s="226" t="s">
        <v>196</v>
      </c>
      <c r="B9" s="143">
        <f t="shared" ref="B9:H9" si="3">SUM(B$10:B$43)</f>
        <v>751.01884106317993</v>
      </c>
      <c r="C9" s="143">
        <f t="shared" si="3"/>
        <v>742.99444074225983</v>
      </c>
      <c r="D9" s="143">
        <f t="shared" si="3"/>
        <v>742.57787951201988</v>
      </c>
      <c r="E9" s="143">
        <f t="shared" si="3"/>
        <v>748.39928562065984</v>
      </c>
      <c r="F9" s="143">
        <f t="shared" si="3"/>
        <v>743.79106534163998</v>
      </c>
      <c r="G9" s="143">
        <f t="shared" si="3"/>
        <v>744.94881281177993</v>
      </c>
      <c r="H9" s="143">
        <f t="shared" si="3"/>
        <v>747.2126147862399</v>
      </c>
      <c r="I9" s="143">
        <v>744.37585559289005</v>
      </c>
    </row>
    <row r="10" spans="1:14" s="189" customFormat="1" ht="12.75" outlineLevel="3" x14ac:dyDescent="0.2">
      <c r="A10" s="66" t="s">
        <v>144</v>
      </c>
      <c r="B10" s="21">
        <v>62.650438999999999</v>
      </c>
      <c r="C10" s="21">
        <v>62.650438999999999</v>
      </c>
      <c r="D10" s="21">
        <v>62.650438999999999</v>
      </c>
      <c r="E10" s="21">
        <v>62.650438999999999</v>
      </c>
      <c r="F10" s="21">
        <v>62.650438999999999</v>
      </c>
      <c r="G10" s="21">
        <v>62.650438999999999</v>
      </c>
      <c r="H10" s="21">
        <v>62.650438999999999</v>
      </c>
      <c r="I10" s="21">
        <v>62.650438999999999</v>
      </c>
    </row>
    <row r="11" spans="1:14" ht="12.75" outlineLevel="3" x14ac:dyDescent="0.2">
      <c r="A11" s="19" t="s">
        <v>204</v>
      </c>
      <c r="B11" s="230">
        <v>19.033000000000001</v>
      </c>
      <c r="C11" s="230">
        <v>19.033000000000001</v>
      </c>
      <c r="D11" s="230">
        <v>19.033000000000001</v>
      </c>
      <c r="E11" s="230">
        <v>19.033000000000001</v>
      </c>
      <c r="F11" s="230">
        <v>19.033000000000001</v>
      </c>
      <c r="G11" s="230">
        <v>19.033000000000001</v>
      </c>
      <c r="H11" s="230">
        <v>19.033000000000001</v>
      </c>
      <c r="I11" s="230">
        <v>19.033000000000001</v>
      </c>
      <c r="J11" s="153"/>
      <c r="K11" s="153"/>
      <c r="L11" s="153"/>
    </row>
    <row r="12" spans="1:14" ht="12.75" outlineLevel="3" x14ac:dyDescent="0.2">
      <c r="A12" s="19" t="s">
        <v>32</v>
      </c>
      <c r="B12" s="230">
        <v>6.9027900000000004</v>
      </c>
      <c r="C12" s="230">
        <v>5.7134400000000003</v>
      </c>
      <c r="D12" s="230">
        <v>4.2545766086999999</v>
      </c>
      <c r="E12" s="230">
        <v>9.1714101552099994</v>
      </c>
      <c r="F12" s="230">
        <v>9.0761097199300007</v>
      </c>
      <c r="G12" s="230">
        <v>7.9463599365000004</v>
      </c>
      <c r="H12" s="230">
        <v>9.7319031894699997</v>
      </c>
      <c r="I12" s="230">
        <v>9.9530758694700001</v>
      </c>
      <c r="J12" s="153"/>
      <c r="K12" s="153"/>
      <c r="L12" s="153"/>
    </row>
    <row r="13" spans="1:14" ht="12.75" outlineLevel="3" x14ac:dyDescent="0.2">
      <c r="A13" s="19" t="s">
        <v>36</v>
      </c>
      <c r="B13" s="230">
        <v>36.5</v>
      </c>
      <c r="C13" s="230">
        <v>36.5</v>
      </c>
      <c r="D13" s="230">
        <v>36.5</v>
      </c>
      <c r="E13" s="230">
        <v>36.5</v>
      </c>
      <c r="F13" s="230">
        <v>36.5</v>
      </c>
      <c r="G13" s="230">
        <v>36.5</v>
      </c>
      <c r="H13" s="230">
        <v>36.5</v>
      </c>
      <c r="I13" s="230">
        <v>36.5</v>
      </c>
      <c r="J13" s="153"/>
      <c r="K13" s="153"/>
      <c r="L13" s="153"/>
    </row>
    <row r="14" spans="1:14" ht="12.75" outlineLevel="3" x14ac:dyDescent="0.2">
      <c r="A14" s="19" t="s">
        <v>86</v>
      </c>
      <c r="B14" s="230">
        <v>28.700001</v>
      </c>
      <c r="C14" s="230">
        <v>28.700001</v>
      </c>
      <c r="D14" s="230">
        <v>28.700001</v>
      </c>
      <c r="E14" s="230">
        <v>28.700001</v>
      </c>
      <c r="F14" s="230">
        <v>28.700001</v>
      </c>
      <c r="G14" s="230">
        <v>28.700001</v>
      </c>
      <c r="H14" s="230">
        <v>28.700001</v>
      </c>
      <c r="I14" s="230">
        <v>28.700001</v>
      </c>
      <c r="J14" s="153"/>
      <c r="K14" s="153"/>
      <c r="L14" s="153"/>
    </row>
    <row r="15" spans="1:14" ht="12.75" outlineLevel="3" x14ac:dyDescent="0.2">
      <c r="A15" s="19" t="s">
        <v>134</v>
      </c>
      <c r="B15" s="230">
        <v>46.9</v>
      </c>
      <c r="C15" s="230">
        <v>46.9</v>
      </c>
      <c r="D15" s="230">
        <v>46.9</v>
      </c>
      <c r="E15" s="230">
        <v>46.9</v>
      </c>
      <c r="F15" s="230">
        <v>46.9</v>
      </c>
      <c r="G15" s="230">
        <v>46.9</v>
      </c>
      <c r="H15" s="230">
        <v>46.9</v>
      </c>
      <c r="I15" s="230">
        <v>46.9</v>
      </c>
      <c r="J15" s="153"/>
      <c r="K15" s="153"/>
      <c r="L15" s="153"/>
    </row>
    <row r="16" spans="1:14" ht="12.75" outlineLevel="3" x14ac:dyDescent="0.2">
      <c r="A16" s="19" t="s">
        <v>197</v>
      </c>
      <c r="B16" s="230">
        <v>93.438657000000006</v>
      </c>
      <c r="C16" s="230">
        <v>93.438657000000006</v>
      </c>
      <c r="D16" s="230">
        <v>93.438657000000006</v>
      </c>
      <c r="E16" s="230">
        <v>93.438657000000006</v>
      </c>
      <c r="F16" s="230">
        <v>93.438657000000006</v>
      </c>
      <c r="G16" s="230">
        <v>93.438657000000006</v>
      </c>
      <c r="H16" s="230">
        <v>93.438657000000006</v>
      </c>
      <c r="I16" s="230">
        <v>93.438657000000006</v>
      </c>
      <c r="J16" s="153"/>
      <c r="K16" s="153"/>
      <c r="L16" s="153"/>
    </row>
    <row r="17" spans="1:12" ht="12.75" outlineLevel="3" x14ac:dyDescent="0.2">
      <c r="A17" s="19" t="s">
        <v>28</v>
      </c>
      <c r="B17" s="230">
        <v>12.097744</v>
      </c>
      <c r="C17" s="230">
        <v>12.097744</v>
      </c>
      <c r="D17" s="230">
        <v>12.097744</v>
      </c>
      <c r="E17" s="230">
        <v>12.097744</v>
      </c>
      <c r="F17" s="230">
        <v>12.097744</v>
      </c>
      <c r="G17" s="230">
        <v>12.097744</v>
      </c>
      <c r="H17" s="230">
        <v>12.097744</v>
      </c>
      <c r="I17" s="230">
        <v>12.097744</v>
      </c>
      <c r="J17" s="153"/>
      <c r="K17" s="153"/>
      <c r="L17" s="153"/>
    </row>
    <row r="18" spans="1:12" ht="12.75" outlineLevel="3" x14ac:dyDescent="0.2">
      <c r="A18" s="19" t="s">
        <v>81</v>
      </c>
      <c r="B18" s="230">
        <v>12.097744</v>
      </c>
      <c r="C18" s="230">
        <v>12.097744</v>
      </c>
      <c r="D18" s="230">
        <v>12.097744</v>
      </c>
      <c r="E18" s="230">
        <v>12.097744</v>
      </c>
      <c r="F18" s="230">
        <v>12.097744</v>
      </c>
      <c r="G18" s="230">
        <v>12.097744</v>
      </c>
      <c r="H18" s="230">
        <v>12.097744</v>
      </c>
      <c r="I18" s="230">
        <v>12.097744</v>
      </c>
      <c r="J18" s="153"/>
      <c r="K18" s="153"/>
      <c r="L18" s="153"/>
    </row>
    <row r="19" spans="1:12" ht="12.75" outlineLevel="3" x14ac:dyDescent="0.2">
      <c r="A19" s="19" t="s">
        <v>173</v>
      </c>
      <c r="B19" s="230">
        <v>30.282912463799999</v>
      </c>
      <c r="C19" s="230">
        <v>30.402101818070001</v>
      </c>
      <c r="D19" s="230">
        <v>29.20766522345</v>
      </c>
      <c r="E19" s="230">
        <v>28.77613418428</v>
      </c>
      <c r="F19" s="230">
        <v>28.382707062289999</v>
      </c>
      <c r="G19" s="230">
        <v>25.163761104270002</v>
      </c>
      <c r="H19" s="230">
        <v>28.526603675779999</v>
      </c>
      <c r="I19" s="230">
        <v>28.317887454080001</v>
      </c>
      <c r="J19" s="153"/>
      <c r="K19" s="153"/>
      <c r="L19" s="153"/>
    </row>
    <row r="20" spans="1:12" ht="12.75" outlineLevel="3" x14ac:dyDescent="0.2">
      <c r="A20" s="19" t="s">
        <v>130</v>
      </c>
      <c r="B20" s="230">
        <v>12.097744</v>
      </c>
      <c r="C20" s="230">
        <v>12.097744</v>
      </c>
      <c r="D20" s="230">
        <v>12.097744</v>
      </c>
      <c r="E20" s="230">
        <v>12.097744</v>
      </c>
      <c r="F20" s="230">
        <v>12.097744</v>
      </c>
      <c r="G20" s="230">
        <v>12.097744</v>
      </c>
      <c r="H20" s="230">
        <v>12.097744</v>
      </c>
      <c r="I20" s="230">
        <v>12.097744</v>
      </c>
      <c r="J20" s="153"/>
      <c r="K20" s="153"/>
      <c r="L20" s="153"/>
    </row>
    <row r="21" spans="1:12" ht="12.75" outlineLevel="3" x14ac:dyDescent="0.2">
      <c r="A21" s="19" t="s">
        <v>194</v>
      </c>
      <c r="B21" s="230">
        <v>12.097744</v>
      </c>
      <c r="C21" s="230">
        <v>12.097744</v>
      </c>
      <c r="D21" s="230">
        <v>12.097744</v>
      </c>
      <c r="E21" s="230">
        <v>12.097744</v>
      </c>
      <c r="F21" s="230">
        <v>12.097744</v>
      </c>
      <c r="G21" s="230">
        <v>12.097744</v>
      </c>
      <c r="H21" s="230">
        <v>12.097744</v>
      </c>
      <c r="I21" s="230">
        <v>12.097744</v>
      </c>
      <c r="J21" s="153"/>
      <c r="K21" s="153"/>
      <c r="L21" s="153"/>
    </row>
    <row r="22" spans="1:12" ht="12.75" outlineLevel="3" x14ac:dyDescent="0.2">
      <c r="A22" s="19" t="s">
        <v>216</v>
      </c>
      <c r="B22" s="230">
        <v>71.605224814419998</v>
      </c>
      <c r="C22" s="230">
        <v>58.639344001890002</v>
      </c>
      <c r="D22" s="230">
        <v>56.825803222129998</v>
      </c>
      <c r="E22" s="230">
        <v>53.887836183669997</v>
      </c>
      <c r="F22" s="230">
        <v>54.823793388239999</v>
      </c>
      <c r="G22" s="230">
        <v>53.75295820318</v>
      </c>
      <c r="H22" s="230">
        <v>52.419739533029997</v>
      </c>
      <c r="I22" s="230">
        <v>50.467193953330003</v>
      </c>
      <c r="J22" s="153"/>
      <c r="K22" s="153"/>
      <c r="L22" s="153"/>
    </row>
    <row r="23" spans="1:12" ht="12.75" outlineLevel="3" x14ac:dyDescent="0.2">
      <c r="A23" s="19" t="s">
        <v>153</v>
      </c>
      <c r="B23" s="230">
        <v>12.097744</v>
      </c>
      <c r="C23" s="230">
        <v>12.097744</v>
      </c>
      <c r="D23" s="230">
        <v>12.097744</v>
      </c>
      <c r="E23" s="230">
        <v>12.097744</v>
      </c>
      <c r="F23" s="230">
        <v>12.097744</v>
      </c>
      <c r="G23" s="230">
        <v>12.097744</v>
      </c>
      <c r="H23" s="230">
        <v>12.097744</v>
      </c>
      <c r="I23" s="230">
        <v>12.097744</v>
      </c>
      <c r="J23" s="153"/>
      <c r="K23" s="153"/>
      <c r="L23" s="153"/>
    </row>
    <row r="24" spans="1:12" ht="12.75" outlineLevel="3" x14ac:dyDescent="0.2">
      <c r="A24" s="19" t="s">
        <v>115</v>
      </c>
      <c r="B24" s="230">
        <v>12.097744</v>
      </c>
      <c r="C24" s="230">
        <v>12.097744</v>
      </c>
      <c r="D24" s="230">
        <v>12.097744</v>
      </c>
      <c r="E24" s="230">
        <v>12.097744</v>
      </c>
      <c r="F24" s="230">
        <v>12.097744</v>
      </c>
      <c r="G24" s="230">
        <v>12.097744</v>
      </c>
      <c r="H24" s="230">
        <v>12.097744</v>
      </c>
      <c r="I24" s="230">
        <v>12.097744</v>
      </c>
      <c r="J24" s="153"/>
      <c r="K24" s="153"/>
      <c r="L24" s="153"/>
    </row>
    <row r="25" spans="1:12" ht="12.75" outlineLevel="3" x14ac:dyDescent="0.2">
      <c r="A25" s="19" t="s">
        <v>178</v>
      </c>
      <c r="B25" s="230">
        <v>12.097744</v>
      </c>
      <c r="C25" s="230">
        <v>12.097744</v>
      </c>
      <c r="D25" s="230">
        <v>12.097744</v>
      </c>
      <c r="E25" s="230">
        <v>12.097744</v>
      </c>
      <c r="F25" s="230">
        <v>12.097744</v>
      </c>
      <c r="G25" s="230">
        <v>12.097744</v>
      </c>
      <c r="H25" s="230">
        <v>12.097744</v>
      </c>
      <c r="I25" s="230">
        <v>12.097744</v>
      </c>
      <c r="J25" s="153"/>
      <c r="K25" s="153"/>
      <c r="L25" s="153"/>
    </row>
    <row r="26" spans="1:12" ht="12.75" outlineLevel="3" x14ac:dyDescent="0.2">
      <c r="A26" s="19" t="s">
        <v>6</v>
      </c>
      <c r="B26" s="230">
        <v>12.097744</v>
      </c>
      <c r="C26" s="230">
        <v>12.097744</v>
      </c>
      <c r="D26" s="230">
        <v>12.097744</v>
      </c>
      <c r="E26" s="230">
        <v>12.097744</v>
      </c>
      <c r="F26" s="230">
        <v>12.097744</v>
      </c>
      <c r="G26" s="230">
        <v>12.097744</v>
      </c>
      <c r="H26" s="230">
        <v>12.097744</v>
      </c>
      <c r="I26" s="230">
        <v>12.097744</v>
      </c>
      <c r="J26" s="153"/>
      <c r="K26" s="153"/>
      <c r="L26" s="153"/>
    </row>
    <row r="27" spans="1:12" ht="12.75" outlineLevel="3" x14ac:dyDescent="0.2">
      <c r="A27" s="19" t="s">
        <v>56</v>
      </c>
      <c r="B27" s="230">
        <v>12.097744</v>
      </c>
      <c r="C27" s="230">
        <v>12.097744</v>
      </c>
      <c r="D27" s="230">
        <v>12.097744</v>
      </c>
      <c r="E27" s="230">
        <v>12.097744</v>
      </c>
      <c r="F27" s="230">
        <v>12.097744</v>
      </c>
      <c r="G27" s="230">
        <v>12.097744</v>
      </c>
      <c r="H27" s="230">
        <v>12.097744</v>
      </c>
      <c r="I27" s="230">
        <v>12.097744</v>
      </c>
      <c r="J27" s="153"/>
      <c r="K27" s="153"/>
      <c r="L27" s="153"/>
    </row>
    <row r="28" spans="1:12" ht="12.75" outlineLevel="3" x14ac:dyDescent="0.2">
      <c r="A28" s="19" t="s">
        <v>102</v>
      </c>
      <c r="B28" s="230">
        <v>12.097744</v>
      </c>
      <c r="C28" s="230">
        <v>12.097744</v>
      </c>
      <c r="D28" s="230">
        <v>12.097744</v>
      </c>
      <c r="E28" s="230">
        <v>12.097744</v>
      </c>
      <c r="F28" s="230">
        <v>12.097744</v>
      </c>
      <c r="G28" s="230">
        <v>12.097744</v>
      </c>
      <c r="H28" s="230">
        <v>12.097744</v>
      </c>
      <c r="I28" s="230">
        <v>12.097744</v>
      </c>
      <c r="J28" s="153"/>
      <c r="K28" s="153"/>
      <c r="L28" s="153"/>
    </row>
    <row r="29" spans="1:12" ht="12.75" outlineLevel="3" x14ac:dyDescent="0.2">
      <c r="A29" s="19" t="s">
        <v>94</v>
      </c>
      <c r="B29" s="230">
        <v>12.097744</v>
      </c>
      <c r="C29" s="230">
        <v>12.097744</v>
      </c>
      <c r="D29" s="230">
        <v>12.097744</v>
      </c>
      <c r="E29" s="230">
        <v>12.097744</v>
      </c>
      <c r="F29" s="230">
        <v>12.097744</v>
      </c>
      <c r="G29" s="230">
        <v>12.097744</v>
      </c>
      <c r="H29" s="230">
        <v>12.097744</v>
      </c>
      <c r="I29" s="230">
        <v>12.097744</v>
      </c>
      <c r="J29" s="153"/>
      <c r="K29" s="153"/>
      <c r="L29" s="153"/>
    </row>
    <row r="30" spans="1:12" ht="12.75" outlineLevel="3" x14ac:dyDescent="0.2">
      <c r="A30" s="19" t="s">
        <v>150</v>
      </c>
      <c r="B30" s="230">
        <v>12.097744</v>
      </c>
      <c r="C30" s="230">
        <v>12.097744</v>
      </c>
      <c r="D30" s="230">
        <v>12.097744</v>
      </c>
      <c r="E30" s="230">
        <v>12.097744</v>
      </c>
      <c r="F30" s="230">
        <v>12.097744</v>
      </c>
      <c r="G30" s="230">
        <v>12.097744</v>
      </c>
      <c r="H30" s="230">
        <v>12.097744</v>
      </c>
      <c r="I30" s="230">
        <v>12.097744</v>
      </c>
      <c r="J30" s="153"/>
      <c r="K30" s="153"/>
      <c r="L30" s="153"/>
    </row>
    <row r="31" spans="1:12" ht="12.75" outlineLevel="3" x14ac:dyDescent="0.2">
      <c r="A31" s="19" t="s">
        <v>205</v>
      </c>
      <c r="B31" s="230">
        <v>12.097744</v>
      </c>
      <c r="C31" s="230">
        <v>12.097744</v>
      </c>
      <c r="D31" s="230">
        <v>12.097744</v>
      </c>
      <c r="E31" s="230">
        <v>12.097744</v>
      </c>
      <c r="F31" s="230">
        <v>12.097744</v>
      </c>
      <c r="G31" s="230">
        <v>12.097744</v>
      </c>
      <c r="H31" s="230">
        <v>12.097744</v>
      </c>
      <c r="I31" s="230">
        <v>12.097744</v>
      </c>
      <c r="J31" s="153"/>
      <c r="K31" s="153"/>
      <c r="L31" s="153"/>
    </row>
    <row r="32" spans="1:12" ht="12.75" outlineLevel="3" x14ac:dyDescent="0.2">
      <c r="A32" s="19" t="s">
        <v>33</v>
      </c>
      <c r="B32" s="230">
        <v>12.097744</v>
      </c>
      <c r="C32" s="230">
        <v>12.097744</v>
      </c>
      <c r="D32" s="230">
        <v>12.097744</v>
      </c>
      <c r="E32" s="230">
        <v>12.097744</v>
      </c>
      <c r="F32" s="230">
        <v>12.097744</v>
      </c>
      <c r="G32" s="230">
        <v>12.097744</v>
      </c>
      <c r="H32" s="230">
        <v>12.097744</v>
      </c>
      <c r="I32" s="230">
        <v>12.097744</v>
      </c>
      <c r="J32" s="153"/>
      <c r="K32" s="153"/>
      <c r="L32" s="153"/>
    </row>
    <row r="33" spans="1:12" ht="12.75" outlineLevel="3" x14ac:dyDescent="0.2">
      <c r="A33" s="19" t="s">
        <v>62</v>
      </c>
      <c r="B33" s="230">
        <v>0.54500000000000004</v>
      </c>
      <c r="C33" s="230">
        <v>2.7472159999999999</v>
      </c>
      <c r="D33" s="230">
        <v>6.3465959999999999</v>
      </c>
      <c r="E33" s="230">
        <v>7.9860490000000004</v>
      </c>
      <c r="F33" s="230">
        <v>4.3766720000000001</v>
      </c>
      <c r="G33" s="230">
        <v>3.4238300000000002</v>
      </c>
      <c r="H33" s="230">
        <v>1.239377</v>
      </c>
      <c r="I33" s="230">
        <v>0.54715800000000003</v>
      </c>
      <c r="J33" s="153"/>
      <c r="K33" s="153"/>
      <c r="L33" s="153"/>
    </row>
    <row r="34" spans="1:12" ht="12.75" outlineLevel="3" x14ac:dyDescent="0.2">
      <c r="A34" s="19" t="s">
        <v>48</v>
      </c>
      <c r="B34" s="230">
        <v>45.0859284808</v>
      </c>
      <c r="C34" s="230">
        <v>45.233887941660001</v>
      </c>
      <c r="D34" s="230">
        <v>45.389581293010004</v>
      </c>
      <c r="E34" s="230">
        <v>47.934594012390001</v>
      </c>
      <c r="F34" s="230">
        <v>47.66779310938</v>
      </c>
      <c r="G34" s="230">
        <v>54.97646221758</v>
      </c>
      <c r="H34" s="230">
        <v>57.213302571459998</v>
      </c>
      <c r="I34" s="230">
        <v>58.980958676740002</v>
      </c>
      <c r="J34" s="153"/>
      <c r="K34" s="153"/>
      <c r="L34" s="153"/>
    </row>
    <row r="35" spans="1:12" ht="12.75" outlineLevel="3" x14ac:dyDescent="0.2">
      <c r="A35" s="19" t="s">
        <v>47</v>
      </c>
      <c r="B35" s="230">
        <v>12.097751000000001</v>
      </c>
      <c r="C35" s="230">
        <v>12.097751000000001</v>
      </c>
      <c r="D35" s="230">
        <v>12.097751000000001</v>
      </c>
      <c r="E35" s="230">
        <v>12.097751000000001</v>
      </c>
      <c r="F35" s="230">
        <v>12.097751000000001</v>
      </c>
      <c r="G35" s="230">
        <v>12.097751000000001</v>
      </c>
      <c r="H35" s="230">
        <v>12.097751000000001</v>
      </c>
      <c r="I35" s="230">
        <v>12.097751000000001</v>
      </c>
      <c r="J35" s="153"/>
      <c r="K35" s="153"/>
      <c r="L35" s="153"/>
    </row>
    <row r="36" spans="1:12" ht="12.75" outlineLevel="3" x14ac:dyDescent="0.2">
      <c r="A36" s="19" t="s">
        <v>95</v>
      </c>
      <c r="B36" s="230">
        <v>0.03</v>
      </c>
      <c r="C36" s="230">
        <v>0.03</v>
      </c>
      <c r="D36" s="230">
        <v>0.03</v>
      </c>
      <c r="E36" s="230">
        <v>0.03</v>
      </c>
      <c r="F36" s="230">
        <v>0.03</v>
      </c>
      <c r="G36" s="230">
        <v>0.03</v>
      </c>
      <c r="H36" s="230">
        <v>0.03</v>
      </c>
      <c r="I36" s="230">
        <v>0.03</v>
      </c>
      <c r="J36" s="153"/>
      <c r="K36" s="153"/>
      <c r="L36" s="153"/>
    </row>
    <row r="37" spans="1:12" ht="12.75" outlineLevel="3" x14ac:dyDescent="0.2">
      <c r="A37" s="19" t="s">
        <v>156</v>
      </c>
      <c r="B37" s="230">
        <v>51.174533400000001</v>
      </c>
      <c r="C37" s="230">
        <v>54.875340600000001</v>
      </c>
      <c r="D37" s="230">
        <v>54.027230699999997</v>
      </c>
      <c r="E37" s="230">
        <v>51.208637699999997</v>
      </c>
      <c r="F37" s="230">
        <v>49.287746300000002</v>
      </c>
      <c r="G37" s="230">
        <v>48.991696300000001</v>
      </c>
      <c r="H37" s="230">
        <v>48.521690300000003</v>
      </c>
      <c r="I37" s="230">
        <v>46.425822500000002</v>
      </c>
      <c r="J37" s="153"/>
      <c r="K37" s="153"/>
      <c r="L37" s="153"/>
    </row>
    <row r="38" spans="1:12" ht="12.75" outlineLevel="3" x14ac:dyDescent="0.2">
      <c r="A38" s="19" t="s">
        <v>161</v>
      </c>
      <c r="B38" s="230">
        <v>10.87562790416</v>
      </c>
      <c r="C38" s="230">
        <v>12.836286380640001</v>
      </c>
      <c r="D38" s="230">
        <v>15.92700246473</v>
      </c>
      <c r="E38" s="230">
        <v>16.507026385109999</v>
      </c>
      <c r="F38" s="230">
        <v>17.248645761799999</v>
      </c>
      <c r="G38" s="230">
        <v>17.396628050250001</v>
      </c>
      <c r="H38" s="230">
        <v>9.8527079999999998</v>
      </c>
      <c r="I38" s="230">
        <v>9.0565270000000009</v>
      </c>
      <c r="J38" s="153"/>
      <c r="K38" s="153"/>
      <c r="L38" s="153"/>
    </row>
    <row r="39" spans="1:12" ht="12.75" outlineLevel="3" x14ac:dyDescent="0.2">
      <c r="A39" s="19" t="s">
        <v>209</v>
      </c>
      <c r="B39" s="230">
        <v>7.8000999999999996</v>
      </c>
      <c r="C39" s="230">
        <v>5.8000999999999996</v>
      </c>
      <c r="D39" s="230">
        <v>5.8000999999999996</v>
      </c>
      <c r="E39" s="230">
        <v>5.8000999999999996</v>
      </c>
      <c r="F39" s="230">
        <v>5.8000999999999996</v>
      </c>
      <c r="G39" s="230">
        <v>5.8000999999999996</v>
      </c>
      <c r="H39" s="230">
        <v>5.8000999999999996</v>
      </c>
      <c r="I39" s="230">
        <v>5.8000999999999996</v>
      </c>
      <c r="J39" s="153"/>
      <c r="K39" s="153"/>
      <c r="L39" s="153"/>
    </row>
    <row r="40" spans="1:12" ht="12.75" outlineLevel="3" x14ac:dyDescent="0.2">
      <c r="A40" s="19" t="s">
        <v>41</v>
      </c>
      <c r="B40" s="230">
        <v>19.728459999999998</v>
      </c>
      <c r="C40" s="230">
        <v>19.728459999999998</v>
      </c>
      <c r="D40" s="230">
        <v>17.75346</v>
      </c>
      <c r="E40" s="230">
        <v>17.755965</v>
      </c>
      <c r="F40" s="230">
        <v>17.755965</v>
      </c>
      <c r="G40" s="230">
        <v>17.856615000000001</v>
      </c>
      <c r="H40" s="230">
        <v>17.856615000000001</v>
      </c>
      <c r="I40" s="230">
        <v>17.856615000000001</v>
      </c>
      <c r="J40" s="153"/>
      <c r="K40" s="153"/>
      <c r="L40" s="153"/>
    </row>
    <row r="41" spans="1:12" ht="12.75" outlineLevel="3" x14ac:dyDescent="0.2">
      <c r="A41" s="19" t="s">
        <v>90</v>
      </c>
      <c r="B41" s="230">
        <v>18.899999999999999</v>
      </c>
      <c r="C41" s="230">
        <v>18.899999999999999</v>
      </c>
      <c r="D41" s="230">
        <v>18.899999999999999</v>
      </c>
      <c r="E41" s="230">
        <v>17.5</v>
      </c>
      <c r="F41" s="230">
        <v>17.5</v>
      </c>
      <c r="G41" s="230">
        <v>17.5</v>
      </c>
      <c r="H41" s="230">
        <v>17.5</v>
      </c>
      <c r="I41" s="230">
        <v>17.5</v>
      </c>
      <c r="J41" s="153"/>
      <c r="K41" s="153"/>
      <c r="L41" s="153"/>
    </row>
    <row r="42" spans="1:12" ht="12.75" outlineLevel="3" x14ac:dyDescent="0.2">
      <c r="A42" s="19" t="s">
        <v>195</v>
      </c>
      <c r="B42" s="230">
        <v>0</v>
      </c>
      <c r="C42" s="230">
        <v>0</v>
      </c>
      <c r="D42" s="230">
        <v>2.76E-2</v>
      </c>
      <c r="E42" s="230">
        <v>3.753269</v>
      </c>
      <c r="F42" s="230">
        <v>3.753269</v>
      </c>
      <c r="G42" s="230">
        <v>4.022138</v>
      </c>
      <c r="H42" s="230">
        <v>10.4323115165</v>
      </c>
      <c r="I42" s="230">
        <v>11.352253139269999</v>
      </c>
      <c r="J42" s="153"/>
      <c r="K42" s="153"/>
      <c r="L42" s="153"/>
    </row>
    <row r="43" spans="1:12" ht="12.75" outlineLevel="3" x14ac:dyDescent="0.2">
      <c r="A43" s="19" t="s">
        <v>145</v>
      </c>
      <c r="B43" s="230">
        <v>19.399999999999999</v>
      </c>
      <c r="C43" s="230">
        <v>19.399999999999999</v>
      </c>
      <c r="D43" s="230">
        <v>19.399999999999999</v>
      </c>
      <c r="E43" s="230">
        <v>19.399999999999999</v>
      </c>
      <c r="F43" s="230">
        <v>19.399999999999999</v>
      </c>
      <c r="G43" s="230">
        <v>19.399999999999999</v>
      </c>
      <c r="H43" s="230">
        <v>19.399999999999999</v>
      </c>
      <c r="I43" s="230">
        <v>19.399999999999999</v>
      </c>
      <c r="J43" s="153"/>
      <c r="K43" s="153"/>
      <c r="L43" s="153"/>
    </row>
    <row r="44" spans="1:12" ht="12.75" outlineLevel="2" x14ac:dyDescent="0.2">
      <c r="A44" s="211" t="s">
        <v>118</v>
      </c>
      <c r="B44" s="131">
        <f t="shared" ref="B44:H44" si="4">SUM(B$45:B$45)</f>
        <v>2.3805454051399999</v>
      </c>
      <c r="C44" s="131">
        <f t="shared" si="4"/>
        <v>2.3805454051399999</v>
      </c>
      <c r="D44" s="131">
        <f t="shared" si="4"/>
        <v>2.3805454051399999</v>
      </c>
      <c r="E44" s="131">
        <f t="shared" si="4"/>
        <v>2.3805454051399999</v>
      </c>
      <c r="F44" s="131">
        <f t="shared" si="4"/>
        <v>2.3474822745199999</v>
      </c>
      <c r="G44" s="131">
        <f t="shared" si="4"/>
        <v>2.3474822745199999</v>
      </c>
      <c r="H44" s="131">
        <f t="shared" si="4"/>
        <v>2.3474822745199999</v>
      </c>
      <c r="I44" s="131">
        <v>2.3144191438999999</v>
      </c>
      <c r="J44" s="153"/>
      <c r="K44" s="153"/>
      <c r="L44" s="153"/>
    </row>
    <row r="45" spans="1:12" ht="12.75" outlineLevel="3" x14ac:dyDescent="0.2">
      <c r="A45" s="19" t="s">
        <v>30</v>
      </c>
      <c r="B45" s="230">
        <v>2.3805454051399999</v>
      </c>
      <c r="C45" s="230">
        <v>2.3805454051399999</v>
      </c>
      <c r="D45" s="230">
        <v>2.3805454051399999</v>
      </c>
      <c r="E45" s="230">
        <v>2.3805454051399999</v>
      </c>
      <c r="F45" s="230">
        <v>2.3474822745199999</v>
      </c>
      <c r="G45" s="230">
        <v>2.3474822745199999</v>
      </c>
      <c r="H45" s="230">
        <v>2.3474822745199999</v>
      </c>
      <c r="I45" s="230">
        <v>2.3144191438999999</v>
      </c>
      <c r="J45" s="153"/>
      <c r="K45" s="153"/>
      <c r="L45" s="153"/>
    </row>
    <row r="46" spans="1:12" ht="15" outlineLevel="1" x14ac:dyDescent="0.25">
      <c r="A46" s="6" t="s">
        <v>15</v>
      </c>
      <c r="B46" s="128">
        <f t="shared" ref="B46:I46" si="5">B$47+B$53+B$57</f>
        <v>13.279554505130001</v>
      </c>
      <c r="C46" s="128">
        <f t="shared" si="5"/>
        <v>13.29172784132</v>
      </c>
      <c r="D46" s="128">
        <f t="shared" si="5"/>
        <v>13.641091253190002</v>
      </c>
      <c r="E46" s="128">
        <f t="shared" si="5"/>
        <v>13.705851196720001</v>
      </c>
      <c r="F46" s="128">
        <f t="shared" si="5"/>
        <v>13.7041263996</v>
      </c>
      <c r="G46" s="128">
        <f t="shared" si="5"/>
        <v>13.55856802195</v>
      </c>
      <c r="H46" s="128">
        <f t="shared" si="5"/>
        <v>13.407252689450001</v>
      </c>
      <c r="I46" s="128">
        <f t="shared" si="5"/>
        <v>13.168743998669999</v>
      </c>
      <c r="J46" s="153"/>
      <c r="K46" s="153"/>
      <c r="L46" s="153"/>
    </row>
    <row r="47" spans="1:12" ht="12.75" outlineLevel="2" x14ac:dyDescent="0.2">
      <c r="A47" s="211" t="s">
        <v>196</v>
      </c>
      <c r="B47" s="131">
        <f t="shared" ref="B47:H47" si="6">SUM(B$48:B$52)</f>
        <v>8.9500115999999998</v>
      </c>
      <c r="C47" s="131">
        <f t="shared" si="6"/>
        <v>8.9500115999999998</v>
      </c>
      <c r="D47" s="131">
        <f t="shared" si="6"/>
        <v>8.9500115999999998</v>
      </c>
      <c r="E47" s="131">
        <f t="shared" si="6"/>
        <v>8.9500115999999998</v>
      </c>
      <c r="F47" s="131">
        <f t="shared" si="6"/>
        <v>8.9500115999999998</v>
      </c>
      <c r="G47" s="131">
        <f t="shared" si="6"/>
        <v>8.9500115999999998</v>
      </c>
      <c r="H47" s="131">
        <f t="shared" si="6"/>
        <v>8.9500115999999998</v>
      </c>
      <c r="I47" s="131">
        <v>8.9500115999999998</v>
      </c>
      <c r="J47" s="153"/>
      <c r="K47" s="153"/>
      <c r="L47" s="153"/>
    </row>
    <row r="48" spans="1:12" ht="12.75" outlineLevel="3" x14ac:dyDescent="0.2">
      <c r="A48" s="19" t="s">
        <v>114</v>
      </c>
      <c r="B48" s="230">
        <v>1.1600000000000001E-5</v>
      </c>
      <c r="C48" s="230">
        <v>1.1600000000000001E-5</v>
      </c>
      <c r="D48" s="230">
        <v>1.1600000000000001E-5</v>
      </c>
      <c r="E48" s="230">
        <v>1.1600000000000001E-5</v>
      </c>
      <c r="F48" s="230">
        <v>1.1600000000000001E-5</v>
      </c>
      <c r="G48" s="230">
        <v>1.1600000000000001E-5</v>
      </c>
      <c r="H48" s="230">
        <v>1.1600000000000001E-5</v>
      </c>
      <c r="I48" s="230">
        <v>1.1600000000000001E-5</v>
      </c>
      <c r="J48" s="153"/>
      <c r="K48" s="153"/>
      <c r="L48" s="153"/>
    </row>
    <row r="49" spans="1:12" ht="12.75" outlineLevel="3" x14ac:dyDescent="0.2">
      <c r="A49" s="19" t="s">
        <v>77</v>
      </c>
      <c r="B49" s="230">
        <v>1</v>
      </c>
      <c r="C49" s="230">
        <v>1</v>
      </c>
      <c r="D49" s="230">
        <v>1</v>
      </c>
      <c r="E49" s="230">
        <v>1</v>
      </c>
      <c r="F49" s="230">
        <v>1</v>
      </c>
      <c r="G49" s="230">
        <v>1</v>
      </c>
      <c r="H49" s="230">
        <v>1</v>
      </c>
      <c r="I49" s="230">
        <v>1</v>
      </c>
      <c r="J49" s="153"/>
      <c r="K49" s="153"/>
      <c r="L49" s="153"/>
    </row>
    <row r="50" spans="1:12" ht="12.75" outlineLevel="3" x14ac:dyDescent="0.2">
      <c r="A50" s="19" t="s">
        <v>106</v>
      </c>
      <c r="B50" s="230">
        <v>2</v>
      </c>
      <c r="C50" s="230">
        <v>2</v>
      </c>
      <c r="D50" s="230">
        <v>2</v>
      </c>
      <c r="E50" s="230">
        <v>2</v>
      </c>
      <c r="F50" s="230">
        <v>2</v>
      </c>
      <c r="G50" s="230">
        <v>2</v>
      </c>
      <c r="H50" s="230">
        <v>2</v>
      </c>
      <c r="I50" s="230">
        <v>2</v>
      </c>
      <c r="J50" s="153"/>
      <c r="K50" s="153"/>
      <c r="L50" s="153"/>
    </row>
    <row r="51" spans="1:12" ht="12.75" outlineLevel="3" x14ac:dyDescent="0.2">
      <c r="A51" s="19" t="s">
        <v>1</v>
      </c>
      <c r="B51" s="230">
        <v>3</v>
      </c>
      <c r="C51" s="230">
        <v>3</v>
      </c>
      <c r="D51" s="230">
        <v>3</v>
      </c>
      <c r="E51" s="230">
        <v>3</v>
      </c>
      <c r="F51" s="230">
        <v>3</v>
      </c>
      <c r="G51" s="230">
        <v>3</v>
      </c>
      <c r="H51" s="230">
        <v>3</v>
      </c>
      <c r="I51" s="230">
        <v>3</v>
      </c>
      <c r="J51" s="153"/>
      <c r="K51" s="153"/>
      <c r="L51" s="153"/>
    </row>
    <row r="52" spans="1:12" ht="12.75" outlineLevel="3" x14ac:dyDescent="0.2">
      <c r="A52" s="19" t="s">
        <v>0</v>
      </c>
      <c r="B52" s="230">
        <v>2.95</v>
      </c>
      <c r="C52" s="230">
        <v>2.95</v>
      </c>
      <c r="D52" s="230">
        <v>2.95</v>
      </c>
      <c r="E52" s="230">
        <v>2.95</v>
      </c>
      <c r="F52" s="230">
        <v>2.95</v>
      </c>
      <c r="G52" s="230">
        <v>2.95</v>
      </c>
      <c r="H52" s="230">
        <v>2.95</v>
      </c>
      <c r="I52" s="230">
        <v>2.95</v>
      </c>
      <c r="J52" s="153"/>
      <c r="K52" s="153"/>
      <c r="L52" s="153"/>
    </row>
    <row r="53" spans="1:12" ht="12.75" outlineLevel="2" x14ac:dyDescent="0.2">
      <c r="A53" s="211" t="s">
        <v>118</v>
      </c>
      <c r="B53" s="131">
        <f t="shared" ref="B53:H53" si="7">SUM(B$54:B$56)</f>
        <v>4.3285882551299997</v>
      </c>
      <c r="C53" s="131">
        <f t="shared" si="7"/>
        <v>4.3407615913200006</v>
      </c>
      <c r="D53" s="131">
        <f t="shared" si="7"/>
        <v>4.6901250031900004</v>
      </c>
      <c r="E53" s="131">
        <f t="shared" si="7"/>
        <v>4.7548849467199998</v>
      </c>
      <c r="F53" s="131">
        <f t="shared" si="7"/>
        <v>4.7531601496000002</v>
      </c>
      <c r="G53" s="131">
        <f t="shared" si="7"/>
        <v>4.6076017719499998</v>
      </c>
      <c r="H53" s="131">
        <f t="shared" si="7"/>
        <v>4.4562864394500004</v>
      </c>
      <c r="I53" s="131">
        <v>4.2177777486699997</v>
      </c>
      <c r="J53" s="153"/>
      <c r="K53" s="153"/>
      <c r="L53" s="153"/>
    </row>
    <row r="54" spans="1:12" ht="12.75" outlineLevel="3" x14ac:dyDescent="0.2">
      <c r="A54" s="19" t="s">
        <v>51</v>
      </c>
      <c r="B54" s="230">
        <v>0.34146937824000001</v>
      </c>
      <c r="C54" s="230">
        <v>0.34550837750000002</v>
      </c>
      <c r="D54" s="230">
        <v>0.67092730004000001</v>
      </c>
      <c r="E54" s="230">
        <v>0.73590309343000004</v>
      </c>
      <c r="F54" s="230">
        <v>0.79626898576000005</v>
      </c>
      <c r="G54" s="230">
        <v>0.81210375334999996</v>
      </c>
      <c r="H54" s="230">
        <v>0.82367232140000002</v>
      </c>
      <c r="I54" s="230">
        <v>0.82367232140000002</v>
      </c>
      <c r="J54" s="153"/>
      <c r="K54" s="153"/>
      <c r="L54" s="153"/>
    </row>
    <row r="55" spans="1:12" ht="12.75" outlineLevel="3" x14ac:dyDescent="0.2">
      <c r="A55" s="19" t="s">
        <v>125</v>
      </c>
      <c r="B55" s="230">
        <v>3.8976764468799998</v>
      </c>
      <c r="C55" s="230">
        <v>3.9096440489900002</v>
      </c>
      <c r="D55" s="230">
        <v>3.93358853832</v>
      </c>
      <c r="E55" s="230">
        <v>3.93337268846</v>
      </c>
      <c r="F55" s="230">
        <v>3.8751152642700002</v>
      </c>
      <c r="G55" s="230">
        <v>3.7137221190299998</v>
      </c>
      <c r="H55" s="230">
        <v>3.55083821848</v>
      </c>
      <c r="I55" s="230">
        <v>3.3161627929800002</v>
      </c>
      <c r="J55" s="153"/>
      <c r="K55" s="153"/>
      <c r="L55" s="153"/>
    </row>
    <row r="56" spans="1:12" ht="12.75" outlineLevel="3" x14ac:dyDescent="0.2">
      <c r="A56" s="19" t="s">
        <v>96</v>
      </c>
      <c r="B56" s="230">
        <v>8.9442430010000004E-2</v>
      </c>
      <c r="C56" s="230">
        <v>8.5609164830000001E-2</v>
      </c>
      <c r="D56" s="230">
        <v>8.5609164830000001E-2</v>
      </c>
      <c r="E56" s="230">
        <v>8.5609164830000001E-2</v>
      </c>
      <c r="F56" s="230">
        <v>8.1775899570000005E-2</v>
      </c>
      <c r="G56" s="230">
        <v>8.1775899570000005E-2</v>
      </c>
      <c r="H56" s="230">
        <v>8.1775899570000005E-2</v>
      </c>
      <c r="I56" s="230">
        <v>7.7942634290000007E-2</v>
      </c>
      <c r="J56" s="153"/>
      <c r="K56" s="153"/>
      <c r="L56" s="153"/>
    </row>
    <row r="57" spans="1:12" ht="12.75" outlineLevel="2" x14ac:dyDescent="0.2">
      <c r="A57" s="211" t="s">
        <v>137</v>
      </c>
      <c r="B57" s="131">
        <f t="shared" ref="B57:H57" si="8">SUM(B$58:B$58)</f>
        <v>9.5465000000000003E-4</v>
      </c>
      <c r="C57" s="131">
        <f t="shared" si="8"/>
        <v>9.5465000000000003E-4</v>
      </c>
      <c r="D57" s="131">
        <f t="shared" si="8"/>
        <v>9.5465000000000003E-4</v>
      </c>
      <c r="E57" s="131">
        <f t="shared" si="8"/>
        <v>9.5465000000000003E-4</v>
      </c>
      <c r="F57" s="131">
        <f t="shared" si="8"/>
        <v>9.5465000000000003E-4</v>
      </c>
      <c r="G57" s="131">
        <f t="shared" si="8"/>
        <v>9.5465000000000003E-4</v>
      </c>
      <c r="H57" s="131">
        <f t="shared" si="8"/>
        <v>9.5465000000000003E-4</v>
      </c>
      <c r="I57" s="131">
        <v>9.5465000000000003E-4</v>
      </c>
      <c r="J57" s="153"/>
      <c r="K57" s="153"/>
      <c r="L57" s="153"/>
    </row>
    <row r="58" spans="1:12" ht="12.75" outlineLevel="3" x14ac:dyDescent="0.2">
      <c r="A58" s="19" t="s">
        <v>71</v>
      </c>
      <c r="B58" s="230">
        <v>9.5465000000000003E-4</v>
      </c>
      <c r="C58" s="230">
        <v>9.5465000000000003E-4</v>
      </c>
      <c r="D58" s="230">
        <v>9.5465000000000003E-4</v>
      </c>
      <c r="E58" s="230">
        <v>9.5465000000000003E-4</v>
      </c>
      <c r="F58" s="230">
        <v>9.5465000000000003E-4</v>
      </c>
      <c r="G58" s="230">
        <v>9.5465000000000003E-4</v>
      </c>
      <c r="H58" s="230">
        <v>9.5465000000000003E-4</v>
      </c>
      <c r="I58" s="230">
        <v>9.5465000000000003E-4</v>
      </c>
      <c r="J58" s="153"/>
      <c r="K58" s="153"/>
      <c r="L58" s="153"/>
    </row>
    <row r="59" spans="1:12" ht="15" x14ac:dyDescent="0.25">
      <c r="A59" s="180" t="s">
        <v>65</v>
      </c>
      <c r="B59" s="27">
        <f t="shared" ref="B59:I59" si="9">B$60+B$84</f>
        <v>1375.0116470261601</v>
      </c>
      <c r="C59" s="27">
        <f t="shared" si="9"/>
        <v>1376.26757488057</v>
      </c>
      <c r="D59" s="27">
        <f t="shared" si="9"/>
        <v>1310.2402068375902</v>
      </c>
      <c r="E59" s="27">
        <f t="shared" si="9"/>
        <v>1289.1231320019799</v>
      </c>
      <c r="F59" s="27">
        <f t="shared" si="9"/>
        <v>1261.2106622265901</v>
      </c>
      <c r="G59" s="27">
        <f t="shared" si="9"/>
        <v>1232.2259747609201</v>
      </c>
      <c r="H59" s="27">
        <f t="shared" si="9"/>
        <v>1235.2969407148098</v>
      </c>
      <c r="I59" s="27">
        <f t="shared" si="9"/>
        <v>1265.80743827434</v>
      </c>
      <c r="J59" s="153"/>
      <c r="K59" s="153"/>
      <c r="L59" s="153"/>
    </row>
    <row r="60" spans="1:12" ht="15" outlineLevel="1" x14ac:dyDescent="0.25">
      <c r="A60" s="6" t="s">
        <v>70</v>
      </c>
      <c r="B60" s="128">
        <f t="shared" ref="B60:I60" si="10">B$61+B$68+B$74+B$76+B$82</f>
        <v>1080.3104444485</v>
      </c>
      <c r="C60" s="128">
        <f t="shared" si="10"/>
        <v>1087.55582040321</v>
      </c>
      <c r="D60" s="128">
        <f t="shared" si="10"/>
        <v>1036.3545876145101</v>
      </c>
      <c r="E60" s="128">
        <f t="shared" si="10"/>
        <v>1022.0675226338</v>
      </c>
      <c r="F60" s="128">
        <f t="shared" si="10"/>
        <v>1002.6676251095</v>
      </c>
      <c r="G60" s="128">
        <f t="shared" si="10"/>
        <v>983.46107397288995</v>
      </c>
      <c r="H60" s="128">
        <f t="shared" si="10"/>
        <v>982.54094312621987</v>
      </c>
      <c r="I60" s="128">
        <f t="shared" si="10"/>
        <v>1003.7032609318301</v>
      </c>
      <c r="J60" s="153"/>
      <c r="K60" s="153"/>
      <c r="L60" s="153"/>
    </row>
    <row r="61" spans="1:12" ht="12.75" outlineLevel="2" x14ac:dyDescent="0.2">
      <c r="A61" s="211" t="s">
        <v>179</v>
      </c>
      <c r="B61" s="131">
        <f t="shared" ref="B61:H61" si="11">SUM(B$62:B$67)</f>
        <v>407.46798554671994</v>
      </c>
      <c r="C61" s="131">
        <f t="shared" si="11"/>
        <v>413.85459669639994</v>
      </c>
      <c r="D61" s="131">
        <f t="shared" si="11"/>
        <v>388.65598263146001</v>
      </c>
      <c r="E61" s="131">
        <f t="shared" si="11"/>
        <v>383.90950458788996</v>
      </c>
      <c r="F61" s="131">
        <f t="shared" si="11"/>
        <v>372.92626105027</v>
      </c>
      <c r="G61" s="131">
        <f t="shared" si="11"/>
        <v>357.04277541173997</v>
      </c>
      <c r="H61" s="131">
        <f t="shared" si="11"/>
        <v>355.44690400955</v>
      </c>
      <c r="I61" s="131">
        <v>363.10475566444001</v>
      </c>
      <c r="J61" s="153"/>
      <c r="K61" s="153"/>
      <c r="L61" s="153"/>
    </row>
    <row r="62" spans="1:12" ht="12.75" outlineLevel="3" x14ac:dyDescent="0.2">
      <c r="A62" s="19" t="s">
        <v>20</v>
      </c>
      <c r="B62" s="230">
        <v>94.122141439999993</v>
      </c>
      <c r="C62" s="230">
        <v>97.759110390000004</v>
      </c>
      <c r="D62" s="230">
        <v>93.148583220000006</v>
      </c>
      <c r="E62" s="230">
        <v>91.898908779999999</v>
      </c>
      <c r="F62" s="230">
        <v>89.685986009999993</v>
      </c>
      <c r="G62" s="230">
        <v>85.427321419999998</v>
      </c>
      <c r="H62" s="230">
        <v>85.89607719</v>
      </c>
      <c r="I62" s="230">
        <v>87.842825520000005</v>
      </c>
      <c r="J62" s="153"/>
      <c r="K62" s="153"/>
      <c r="L62" s="153"/>
    </row>
    <row r="63" spans="1:12" ht="12.75" outlineLevel="3" x14ac:dyDescent="0.2">
      <c r="A63" s="19" t="s">
        <v>57</v>
      </c>
      <c r="B63" s="230">
        <v>18.00200891203</v>
      </c>
      <c r="C63" s="230">
        <v>18.720806856069999</v>
      </c>
      <c r="D63" s="230">
        <v>17.583606408689999</v>
      </c>
      <c r="E63" s="230">
        <v>17.594548386730001</v>
      </c>
      <c r="F63" s="230">
        <v>17.159616918249998</v>
      </c>
      <c r="G63" s="230">
        <v>15.51219012812</v>
      </c>
      <c r="H63" s="230">
        <v>15.717449274510001</v>
      </c>
      <c r="I63" s="230">
        <v>16.245446588210001</v>
      </c>
      <c r="J63" s="153"/>
      <c r="K63" s="153"/>
      <c r="L63" s="153"/>
    </row>
    <row r="64" spans="1:12" ht="12.75" outlineLevel="3" x14ac:dyDescent="0.2">
      <c r="A64" s="19" t="s">
        <v>97</v>
      </c>
      <c r="B64" s="230">
        <v>19.35682668782</v>
      </c>
      <c r="C64" s="230">
        <v>20.104792857700001</v>
      </c>
      <c r="D64" s="230">
        <v>18.901084899240001</v>
      </c>
      <c r="E64" s="230">
        <v>18.64750935499</v>
      </c>
      <c r="F64" s="230">
        <v>18.19847792901</v>
      </c>
      <c r="G64" s="230">
        <v>17.20766672113</v>
      </c>
      <c r="H64" s="230">
        <v>17.29117128028</v>
      </c>
      <c r="I64" s="230">
        <v>18.714664449010002</v>
      </c>
      <c r="J64" s="153"/>
      <c r="K64" s="153"/>
      <c r="L64" s="153"/>
    </row>
    <row r="65" spans="1:12" ht="12.75" outlineLevel="3" x14ac:dyDescent="0.2">
      <c r="A65" s="19" t="s">
        <v>132</v>
      </c>
      <c r="B65" s="230">
        <v>137.87248958478</v>
      </c>
      <c r="C65" s="230">
        <v>136.25416310944999</v>
      </c>
      <c r="D65" s="230">
        <v>130.67470842738001</v>
      </c>
      <c r="E65" s="230">
        <v>128.63675058795999</v>
      </c>
      <c r="F65" s="230">
        <v>126.68005607336001</v>
      </c>
      <c r="G65" s="230">
        <v>125.88764987476</v>
      </c>
      <c r="H65" s="230">
        <v>127.06179508632999</v>
      </c>
      <c r="I65" s="230">
        <v>128.58699267903</v>
      </c>
      <c r="J65" s="153"/>
      <c r="K65" s="153"/>
      <c r="L65" s="153"/>
    </row>
    <row r="66" spans="1:12" ht="12.75" outlineLevel="3" x14ac:dyDescent="0.2">
      <c r="A66" s="19" t="s">
        <v>148</v>
      </c>
      <c r="B66" s="230">
        <v>137.94721835202</v>
      </c>
      <c r="C66" s="230">
        <v>140.8487712093</v>
      </c>
      <c r="D66" s="230">
        <v>128.18736936681</v>
      </c>
      <c r="E66" s="230">
        <v>126.95897049927</v>
      </c>
      <c r="F66" s="230">
        <v>121.03134789664</v>
      </c>
      <c r="G66" s="230">
        <v>112.8306508626</v>
      </c>
      <c r="H66" s="230">
        <v>109.2636101958</v>
      </c>
      <c r="I66" s="230">
        <v>111.4898614035</v>
      </c>
      <c r="J66" s="153"/>
      <c r="K66" s="153"/>
      <c r="L66" s="153"/>
    </row>
    <row r="67" spans="1:12" ht="12.75" outlineLevel="3" x14ac:dyDescent="0.2">
      <c r="A67" s="19" t="s">
        <v>142</v>
      </c>
      <c r="B67" s="230">
        <v>0.16730057006999999</v>
      </c>
      <c r="C67" s="230">
        <v>0.16695227388</v>
      </c>
      <c r="D67" s="230">
        <v>0.16063030934</v>
      </c>
      <c r="E67" s="230">
        <v>0.17281697894</v>
      </c>
      <c r="F67" s="230">
        <v>0.17077622301000001</v>
      </c>
      <c r="G67" s="230">
        <v>0.17729640513</v>
      </c>
      <c r="H67" s="230">
        <v>0.21680098263</v>
      </c>
      <c r="I67" s="230">
        <v>0.22496502468999999</v>
      </c>
      <c r="J67" s="153"/>
      <c r="K67" s="153"/>
      <c r="L67" s="153"/>
    </row>
    <row r="68" spans="1:12" ht="12.75" outlineLevel="2" x14ac:dyDescent="0.2">
      <c r="A68" s="211" t="s">
        <v>46</v>
      </c>
      <c r="B68" s="131">
        <f t="shared" ref="B68:H68" si="12">SUM(B$69:B$73)</f>
        <v>49.296237410669995</v>
      </c>
      <c r="C68" s="131">
        <f t="shared" si="12"/>
        <v>50.31843627936</v>
      </c>
      <c r="D68" s="131">
        <f t="shared" si="12"/>
        <v>48.293223241609994</v>
      </c>
      <c r="E68" s="131">
        <f t="shared" si="12"/>
        <v>47.49411869579</v>
      </c>
      <c r="F68" s="131">
        <f t="shared" si="12"/>
        <v>46.561485602979999</v>
      </c>
      <c r="G68" s="131">
        <f t="shared" si="12"/>
        <v>46.020725035989997</v>
      </c>
      <c r="H68" s="131">
        <f t="shared" si="12"/>
        <v>45.835785005929999</v>
      </c>
      <c r="I68" s="131">
        <v>46.833157116679999</v>
      </c>
      <c r="J68" s="153"/>
      <c r="K68" s="153"/>
      <c r="L68" s="153"/>
    </row>
    <row r="69" spans="1:12" ht="12.75" outlineLevel="3" x14ac:dyDescent="0.2">
      <c r="A69" s="19" t="s">
        <v>29</v>
      </c>
      <c r="B69" s="230">
        <v>8.9030299999999993</v>
      </c>
      <c r="C69" s="230">
        <v>9.0929743999999992</v>
      </c>
      <c r="D69" s="230">
        <v>8.4742028000000005</v>
      </c>
      <c r="E69" s="230">
        <v>8.2300692000000009</v>
      </c>
      <c r="F69" s="230">
        <v>8.1743427999999998</v>
      </c>
      <c r="G69" s="230">
        <v>8.0570284000000001</v>
      </c>
      <c r="H69" s="230">
        <v>7.8636568000000002</v>
      </c>
      <c r="I69" s="230">
        <v>8.2022411999999996</v>
      </c>
      <c r="J69" s="153"/>
      <c r="K69" s="153"/>
      <c r="L69" s="153"/>
    </row>
    <row r="70" spans="1:12" ht="12.75" outlineLevel="3" x14ac:dyDescent="0.2">
      <c r="A70" s="19" t="s">
        <v>54</v>
      </c>
      <c r="B70" s="230">
        <v>7.4875390536599999</v>
      </c>
      <c r="C70" s="230">
        <v>7.7768646749599997</v>
      </c>
      <c r="D70" s="230">
        <v>7.4100912280899998</v>
      </c>
      <c r="E70" s="230">
        <v>7.31067799724</v>
      </c>
      <c r="F70" s="230">
        <v>7.2023009180799997</v>
      </c>
      <c r="G70" s="230">
        <v>6.8603056381999998</v>
      </c>
      <c r="H70" s="230">
        <v>6.8944646728499999</v>
      </c>
      <c r="I70" s="230">
        <v>7.0839264653900003</v>
      </c>
      <c r="J70" s="153"/>
      <c r="K70" s="153"/>
      <c r="L70" s="153"/>
    </row>
    <row r="71" spans="1:12" ht="12.75" outlineLevel="3" x14ac:dyDescent="0.2">
      <c r="A71" s="19" t="s">
        <v>124</v>
      </c>
      <c r="B71" s="230">
        <v>17.004691528479999</v>
      </c>
      <c r="C71" s="230">
        <v>16.969290158869999</v>
      </c>
      <c r="D71" s="230">
        <v>16.32671579861</v>
      </c>
      <c r="E71" s="230">
        <v>16.081530778920001</v>
      </c>
      <c r="F71" s="230">
        <v>15.89162768303</v>
      </c>
      <c r="G71" s="230">
        <v>15.83453788534</v>
      </c>
      <c r="H71" s="230">
        <v>15.86686211304</v>
      </c>
      <c r="I71" s="230">
        <v>16.209803187449999</v>
      </c>
      <c r="J71" s="153"/>
      <c r="K71" s="153"/>
      <c r="L71" s="153"/>
    </row>
    <row r="72" spans="1:12" ht="12.75" outlineLevel="3" x14ac:dyDescent="0.2">
      <c r="A72" s="19" t="s">
        <v>136</v>
      </c>
      <c r="B72" s="230">
        <v>0.17323603973999999</v>
      </c>
      <c r="C72" s="230">
        <v>0.17287538674</v>
      </c>
      <c r="D72" s="230">
        <v>0.16632913230999999</v>
      </c>
      <c r="E72" s="230">
        <v>0.16383129917</v>
      </c>
      <c r="F72" s="230">
        <v>0.16189665306000001</v>
      </c>
      <c r="G72" s="230">
        <v>0.16131504825000001</v>
      </c>
      <c r="H72" s="230">
        <v>0.16164435274</v>
      </c>
      <c r="I72" s="230">
        <v>0.16513807994999999</v>
      </c>
      <c r="J72" s="153"/>
      <c r="K72" s="153"/>
      <c r="L72" s="153"/>
    </row>
    <row r="73" spans="1:12" ht="12.75" outlineLevel="3" x14ac:dyDescent="0.2">
      <c r="A73" s="19" t="s">
        <v>26</v>
      </c>
      <c r="B73" s="230">
        <v>15.727740788789999</v>
      </c>
      <c r="C73" s="230">
        <v>16.30643165879</v>
      </c>
      <c r="D73" s="230">
        <v>15.9158842826</v>
      </c>
      <c r="E73" s="230">
        <v>15.70800942046</v>
      </c>
      <c r="F73" s="230">
        <v>15.131317548809999</v>
      </c>
      <c r="G73" s="230">
        <v>15.1075380642</v>
      </c>
      <c r="H73" s="230">
        <v>15.049157067299999</v>
      </c>
      <c r="I73" s="230">
        <v>15.17204818389</v>
      </c>
      <c r="J73" s="153"/>
      <c r="K73" s="153"/>
      <c r="L73" s="153"/>
    </row>
    <row r="74" spans="1:12" ht="12.75" outlineLevel="2" x14ac:dyDescent="0.2">
      <c r="A74" s="211" t="s">
        <v>217</v>
      </c>
      <c r="B74" s="131">
        <f t="shared" ref="B74:H74" si="13">SUM(B$75:B$75)</f>
        <v>1.71259423E-3</v>
      </c>
      <c r="C74" s="131">
        <f t="shared" si="13"/>
        <v>1.7787705E-3</v>
      </c>
      <c r="D74" s="131">
        <f t="shared" si="13"/>
        <v>1.6948799100000001E-3</v>
      </c>
      <c r="E74" s="131">
        <f t="shared" si="13"/>
        <v>1.6721415300000001E-3</v>
      </c>
      <c r="F74" s="131">
        <f t="shared" si="13"/>
        <v>1.6318764100000001E-3</v>
      </c>
      <c r="G74" s="131">
        <f t="shared" si="13"/>
        <v>1.5543881100000001E-3</v>
      </c>
      <c r="H74" s="131">
        <f t="shared" si="13"/>
        <v>1.56291733E-3</v>
      </c>
      <c r="I74" s="131">
        <v>1.59833929E-3</v>
      </c>
      <c r="J74" s="153"/>
      <c r="K74" s="153"/>
      <c r="L74" s="153"/>
    </row>
    <row r="75" spans="1:12" ht="12.75" outlineLevel="3" x14ac:dyDescent="0.2">
      <c r="A75" s="19" t="s">
        <v>191</v>
      </c>
      <c r="B75" s="230">
        <v>1.71259423E-3</v>
      </c>
      <c r="C75" s="230">
        <v>1.7787705E-3</v>
      </c>
      <c r="D75" s="230">
        <v>1.6948799100000001E-3</v>
      </c>
      <c r="E75" s="230">
        <v>1.6721415300000001E-3</v>
      </c>
      <c r="F75" s="230">
        <v>1.6318764100000001E-3</v>
      </c>
      <c r="G75" s="230">
        <v>1.5543881100000001E-3</v>
      </c>
      <c r="H75" s="230">
        <v>1.56291733E-3</v>
      </c>
      <c r="I75" s="230">
        <v>1.59833929E-3</v>
      </c>
      <c r="J75" s="153"/>
      <c r="K75" s="153"/>
      <c r="L75" s="153"/>
    </row>
    <row r="76" spans="1:12" ht="12.75" outlineLevel="2" x14ac:dyDescent="0.2">
      <c r="A76" s="211" t="s">
        <v>59</v>
      </c>
      <c r="B76" s="131">
        <f t="shared" ref="B76:H76" si="14">SUM(B$77:B$81)</f>
        <v>574.45951549287997</v>
      </c>
      <c r="C76" s="131">
        <f t="shared" si="14"/>
        <v>573.26357179695003</v>
      </c>
      <c r="D76" s="131">
        <f t="shared" si="14"/>
        <v>551.55585924953004</v>
      </c>
      <c r="E76" s="131">
        <f t="shared" si="14"/>
        <v>543.27291760459002</v>
      </c>
      <c r="F76" s="131">
        <f t="shared" si="14"/>
        <v>536.85753275184004</v>
      </c>
      <c r="G76" s="131">
        <f t="shared" si="14"/>
        <v>534.92890161704997</v>
      </c>
      <c r="H76" s="131">
        <f t="shared" si="14"/>
        <v>536.02089203340995</v>
      </c>
      <c r="I76" s="131">
        <v>547.60626911142003</v>
      </c>
      <c r="J76" s="153"/>
      <c r="K76" s="153"/>
      <c r="L76" s="153"/>
    </row>
    <row r="77" spans="1:12" ht="12.75" outlineLevel="3" x14ac:dyDescent="0.2">
      <c r="A77" s="19" t="s">
        <v>120</v>
      </c>
      <c r="B77" s="230">
        <v>84.201668999999995</v>
      </c>
      <c r="C77" s="230">
        <v>84.026373000000007</v>
      </c>
      <c r="D77" s="230">
        <v>80.844555</v>
      </c>
      <c r="E77" s="230">
        <v>79.630478999999994</v>
      </c>
      <c r="F77" s="230">
        <v>78.690140999999997</v>
      </c>
      <c r="G77" s="230">
        <v>78.407450999999995</v>
      </c>
      <c r="H77" s="230">
        <v>78.567509999999999</v>
      </c>
      <c r="I77" s="230">
        <v>80.265642</v>
      </c>
      <c r="J77" s="153"/>
      <c r="K77" s="153"/>
      <c r="L77" s="153"/>
    </row>
    <row r="78" spans="1:12" ht="12.75" outlineLevel="3" x14ac:dyDescent="0.2">
      <c r="A78" s="19" t="s">
        <v>169</v>
      </c>
      <c r="B78" s="230">
        <v>28.067222999999998</v>
      </c>
      <c r="C78" s="230">
        <v>28.008790999999999</v>
      </c>
      <c r="D78" s="230">
        <v>26.948184999999999</v>
      </c>
      <c r="E78" s="230">
        <v>26.543493000000002</v>
      </c>
      <c r="F78" s="230">
        <v>26.230046999999999</v>
      </c>
      <c r="G78" s="230">
        <v>26.135816999999999</v>
      </c>
      <c r="H78" s="230">
        <v>26.189170000000001</v>
      </c>
      <c r="I78" s="230">
        <v>26.755213999999999</v>
      </c>
      <c r="J78" s="153"/>
      <c r="K78" s="153"/>
      <c r="L78" s="153"/>
    </row>
    <row r="79" spans="1:12" ht="12.75" outlineLevel="3" x14ac:dyDescent="0.2">
      <c r="A79" s="19" t="s">
        <v>203</v>
      </c>
      <c r="B79" s="230">
        <v>349.92173149287999</v>
      </c>
      <c r="C79" s="230">
        <v>349.19324379695001</v>
      </c>
      <c r="D79" s="230">
        <v>335.97037924953003</v>
      </c>
      <c r="E79" s="230">
        <v>330.92497360458998</v>
      </c>
      <c r="F79" s="230">
        <v>327.01715675183999</v>
      </c>
      <c r="G79" s="230">
        <v>325.84236561705001</v>
      </c>
      <c r="H79" s="230">
        <v>326.50753203340997</v>
      </c>
      <c r="I79" s="230">
        <v>333.56455711142002</v>
      </c>
      <c r="J79" s="153"/>
      <c r="K79" s="153"/>
      <c r="L79" s="153"/>
    </row>
    <row r="80" spans="1:12" ht="12.75" outlineLevel="3" x14ac:dyDescent="0.2">
      <c r="A80" s="19" t="s">
        <v>180</v>
      </c>
      <c r="B80" s="230">
        <v>28.067222999999998</v>
      </c>
      <c r="C80" s="230">
        <v>28.008790999999999</v>
      </c>
      <c r="D80" s="230">
        <v>26.948184999999999</v>
      </c>
      <c r="E80" s="230">
        <v>26.543493000000002</v>
      </c>
      <c r="F80" s="230">
        <v>26.230046999999999</v>
      </c>
      <c r="G80" s="230">
        <v>26.135816999999999</v>
      </c>
      <c r="H80" s="230">
        <v>26.189170000000001</v>
      </c>
      <c r="I80" s="230">
        <v>26.755213999999999</v>
      </c>
      <c r="J80" s="153"/>
      <c r="K80" s="153"/>
      <c r="L80" s="153"/>
    </row>
    <row r="81" spans="1:12" ht="12.75" outlineLevel="3" x14ac:dyDescent="0.2">
      <c r="A81" s="19" t="s">
        <v>218</v>
      </c>
      <c r="B81" s="230">
        <v>84.201668999999995</v>
      </c>
      <c r="C81" s="230">
        <v>84.026373000000007</v>
      </c>
      <c r="D81" s="230">
        <v>80.844555</v>
      </c>
      <c r="E81" s="230">
        <v>79.630478999999994</v>
      </c>
      <c r="F81" s="230">
        <v>78.690140999999997</v>
      </c>
      <c r="G81" s="230">
        <v>78.407450999999995</v>
      </c>
      <c r="H81" s="230">
        <v>78.567509999999999</v>
      </c>
      <c r="I81" s="230">
        <v>80.265642</v>
      </c>
      <c r="J81" s="153"/>
      <c r="K81" s="153"/>
      <c r="L81" s="153"/>
    </row>
    <row r="82" spans="1:12" ht="12.75" outlineLevel="2" x14ac:dyDescent="0.2">
      <c r="A82" s="211" t="s">
        <v>182</v>
      </c>
      <c r="B82" s="131">
        <f t="shared" ref="B82:H82" si="15">SUM(B$83:B$83)</f>
        <v>49.084993404000002</v>
      </c>
      <c r="C82" s="131">
        <f t="shared" si="15"/>
        <v>50.117436859999998</v>
      </c>
      <c r="D82" s="131">
        <f t="shared" si="15"/>
        <v>47.847827612000003</v>
      </c>
      <c r="E82" s="131">
        <f t="shared" si="15"/>
        <v>47.389309603999997</v>
      </c>
      <c r="F82" s="131">
        <f t="shared" si="15"/>
        <v>46.320713828000002</v>
      </c>
      <c r="G82" s="131">
        <f t="shared" si="15"/>
        <v>45.467117520000002</v>
      </c>
      <c r="H82" s="131">
        <f t="shared" si="15"/>
        <v>45.235799159999999</v>
      </c>
      <c r="I82" s="131">
        <v>46.157480700000001</v>
      </c>
      <c r="J82" s="153"/>
      <c r="K82" s="153"/>
      <c r="L82" s="153"/>
    </row>
    <row r="83" spans="1:12" ht="12.75" outlineLevel="3" x14ac:dyDescent="0.2">
      <c r="A83" s="19" t="s">
        <v>148</v>
      </c>
      <c r="B83" s="230">
        <v>49.084993404000002</v>
      </c>
      <c r="C83" s="230">
        <v>50.117436859999998</v>
      </c>
      <c r="D83" s="230">
        <v>47.847827612000003</v>
      </c>
      <c r="E83" s="230">
        <v>47.389309603999997</v>
      </c>
      <c r="F83" s="230">
        <v>46.320713828000002</v>
      </c>
      <c r="G83" s="230">
        <v>45.467117520000002</v>
      </c>
      <c r="H83" s="230">
        <v>45.235799159999999</v>
      </c>
      <c r="I83" s="230">
        <v>46.157480700000001</v>
      </c>
      <c r="J83" s="153"/>
      <c r="K83" s="153"/>
      <c r="L83" s="153"/>
    </row>
    <row r="84" spans="1:12" ht="15" outlineLevel="1" x14ac:dyDescent="0.25">
      <c r="A84" s="6" t="s">
        <v>15</v>
      </c>
      <c r="B84" s="128">
        <f t="shared" ref="B84:I84" si="16">B$85+B$91+B$93+B$101+B$102</f>
        <v>294.70120257766001</v>
      </c>
      <c r="C84" s="128">
        <f t="shared" si="16"/>
        <v>288.71175447735999</v>
      </c>
      <c r="D84" s="128">
        <f t="shared" si="16"/>
        <v>273.88561922308003</v>
      </c>
      <c r="E84" s="128">
        <f t="shared" si="16"/>
        <v>267.05560936817994</v>
      </c>
      <c r="F84" s="128">
        <f t="shared" si="16"/>
        <v>258.54303711708997</v>
      </c>
      <c r="G84" s="128">
        <f t="shared" si="16"/>
        <v>248.76490078803002</v>
      </c>
      <c r="H84" s="128">
        <f t="shared" si="16"/>
        <v>252.75599758858999</v>
      </c>
      <c r="I84" s="128">
        <f t="shared" si="16"/>
        <v>262.10417734251001</v>
      </c>
      <c r="J84" s="153"/>
      <c r="K84" s="153"/>
      <c r="L84" s="153"/>
    </row>
    <row r="85" spans="1:12" ht="12.75" outlineLevel="2" x14ac:dyDescent="0.2">
      <c r="A85" s="211" t="s">
        <v>179</v>
      </c>
      <c r="B85" s="131">
        <f t="shared" ref="B85:H85" si="17">SUM(B$86:B$90)</f>
        <v>229.71372478395</v>
      </c>
      <c r="C85" s="131">
        <f t="shared" si="17"/>
        <v>225.72223239196001</v>
      </c>
      <c r="D85" s="131">
        <f t="shared" si="17"/>
        <v>212.32426587342999</v>
      </c>
      <c r="E85" s="131">
        <f t="shared" si="17"/>
        <v>209.57626759555998</v>
      </c>
      <c r="F85" s="131">
        <f t="shared" si="17"/>
        <v>205.00130090812999</v>
      </c>
      <c r="G85" s="131">
        <f t="shared" si="17"/>
        <v>197.99597495078001</v>
      </c>
      <c r="H85" s="131">
        <f t="shared" si="17"/>
        <v>196.44525756471</v>
      </c>
      <c r="I85" s="131">
        <v>202.29488091747001</v>
      </c>
      <c r="J85" s="153"/>
      <c r="K85" s="153"/>
      <c r="L85" s="153"/>
    </row>
    <row r="86" spans="1:12" ht="12.75" outlineLevel="3" x14ac:dyDescent="0.2">
      <c r="A86" s="19" t="s">
        <v>66</v>
      </c>
      <c r="B86" s="230">
        <v>1.7725860336399999</v>
      </c>
      <c r="C86" s="230">
        <v>1.83975700106</v>
      </c>
      <c r="D86" s="230">
        <v>1.75329160983</v>
      </c>
      <c r="E86" s="230">
        <v>1.6659463451100001</v>
      </c>
      <c r="F86" s="230">
        <v>1.59583605</v>
      </c>
      <c r="G86" s="230">
        <v>1.5200591000000001</v>
      </c>
      <c r="H86" s="230">
        <v>1.5283999500000001</v>
      </c>
      <c r="I86" s="230">
        <v>3.1260791999999999</v>
      </c>
      <c r="J86" s="153"/>
      <c r="K86" s="153"/>
      <c r="L86" s="153"/>
    </row>
    <row r="87" spans="1:12" ht="12.75" outlineLevel="3" x14ac:dyDescent="0.2">
      <c r="A87" s="19" t="s">
        <v>57</v>
      </c>
      <c r="B87" s="230">
        <v>11.454118493439999</v>
      </c>
      <c r="C87" s="230">
        <v>3.1130133173700001</v>
      </c>
      <c r="D87" s="230">
        <v>3.4486306456500002</v>
      </c>
      <c r="E87" s="230">
        <v>3.66196369186</v>
      </c>
      <c r="F87" s="230">
        <v>3.8717797300000001</v>
      </c>
      <c r="G87" s="230">
        <v>4.1291475038999996</v>
      </c>
      <c r="H87" s="230">
        <v>4.2674315823400004</v>
      </c>
      <c r="I87" s="230">
        <v>4.6167623869499996</v>
      </c>
      <c r="J87" s="153"/>
      <c r="K87" s="153"/>
      <c r="L87" s="153"/>
    </row>
    <row r="88" spans="1:12" ht="12.75" outlineLevel="3" x14ac:dyDescent="0.2">
      <c r="A88" s="19" t="s">
        <v>97</v>
      </c>
      <c r="B88" s="230">
        <v>1.17233984</v>
      </c>
      <c r="C88" s="230">
        <v>1.2176401649999999</v>
      </c>
      <c r="D88" s="230">
        <v>1.1602136700000001</v>
      </c>
      <c r="E88" s="230">
        <v>1.6025076620000001</v>
      </c>
      <c r="F88" s="230">
        <v>1.563919329</v>
      </c>
      <c r="G88" s="230">
        <v>1.489657918</v>
      </c>
      <c r="H88" s="230">
        <v>1.497831951</v>
      </c>
      <c r="I88" s="230">
        <v>1.5317788080000001</v>
      </c>
      <c r="J88" s="153"/>
      <c r="K88" s="153"/>
      <c r="L88" s="153"/>
    </row>
    <row r="89" spans="1:12" ht="12.75" outlineLevel="3" x14ac:dyDescent="0.2">
      <c r="A89" s="19" t="s">
        <v>132</v>
      </c>
      <c r="B89" s="230">
        <v>12.620988166689999</v>
      </c>
      <c r="C89" s="230">
        <v>12.59471304925</v>
      </c>
      <c r="D89" s="230">
        <v>12.11779034922</v>
      </c>
      <c r="E89" s="230">
        <v>11.93581249757</v>
      </c>
      <c r="F89" s="230">
        <v>11.56010631463</v>
      </c>
      <c r="G89" s="230">
        <v>11.437033519730001</v>
      </c>
      <c r="H89" s="230">
        <v>11.863039281280001</v>
      </c>
      <c r="I89" s="230">
        <v>12.11944306218</v>
      </c>
      <c r="J89" s="153"/>
      <c r="K89" s="153"/>
      <c r="L89" s="153"/>
    </row>
    <row r="90" spans="1:12" ht="12.75" outlineLevel="3" x14ac:dyDescent="0.2">
      <c r="A90" s="19" t="s">
        <v>148</v>
      </c>
      <c r="B90" s="230">
        <v>202.69369225017999</v>
      </c>
      <c r="C90" s="230">
        <v>206.95710885928</v>
      </c>
      <c r="D90" s="230">
        <v>193.84433959872999</v>
      </c>
      <c r="E90" s="230">
        <v>190.71003739902</v>
      </c>
      <c r="F90" s="230">
        <v>186.4096594845</v>
      </c>
      <c r="G90" s="230">
        <v>179.42007690915</v>
      </c>
      <c r="H90" s="230">
        <v>177.28855480009</v>
      </c>
      <c r="I90" s="230">
        <v>180.90081746033999</v>
      </c>
      <c r="J90" s="153"/>
      <c r="K90" s="153"/>
      <c r="L90" s="153"/>
    </row>
    <row r="91" spans="1:12" ht="12.75" outlineLevel="2" x14ac:dyDescent="0.2">
      <c r="A91" s="211" t="s">
        <v>46</v>
      </c>
      <c r="B91" s="131">
        <f t="shared" ref="B91:H91" si="18">SUM(B$92:B$92)</f>
        <v>2.7359326455700002</v>
      </c>
      <c r="C91" s="131">
        <f t="shared" si="18"/>
        <v>2.0476776141799999</v>
      </c>
      <c r="D91" s="131">
        <f t="shared" si="18"/>
        <v>1.97013841716</v>
      </c>
      <c r="E91" s="131">
        <f t="shared" si="18"/>
        <v>1.94055203661</v>
      </c>
      <c r="F91" s="131">
        <f t="shared" si="18"/>
        <v>1.9176365042200001</v>
      </c>
      <c r="G91" s="131">
        <f t="shared" si="18"/>
        <v>1.9107475006400001</v>
      </c>
      <c r="H91" s="131">
        <f t="shared" si="18"/>
        <v>1.91464805256</v>
      </c>
      <c r="I91" s="131">
        <v>1.30402041131</v>
      </c>
      <c r="J91" s="153"/>
      <c r="K91" s="153"/>
      <c r="L91" s="153"/>
    </row>
    <row r="92" spans="1:12" ht="12.75" outlineLevel="3" x14ac:dyDescent="0.2">
      <c r="A92" s="19" t="s">
        <v>29</v>
      </c>
      <c r="B92" s="230">
        <v>2.7359326455700002</v>
      </c>
      <c r="C92" s="230">
        <v>2.0476776141799999</v>
      </c>
      <c r="D92" s="230">
        <v>1.97013841716</v>
      </c>
      <c r="E92" s="230">
        <v>1.94055203661</v>
      </c>
      <c r="F92" s="230">
        <v>1.9176365042200001</v>
      </c>
      <c r="G92" s="230">
        <v>1.9107475006400001</v>
      </c>
      <c r="H92" s="230">
        <v>1.91464805256</v>
      </c>
      <c r="I92" s="230">
        <v>1.30402041131</v>
      </c>
      <c r="J92" s="153"/>
      <c r="K92" s="153"/>
      <c r="L92" s="153"/>
    </row>
    <row r="93" spans="1:12" ht="12.75" outlineLevel="2" x14ac:dyDescent="0.2">
      <c r="A93" s="211" t="s">
        <v>217</v>
      </c>
      <c r="B93" s="131">
        <f t="shared" ref="B93:H93" si="19">SUM(B$94:B$100)</f>
        <v>58.996130575340004</v>
      </c>
      <c r="C93" s="131">
        <f t="shared" si="19"/>
        <v>57.617956191099999</v>
      </c>
      <c r="D93" s="131">
        <f t="shared" si="19"/>
        <v>56.417851660280007</v>
      </c>
      <c r="E93" s="131">
        <f t="shared" si="19"/>
        <v>52.395836291769996</v>
      </c>
      <c r="F93" s="131">
        <f t="shared" si="19"/>
        <v>48.552017661720001</v>
      </c>
      <c r="G93" s="131">
        <f t="shared" si="19"/>
        <v>45.842708501680001</v>
      </c>
      <c r="H93" s="131">
        <f t="shared" si="19"/>
        <v>51.395963630959997</v>
      </c>
      <c r="I93" s="131">
        <v>55.444019917029998</v>
      </c>
      <c r="J93" s="153"/>
      <c r="K93" s="153"/>
      <c r="L93" s="153"/>
    </row>
    <row r="94" spans="1:12" ht="12.75" outlineLevel="3" x14ac:dyDescent="0.2">
      <c r="A94" s="19" t="s">
        <v>76</v>
      </c>
      <c r="B94" s="230">
        <v>0</v>
      </c>
      <c r="C94" s="230">
        <v>0</v>
      </c>
      <c r="D94" s="230">
        <v>1.52770860032</v>
      </c>
      <c r="E94" s="230">
        <v>1.5047663706700001</v>
      </c>
      <c r="F94" s="230">
        <v>1.48699693091</v>
      </c>
      <c r="G94" s="230">
        <v>1.48165497629</v>
      </c>
      <c r="H94" s="230">
        <v>1.48467958952</v>
      </c>
      <c r="I94" s="230">
        <v>1.51676895981</v>
      </c>
      <c r="J94" s="153"/>
      <c r="K94" s="153"/>
      <c r="L94" s="153"/>
    </row>
    <row r="95" spans="1:12" ht="12.75" outlineLevel="3" x14ac:dyDescent="0.2">
      <c r="A95" s="19" t="s">
        <v>176</v>
      </c>
      <c r="B95" s="230">
        <v>10.58962562764</v>
      </c>
      <c r="C95" s="230">
        <v>11.669923649339999</v>
      </c>
      <c r="D95" s="230">
        <v>10.700606137139999</v>
      </c>
      <c r="E95" s="230">
        <v>7.5422160492700003</v>
      </c>
      <c r="F95" s="230">
        <v>4.4183652208900002</v>
      </c>
      <c r="G95" s="230">
        <v>2.3666628915799999</v>
      </c>
      <c r="H95" s="230">
        <v>7.8257231620400001</v>
      </c>
      <c r="I95" s="230">
        <v>12.9370393356</v>
      </c>
      <c r="J95" s="153"/>
      <c r="K95" s="153"/>
      <c r="L95" s="153"/>
    </row>
    <row r="96" spans="1:12" ht="12.75" outlineLevel="3" x14ac:dyDescent="0.2">
      <c r="A96" s="19" t="s">
        <v>212</v>
      </c>
      <c r="B96" s="230">
        <v>1.0414123130299999</v>
      </c>
      <c r="C96" s="230">
        <v>1.11240578804</v>
      </c>
      <c r="D96" s="230">
        <v>1.0599423696500001</v>
      </c>
      <c r="E96" s="230">
        <v>1.0045934910400001</v>
      </c>
      <c r="F96" s="230">
        <v>0.98040291205999996</v>
      </c>
      <c r="G96" s="230">
        <v>0.93384929369000003</v>
      </c>
      <c r="H96" s="230">
        <v>0.93897350030000004</v>
      </c>
      <c r="I96" s="230">
        <v>0.96025439173000005</v>
      </c>
      <c r="J96" s="153"/>
      <c r="K96" s="153"/>
      <c r="L96" s="153"/>
    </row>
    <row r="97" spans="1:12" ht="12.75" outlineLevel="3" x14ac:dyDescent="0.2">
      <c r="A97" s="19" t="s">
        <v>129</v>
      </c>
      <c r="B97" s="230">
        <v>0.85413330630999995</v>
      </c>
      <c r="C97" s="230">
        <v>0.88713782859000001</v>
      </c>
      <c r="D97" s="230">
        <v>0.84529852536000005</v>
      </c>
      <c r="E97" s="230">
        <v>0.69496505258999997</v>
      </c>
      <c r="F97" s="230">
        <v>0.67823031645999998</v>
      </c>
      <c r="G97" s="230">
        <v>0.64602511293999998</v>
      </c>
      <c r="H97" s="230">
        <v>0.64956997415999995</v>
      </c>
      <c r="I97" s="230">
        <v>0.66429182530999997</v>
      </c>
      <c r="J97" s="153"/>
      <c r="K97" s="153"/>
      <c r="L97" s="153"/>
    </row>
    <row r="98" spans="1:12" ht="12.75" outlineLevel="3" x14ac:dyDescent="0.2">
      <c r="A98" s="19" t="s">
        <v>152</v>
      </c>
      <c r="B98" s="230">
        <v>1.29782839152</v>
      </c>
      <c r="C98" s="230">
        <v>1.2951264958399999</v>
      </c>
      <c r="D98" s="230">
        <v>1.2460840743999999</v>
      </c>
      <c r="E98" s="230">
        <v>1.2273711163200001</v>
      </c>
      <c r="F98" s="230">
        <v>1.0434312696600001</v>
      </c>
      <c r="G98" s="230">
        <v>1.03968280026</v>
      </c>
      <c r="H98" s="230">
        <v>1.0418051826000001</v>
      </c>
      <c r="I98" s="230">
        <v>1.06432241292</v>
      </c>
      <c r="J98" s="153"/>
      <c r="K98" s="153"/>
      <c r="L98" s="153"/>
    </row>
    <row r="99" spans="1:12" ht="12.75" outlineLevel="3" x14ac:dyDescent="0.2">
      <c r="A99" s="19" t="s">
        <v>123</v>
      </c>
      <c r="B99" s="230">
        <v>42.466577746150001</v>
      </c>
      <c r="C99" s="230">
        <v>39.912527175000001</v>
      </c>
      <c r="D99" s="230">
        <v>38.401163625000002</v>
      </c>
      <c r="E99" s="230">
        <v>37.824477524999999</v>
      </c>
      <c r="F99" s="230">
        <v>37.377816975000002</v>
      </c>
      <c r="G99" s="230">
        <v>37.243539224999999</v>
      </c>
      <c r="H99" s="230">
        <v>37.319567249999999</v>
      </c>
      <c r="I99" s="230">
        <v>36.119538900000002</v>
      </c>
      <c r="J99" s="153"/>
      <c r="K99" s="153"/>
      <c r="L99" s="153"/>
    </row>
    <row r="100" spans="1:12" ht="12.75" outlineLevel="3" x14ac:dyDescent="0.2">
      <c r="A100" s="19" t="s">
        <v>105</v>
      </c>
      <c r="B100" s="230">
        <v>2.7465531906899998</v>
      </c>
      <c r="C100" s="230">
        <v>2.7408352542899999</v>
      </c>
      <c r="D100" s="230">
        <v>2.6370483284100001</v>
      </c>
      <c r="E100" s="230">
        <v>2.5974466868800001</v>
      </c>
      <c r="F100" s="230">
        <v>2.56677403674</v>
      </c>
      <c r="G100" s="230">
        <v>2.1312942019199999</v>
      </c>
      <c r="H100" s="230">
        <v>2.1356449723400002</v>
      </c>
      <c r="I100" s="230">
        <v>2.1818040916600001</v>
      </c>
      <c r="J100" s="153"/>
      <c r="K100" s="153"/>
      <c r="L100" s="153"/>
    </row>
    <row r="101" spans="1:12" ht="12.75" outlineLevel="2" x14ac:dyDescent="0.2">
      <c r="A101" s="211" t="s">
        <v>59</v>
      </c>
      <c r="B101" s="131"/>
      <c r="C101" s="131"/>
      <c r="D101" s="131"/>
      <c r="E101" s="131"/>
      <c r="F101" s="131"/>
      <c r="G101" s="131"/>
      <c r="H101" s="131"/>
      <c r="I101" s="131"/>
      <c r="J101" s="153"/>
      <c r="K101" s="153"/>
      <c r="L101" s="153"/>
    </row>
    <row r="102" spans="1:12" ht="12.75" outlineLevel="2" x14ac:dyDescent="0.2">
      <c r="A102" s="211" t="s">
        <v>182</v>
      </c>
      <c r="B102" s="131">
        <f t="shared" ref="B102:H102" si="20">SUM(B$103:B$103)</f>
        <v>3.2554145727999999</v>
      </c>
      <c r="C102" s="131">
        <f t="shared" si="20"/>
        <v>3.3238882801199998</v>
      </c>
      <c r="D102" s="131">
        <f t="shared" si="20"/>
        <v>3.17336327221</v>
      </c>
      <c r="E102" s="131">
        <f t="shared" si="20"/>
        <v>3.1429534442399998</v>
      </c>
      <c r="F102" s="131">
        <f t="shared" si="20"/>
        <v>3.07208204302</v>
      </c>
      <c r="G102" s="131">
        <f t="shared" si="20"/>
        <v>3.0154698349300002</v>
      </c>
      <c r="H102" s="131">
        <f t="shared" si="20"/>
        <v>3.0001283403599999</v>
      </c>
      <c r="I102" s="131">
        <v>3.0612560967000002</v>
      </c>
      <c r="J102" s="153"/>
      <c r="K102" s="153"/>
      <c r="L102" s="153"/>
    </row>
    <row r="103" spans="1:12" ht="12.75" outlineLevel="3" x14ac:dyDescent="0.2">
      <c r="A103" s="19" t="s">
        <v>148</v>
      </c>
      <c r="B103" s="230">
        <v>3.2554145727999999</v>
      </c>
      <c r="C103" s="230">
        <v>3.3238882801199998</v>
      </c>
      <c r="D103" s="230">
        <v>3.17336327221</v>
      </c>
      <c r="E103" s="230">
        <v>3.1429534442399998</v>
      </c>
      <c r="F103" s="230">
        <v>3.07208204302</v>
      </c>
      <c r="G103" s="230">
        <v>3.0154698349300002</v>
      </c>
      <c r="H103" s="230">
        <v>3.0001283403599999</v>
      </c>
      <c r="I103" s="230">
        <v>3.0612560967000002</v>
      </c>
      <c r="J103" s="153"/>
      <c r="K103" s="153"/>
      <c r="L103" s="153"/>
    </row>
    <row r="104" spans="1:12" x14ac:dyDescent="0.2">
      <c r="B104" s="129"/>
      <c r="C104" s="129"/>
      <c r="D104" s="129"/>
      <c r="E104" s="129"/>
      <c r="F104" s="129"/>
      <c r="G104" s="129"/>
      <c r="H104" s="129"/>
      <c r="I104" s="129"/>
      <c r="J104" s="153"/>
      <c r="K104" s="153"/>
      <c r="L104" s="153"/>
    </row>
    <row r="105" spans="1:12" x14ac:dyDescent="0.2">
      <c r="B105" s="129"/>
      <c r="C105" s="129"/>
      <c r="D105" s="129"/>
      <c r="E105" s="129"/>
      <c r="F105" s="129"/>
      <c r="G105" s="129"/>
      <c r="H105" s="129"/>
      <c r="I105" s="129"/>
      <c r="J105" s="153"/>
      <c r="K105" s="153"/>
      <c r="L105" s="153"/>
    </row>
    <row r="106" spans="1:12" x14ac:dyDescent="0.2">
      <c r="B106" s="129"/>
      <c r="C106" s="129"/>
      <c r="D106" s="129"/>
      <c r="E106" s="129"/>
      <c r="F106" s="129"/>
      <c r="G106" s="129"/>
      <c r="H106" s="129"/>
      <c r="I106" s="129"/>
      <c r="J106" s="153"/>
      <c r="K106" s="153"/>
      <c r="L106" s="153"/>
    </row>
    <row r="107" spans="1:12" x14ac:dyDescent="0.2">
      <c r="B107" s="129"/>
      <c r="C107" s="129"/>
      <c r="D107" s="129"/>
      <c r="E107" s="129"/>
      <c r="F107" s="129"/>
      <c r="G107" s="129"/>
      <c r="H107" s="129"/>
      <c r="I107" s="129"/>
      <c r="J107" s="153"/>
      <c r="K107" s="153"/>
      <c r="L107" s="153"/>
    </row>
    <row r="108" spans="1:12" x14ac:dyDescent="0.2">
      <c r="B108" s="129"/>
      <c r="C108" s="129"/>
      <c r="D108" s="129"/>
      <c r="E108" s="129"/>
      <c r="F108" s="129"/>
      <c r="G108" s="129"/>
      <c r="H108" s="129"/>
      <c r="I108" s="129"/>
      <c r="J108" s="153"/>
      <c r="K108" s="153"/>
      <c r="L108" s="153"/>
    </row>
    <row r="109" spans="1:12" x14ac:dyDescent="0.2">
      <c r="B109" s="129"/>
      <c r="C109" s="129"/>
      <c r="D109" s="129"/>
      <c r="E109" s="129"/>
      <c r="F109" s="129"/>
      <c r="G109" s="129"/>
      <c r="H109" s="129"/>
      <c r="I109" s="129"/>
      <c r="J109" s="153"/>
      <c r="K109" s="153"/>
      <c r="L109" s="153"/>
    </row>
    <row r="110" spans="1:12" x14ac:dyDescent="0.2">
      <c r="B110" s="129"/>
      <c r="C110" s="129"/>
      <c r="D110" s="129"/>
      <c r="E110" s="129"/>
      <c r="F110" s="129"/>
      <c r="G110" s="129"/>
      <c r="H110" s="129"/>
      <c r="I110" s="129"/>
      <c r="J110" s="153"/>
      <c r="K110" s="153"/>
      <c r="L110" s="153"/>
    </row>
    <row r="111" spans="1:12" x14ac:dyDescent="0.2">
      <c r="B111" s="129"/>
      <c r="C111" s="129"/>
      <c r="D111" s="129"/>
      <c r="E111" s="129"/>
      <c r="F111" s="129"/>
      <c r="G111" s="129"/>
      <c r="H111" s="129"/>
      <c r="I111" s="129"/>
      <c r="J111" s="153"/>
      <c r="K111" s="153"/>
      <c r="L111" s="153"/>
    </row>
    <row r="112" spans="1:12" x14ac:dyDescent="0.2">
      <c r="B112" s="129"/>
      <c r="C112" s="129"/>
      <c r="D112" s="129"/>
      <c r="E112" s="129"/>
      <c r="F112" s="129"/>
      <c r="G112" s="129"/>
      <c r="H112" s="129"/>
      <c r="I112" s="129"/>
      <c r="J112" s="153"/>
      <c r="K112" s="153"/>
      <c r="L112" s="153"/>
    </row>
    <row r="113" spans="2:12" x14ac:dyDescent="0.2">
      <c r="B113" s="129"/>
      <c r="C113" s="129"/>
      <c r="D113" s="129"/>
      <c r="E113" s="129"/>
      <c r="F113" s="129"/>
      <c r="G113" s="129"/>
      <c r="H113" s="129"/>
      <c r="I113" s="129"/>
      <c r="J113" s="153"/>
      <c r="K113" s="153"/>
      <c r="L113" s="153"/>
    </row>
    <row r="114" spans="2:12" x14ac:dyDescent="0.2">
      <c r="B114" s="129"/>
      <c r="C114" s="129"/>
      <c r="D114" s="129"/>
      <c r="E114" s="129"/>
      <c r="F114" s="129"/>
      <c r="G114" s="129"/>
      <c r="H114" s="129"/>
      <c r="I114" s="129"/>
      <c r="J114" s="153"/>
      <c r="K114" s="153"/>
      <c r="L114" s="153"/>
    </row>
    <row r="115" spans="2:12" x14ac:dyDescent="0.2">
      <c r="B115" s="129"/>
      <c r="C115" s="129"/>
      <c r="D115" s="129"/>
      <c r="E115" s="129"/>
      <c r="F115" s="129"/>
      <c r="G115" s="129"/>
      <c r="H115" s="129"/>
      <c r="I115" s="129"/>
      <c r="J115" s="153"/>
      <c r="K115" s="153"/>
      <c r="L115" s="153"/>
    </row>
    <row r="116" spans="2:12" x14ac:dyDescent="0.2">
      <c r="B116" s="129"/>
      <c r="C116" s="129"/>
      <c r="D116" s="129"/>
      <c r="E116" s="129"/>
      <c r="F116" s="129"/>
      <c r="G116" s="129"/>
      <c r="H116" s="129"/>
      <c r="I116" s="129"/>
      <c r="J116" s="153"/>
      <c r="K116" s="153"/>
      <c r="L116" s="153"/>
    </row>
    <row r="117" spans="2:12" x14ac:dyDescent="0.2">
      <c r="B117" s="129"/>
      <c r="C117" s="129"/>
      <c r="D117" s="129"/>
      <c r="E117" s="129"/>
      <c r="F117" s="129"/>
      <c r="G117" s="129"/>
      <c r="H117" s="129"/>
      <c r="I117" s="129"/>
      <c r="J117" s="153"/>
      <c r="K117" s="153"/>
      <c r="L117" s="153"/>
    </row>
    <row r="118" spans="2:12" x14ac:dyDescent="0.2">
      <c r="B118" s="129"/>
      <c r="C118" s="129"/>
      <c r="D118" s="129"/>
      <c r="E118" s="129"/>
      <c r="F118" s="129"/>
      <c r="G118" s="129"/>
      <c r="H118" s="129"/>
      <c r="I118" s="129"/>
      <c r="J118" s="153"/>
      <c r="K118" s="153"/>
      <c r="L118" s="153"/>
    </row>
    <row r="119" spans="2:12" x14ac:dyDescent="0.2">
      <c r="B119" s="129"/>
      <c r="C119" s="129"/>
      <c r="D119" s="129"/>
      <c r="E119" s="129"/>
      <c r="F119" s="129"/>
      <c r="G119" s="129"/>
      <c r="H119" s="129"/>
      <c r="I119" s="129"/>
      <c r="J119" s="153"/>
      <c r="K119" s="153"/>
      <c r="L119" s="153"/>
    </row>
    <row r="120" spans="2:12" x14ac:dyDescent="0.2">
      <c r="B120" s="129"/>
      <c r="C120" s="129"/>
      <c r="D120" s="129"/>
      <c r="E120" s="129"/>
      <c r="F120" s="129"/>
      <c r="G120" s="129"/>
      <c r="H120" s="129"/>
      <c r="I120" s="129"/>
      <c r="J120" s="153"/>
      <c r="K120" s="153"/>
      <c r="L120" s="153"/>
    </row>
    <row r="121" spans="2:12" x14ac:dyDescent="0.2">
      <c r="B121" s="129"/>
      <c r="C121" s="129"/>
      <c r="D121" s="129"/>
      <c r="E121" s="129"/>
      <c r="F121" s="129"/>
      <c r="G121" s="129"/>
      <c r="H121" s="129"/>
      <c r="I121" s="129"/>
      <c r="J121" s="153"/>
      <c r="K121" s="153"/>
      <c r="L121" s="153"/>
    </row>
    <row r="122" spans="2:12" x14ac:dyDescent="0.2">
      <c r="B122" s="129"/>
      <c r="C122" s="129"/>
      <c r="D122" s="129"/>
      <c r="E122" s="129"/>
      <c r="F122" s="129"/>
      <c r="G122" s="129"/>
      <c r="H122" s="129"/>
      <c r="I122" s="129"/>
      <c r="J122" s="153"/>
      <c r="K122" s="153"/>
      <c r="L122" s="153"/>
    </row>
    <row r="123" spans="2:12" x14ac:dyDescent="0.2">
      <c r="B123" s="129"/>
      <c r="C123" s="129"/>
      <c r="D123" s="129"/>
      <c r="E123" s="129"/>
      <c r="F123" s="129"/>
      <c r="G123" s="129"/>
      <c r="H123" s="129"/>
      <c r="I123" s="129"/>
      <c r="J123" s="153"/>
      <c r="K123" s="153"/>
      <c r="L123" s="153"/>
    </row>
    <row r="124" spans="2:12" x14ac:dyDescent="0.2">
      <c r="B124" s="129"/>
      <c r="C124" s="129"/>
      <c r="D124" s="129"/>
      <c r="E124" s="129"/>
      <c r="F124" s="129"/>
      <c r="G124" s="129"/>
      <c r="H124" s="129"/>
      <c r="I124" s="129"/>
      <c r="J124" s="153"/>
      <c r="K124" s="153"/>
      <c r="L124" s="153"/>
    </row>
    <row r="125" spans="2:12" x14ac:dyDescent="0.2">
      <c r="B125" s="129"/>
      <c r="C125" s="129"/>
      <c r="D125" s="129"/>
      <c r="E125" s="129"/>
      <c r="F125" s="129"/>
      <c r="G125" s="129"/>
      <c r="H125" s="129"/>
      <c r="I125" s="129"/>
      <c r="J125" s="153"/>
      <c r="K125" s="153"/>
      <c r="L125" s="153"/>
    </row>
    <row r="126" spans="2:12" x14ac:dyDescent="0.2">
      <c r="B126" s="129"/>
      <c r="C126" s="129"/>
      <c r="D126" s="129"/>
      <c r="E126" s="129"/>
      <c r="F126" s="129"/>
      <c r="G126" s="129"/>
      <c r="H126" s="129"/>
      <c r="I126" s="129"/>
      <c r="J126" s="153"/>
      <c r="K126" s="153"/>
      <c r="L126" s="153"/>
    </row>
    <row r="127" spans="2:12" x14ac:dyDescent="0.2">
      <c r="B127" s="129"/>
      <c r="C127" s="129"/>
      <c r="D127" s="129"/>
      <c r="E127" s="129"/>
      <c r="F127" s="129"/>
      <c r="G127" s="129"/>
      <c r="H127" s="129"/>
      <c r="I127" s="129"/>
      <c r="J127" s="153"/>
      <c r="K127" s="153"/>
      <c r="L127" s="153"/>
    </row>
    <row r="128" spans="2:12" x14ac:dyDescent="0.2">
      <c r="B128" s="129"/>
      <c r="C128" s="129"/>
      <c r="D128" s="129"/>
      <c r="E128" s="129"/>
      <c r="F128" s="129"/>
      <c r="G128" s="129"/>
      <c r="H128" s="129"/>
      <c r="I128" s="129"/>
      <c r="J128" s="153"/>
      <c r="K128" s="153"/>
      <c r="L128" s="153"/>
    </row>
    <row r="129" spans="2:12" x14ac:dyDescent="0.2">
      <c r="B129" s="129"/>
      <c r="C129" s="129"/>
      <c r="D129" s="129"/>
      <c r="E129" s="129"/>
      <c r="F129" s="129"/>
      <c r="G129" s="129"/>
      <c r="H129" s="129"/>
      <c r="I129" s="129"/>
      <c r="J129" s="153"/>
      <c r="K129" s="153"/>
      <c r="L129" s="153"/>
    </row>
    <row r="130" spans="2:12" x14ac:dyDescent="0.2">
      <c r="B130" s="129"/>
      <c r="C130" s="129"/>
      <c r="D130" s="129"/>
      <c r="E130" s="129"/>
      <c r="F130" s="129"/>
      <c r="G130" s="129"/>
      <c r="H130" s="129"/>
      <c r="I130" s="129"/>
      <c r="J130" s="153"/>
      <c r="K130" s="153"/>
      <c r="L130" s="153"/>
    </row>
    <row r="131" spans="2:12" x14ac:dyDescent="0.2">
      <c r="B131" s="129"/>
      <c r="C131" s="129"/>
      <c r="D131" s="129"/>
      <c r="E131" s="129"/>
      <c r="F131" s="129"/>
      <c r="G131" s="129"/>
      <c r="H131" s="129"/>
      <c r="I131" s="129"/>
      <c r="J131" s="153"/>
      <c r="K131" s="153"/>
      <c r="L131" s="153"/>
    </row>
    <row r="132" spans="2:12" x14ac:dyDescent="0.2">
      <c r="B132" s="129"/>
      <c r="C132" s="129"/>
      <c r="D132" s="129"/>
      <c r="E132" s="129"/>
      <c r="F132" s="129"/>
      <c r="G132" s="129"/>
      <c r="H132" s="129"/>
      <c r="I132" s="129"/>
      <c r="J132" s="153"/>
      <c r="K132" s="153"/>
      <c r="L132" s="153"/>
    </row>
    <row r="133" spans="2:12" x14ac:dyDescent="0.2">
      <c r="B133" s="129"/>
      <c r="C133" s="129"/>
      <c r="D133" s="129"/>
      <c r="E133" s="129"/>
      <c r="F133" s="129"/>
      <c r="G133" s="129"/>
      <c r="H133" s="129"/>
      <c r="I133" s="129"/>
      <c r="J133" s="153"/>
      <c r="K133" s="153"/>
      <c r="L133" s="153"/>
    </row>
    <row r="134" spans="2:12" x14ac:dyDescent="0.2">
      <c r="B134" s="129"/>
      <c r="C134" s="129"/>
      <c r="D134" s="129"/>
      <c r="E134" s="129"/>
      <c r="F134" s="129"/>
      <c r="G134" s="129"/>
      <c r="H134" s="129"/>
      <c r="I134" s="129"/>
      <c r="J134" s="153"/>
      <c r="K134" s="153"/>
      <c r="L134" s="153"/>
    </row>
    <row r="135" spans="2:12" x14ac:dyDescent="0.2">
      <c r="B135" s="129"/>
      <c r="C135" s="129"/>
      <c r="D135" s="129"/>
      <c r="E135" s="129"/>
      <c r="F135" s="129"/>
      <c r="G135" s="129"/>
      <c r="H135" s="129"/>
      <c r="I135" s="129"/>
      <c r="J135" s="153"/>
      <c r="K135" s="153"/>
      <c r="L135" s="153"/>
    </row>
    <row r="136" spans="2:12" x14ac:dyDescent="0.2">
      <c r="B136" s="129"/>
      <c r="C136" s="129"/>
      <c r="D136" s="129"/>
      <c r="E136" s="129"/>
      <c r="F136" s="129"/>
      <c r="G136" s="129"/>
      <c r="H136" s="129"/>
      <c r="I136" s="129"/>
      <c r="J136" s="153"/>
      <c r="K136" s="153"/>
      <c r="L136" s="153"/>
    </row>
    <row r="137" spans="2:12" x14ac:dyDescent="0.2">
      <c r="B137" s="129"/>
      <c r="C137" s="129"/>
      <c r="D137" s="129"/>
      <c r="E137" s="129"/>
      <c r="F137" s="129"/>
      <c r="G137" s="129"/>
      <c r="H137" s="129"/>
      <c r="I137" s="129"/>
      <c r="J137" s="153"/>
      <c r="K137" s="153"/>
      <c r="L137" s="153"/>
    </row>
    <row r="138" spans="2:12" x14ac:dyDescent="0.2">
      <c r="B138" s="129"/>
      <c r="C138" s="129"/>
      <c r="D138" s="129"/>
      <c r="E138" s="129"/>
      <c r="F138" s="129"/>
      <c r="G138" s="129"/>
      <c r="H138" s="129"/>
      <c r="I138" s="129"/>
      <c r="J138" s="153"/>
      <c r="K138" s="153"/>
      <c r="L138" s="153"/>
    </row>
    <row r="139" spans="2:12" x14ac:dyDescent="0.2">
      <c r="B139" s="129"/>
      <c r="C139" s="129"/>
      <c r="D139" s="129"/>
      <c r="E139" s="129"/>
      <c r="F139" s="129"/>
      <c r="G139" s="129"/>
      <c r="H139" s="129"/>
      <c r="I139" s="129"/>
      <c r="J139" s="153"/>
      <c r="K139" s="153"/>
      <c r="L139" s="153"/>
    </row>
    <row r="140" spans="2:12" x14ac:dyDescent="0.2">
      <c r="B140" s="129"/>
      <c r="C140" s="129"/>
      <c r="D140" s="129"/>
      <c r="E140" s="129"/>
      <c r="F140" s="129"/>
      <c r="G140" s="129"/>
      <c r="H140" s="129"/>
      <c r="I140" s="129"/>
      <c r="J140" s="153"/>
      <c r="K140" s="153"/>
      <c r="L140" s="153"/>
    </row>
    <row r="141" spans="2:12" x14ac:dyDescent="0.2">
      <c r="B141" s="129"/>
      <c r="C141" s="129"/>
      <c r="D141" s="129"/>
      <c r="E141" s="129"/>
      <c r="F141" s="129"/>
      <c r="G141" s="129"/>
      <c r="H141" s="129"/>
      <c r="I141" s="129"/>
      <c r="J141" s="153"/>
      <c r="K141" s="153"/>
      <c r="L141" s="153"/>
    </row>
    <row r="142" spans="2:12" x14ac:dyDescent="0.2">
      <c r="B142" s="129"/>
      <c r="C142" s="129"/>
      <c r="D142" s="129"/>
      <c r="E142" s="129"/>
      <c r="F142" s="129"/>
      <c r="G142" s="129"/>
      <c r="H142" s="129"/>
      <c r="I142" s="129"/>
      <c r="J142" s="153"/>
      <c r="K142" s="153"/>
      <c r="L142" s="153"/>
    </row>
    <row r="143" spans="2:12" x14ac:dyDescent="0.2">
      <c r="B143" s="129"/>
      <c r="C143" s="129"/>
      <c r="D143" s="129"/>
      <c r="E143" s="129"/>
      <c r="F143" s="129"/>
      <c r="G143" s="129"/>
      <c r="H143" s="129"/>
      <c r="I143" s="129"/>
      <c r="J143" s="153"/>
      <c r="K143" s="153"/>
      <c r="L143" s="153"/>
    </row>
    <row r="144" spans="2:12" x14ac:dyDescent="0.2">
      <c r="B144" s="129"/>
      <c r="C144" s="129"/>
      <c r="D144" s="129"/>
      <c r="E144" s="129"/>
      <c r="F144" s="129"/>
      <c r="G144" s="129"/>
      <c r="H144" s="129"/>
      <c r="I144" s="129"/>
      <c r="J144" s="153"/>
      <c r="K144" s="153"/>
      <c r="L144" s="153"/>
    </row>
    <row r="145" spans="2:12" x14ac:dyDescent="0.2">
      <c r="B145" s="129"/>
      <c r="C145" s="129"/>
      <c r="D145" s="129"/>
      <c r="E145" s="129"/>
      <c r="F145" s="129"/>
      <c r="G145" s="129"/>
      <c r="H145" s="129"/>
      <c r="I145" s="129"/>
      <c r="J145" s="153"/>
      <c r="K145" s="153"/>
      <c r="L145" s="153"/>
    </row>
    <row r="146" spans="2:12" x14ac:dyDescent="0.2">
      <c r="B146" s="129"/>
      <c r="C146" s="129"/>
      <c r="D146" s="129"/>
      <c r="E146" s="129"/>
      <c r="F146" s="129"/>
      <c r="G146" s="129"/>
      <c r="H146" s="129"/>
      <c r="I146" s="129"/>
      <c r="J146" s="153"/>
      <c r="K146" s="153"/>
      <c r="L146" s="153"/>
    </row>
    <row r="147" spans="2:12" x14ac:dyDescent="0.2">
      <c r="B147" s="129"/>
      <c r="C147" s="129"/>
      <c r="D147" s="129"/>
      <c r="E147" s="129"/>
      <c r="F147" s="129"/>
      <c r="G147" s="129"/>
      <c r="H147" s="129"/>
      <c r="I147" s="129"/>
      <c r="J147" s="153"/>
      <c r="K147" s="153"/>
      <c r="L147" s="153"/>
    </row>
    <row r="148" spans="2:12" x14ac:dyDescent="0.2">
      <c r="B148" s="129"/>
      <c r="C148" s="129"/>
      <c r="D148" s="129"/>
      <c r="E148" s="129"/>
      <c r="F148" s="129"/>
      <c r="G148" s="129"/>
      <c r="H148" s="129"/>
      <c r="I148" s="129"/>
      <c r="J148" s="153"/>
      <c r="K148" s="153"/>
      <c r="L148" s="153"/>
    </row>
    <row r="149" spans="2:12" x14ac:dyDescent="0.2">
      <c r="B149" s="129"/>
      <c r="C149" s="129"/>
      <c r="D149" s="129"/>
      <c r="E149" s="129"/>
      <c r="F149" s="129"/>
      <c r="G149" s="129"/>
      <c r="H149" s="129"/>
      <c r="I149" s="129"/>
      <c r="J149" s="153"/>
      <c r="K149" s="153"/>
      <c r="L149" s="153"/>
    </row>
    <row r="150" spans="2:12" x14ac:dyDescent="0.2">
      <c r="B150" s="129"/>
      <c r="C150" s="129"/>
      <c r="D150" s="129"/>
      <c r="E150" s="129"/>
      <c r="F150" s="129"/>
      <c r="G150" s="129"/>
      <c r="H150" s="129"/>
      <c r="I150" s="129"/>
      <c r="J150" s="153"/>
      <c r="K150" s="153"/>
      <c r="L150" s="153"/>
    </row>
    <row r="151" spans="2:12" x14ac:dyDescent="0.2">
      <c r="B151" s="129"/>
      <c r="C151" s="129"/>
      <c r="D151" s="129"/>
      <c r="E151" s="129"/>
      <c r="F151" s="129"/>
      <c r="G151" s="129"/>
      <c r="H151" s="129"/>
      <c r="I151" s="129"/>
      <c r="J151" s="153"/>
      <c r="K151" s="153"/>
      <c r="L151" s="153"/>
    </row>
    <row r="152" spans="2:12" x14ac:dyDescent="0.2">
      <c r="B152" s="129"/>
      <c r="C152" s="129"/>
      <c r="D152" s="129"/>
      <c r="E152" s="129"/>
      <c r="F152" s="129"/>
      <c r="G152" s="129"/>
      <c r="H152" s="129"/>
      <c r="I152" s="129"/>
      <c r="J152" s="153"/>
      <c r="K152" s="153"/>
      <c r="L152" s="153"/>
    </row>
    <row r="153" spans="2:12" x14ac:dyDescent="0.2">
      <c r="B153" s="129"/>
      <c r="C153" s="129"/>
      <c r="D153" s="129"/>
      <c r="E153" s="129"/>
      <c r="F153" s="129"/>
      <c r="G153" s="129"/>
      <c r="H153" s="129"/>
      <c r="I153" s="129"/>
      <c r="J153" s="153"/>
      <c r="K153" s="153"/>
      <c r="L153" s="153"/>
    </row>
    <row r="154" spans="2:12" x14ac:dyDescent="0.2">
      <c r="B154" s="129"/>
      <c r="C154" s="129"/>
      <c r="D154" s="129"/>
      <c r="E154" s="129"/>
      <c r="F154" s="129"/>
      <c r="G154" s="129"/>
      <c r="H154" s="129"/>
      <c r="I154" s="129"/>
      <c r="J154" s="153"/>
      <c r="K154" s="153"/>
      <c r="L154" s="153"/>
    </row>
    <row r="155" spans="2:12" x14ac:dyDescent="0.2">
      <c r="B155" s="129"/>
      <c r="C155" s="129"/>
      <c r="D155" s="129"/>
      <c r="E155" s="129"/>
      <c r="F155" s="129"/>
      <c r="G155" s="129"/>
      <c r="H155" s="129"/>
      <c r="I155" s="129"/>
      <c r="J155" s="153"/>
      <c r="K155" s="153"/>
      <c r="L155" s="153"/>
    </row>
    <row r="156" spans="2:12" x14ac:dyDescent="0.2">
      <c r="B156" s="129"/>
      <c r="C156" s="129"/>
      <c r="D156" s="129"/>
      <c r="E156" s="129"/>
      <c r="F156" s="129"/>
      <c r="G156" s="129"/>
      <c r="H156" s="129"/>
      <c r="I156" s="129"/>
      <c r="J156" s="153"/>
      <c r="K156" s="153"/>
      <c r="L156" s="153"/>
    </row>
    <row r="157" spans="2:12" x14ac:dyDescent="0.2">
      <c r="B157" s="129"/>
      <c r="C157" s="129"/>
      <c r="D157" s="129"/>
      <c r="E157" s="129"/>
      <c r="F157" s="129"/>
      <c r="G157" s="129"/>
      <c r="H157" s="129"/>
      <c r="I157" s="129"/>
      <c r="J157" s="153"/>
      <c r="K157" s="153"/>
      <c r="L157" s="153"/>
    </row>
    <row r="158" spans="2:12" x14ac:dyDescent="0.2">
      <c r="B158" s="129"/>
      <c r="C158" s="129"/>
      <c r="D158" s="129"/>
      <c r="E158" s="129"/>
      <c r="F158" s="129"/>
      <c r="G158" s="129"/>
      <c r="H158" s="129"/>
      <c r="I158" s="129"/>
      <c r="J158" s="153"/>
      <c r="K158" s="153"/>
      <c r="L158" s="153"/>
    </row>
    <row r="159" spans="2:12" x14ac:dyDescent="0.2">
      <c r="B159" s="129"/>
      <c r="C159" s="129"/>
      <c r="D159" s="129"/>
      <c r="E159" s="129"/>
      <c r="F159" s="129"/>
      <c r="G159" s="129"/>
      <c r="H159" s="129"/>
      <c r="I159" s="129"/>
      <c r="J159" s="153"/>
      <c r="K159" s="153"/>
      <c r="L159" s="153"/>
    </row>
    <row r="160" spans="2:12" x14ac:dyDescent="0.2">
      <c r="B160" s="129"/>
      <c r="C160" s="129"/>
      <c r="D160" s="129"/>
      <c r="E160" s="129"/>
      <c r="F160" s="129"/>
      <c r="G160" s="129"/>
      <c r="H160" s="129"/>
      <c r="I160" s="129"/>
      <c r="J160" s="153"/>
      <c r="K160" s="153"/>
      <c r="L160" s="153"/>
    </row>
    <row r="161" spans="2:12" x14ac:dyDescent="0.2">
      <c r="B161" s="129"/>
      <c r="C161" s="129"/>
      <c r="D161" s="129"/>
      <c r="E161" s="129"/>
      <c r="F161" s="129"/>
      <c r="G161" s="129"/>
      <c r="H161" s="129"/>
      <c r="I161" s="129"/>
      <c r="J161" s="153"/>
      <c r="K161" s="153"/>
      <c r="L161" s="153"/>
    </row>
    <row r="162" spans="2:12" x14ac:dyDescent="0.2">
      <c r="B162" s="129"/>
      <c r="C162" s="129"/>
      <c r="D162" s="129"/>
      <c r="E162" s="129"/>
      <c r="F162" s="129"/>
      <c r="G162" s="129"/>
      <c r="H162" s="129"/>
      <c r="I162" s="129"/>
      <c r="J162" s="153"/>
      <c r="K162" s="153"/>
      <c r="L162" s="153"/>
    </row>
    <row r="163" spans="2:12" x14ac:dyDescent="0.2">
      <c r="B163" s="129"/>
      <c r="C163" s="129"/>
      <c r="D163" s="129"/>
      <c r="E163" s="129"/>
      <c r="F163" s="129"/>
      <c r="G163" s="129"/>
      <c r="H163" s="129"/>
      <c r="I163" s="129"/>
      <c r="J163" s="153"/>
      <c r="K163" s="153"/>
      <c r="L163" s="153"/>
    </row>
    <row r="164" spans="2:12" x14ac:dyDescent="0.2">
      <c r="B164" s="129"/>
      <c r="C164" s="129"/>
      <c r="D164" s="129"/>
      <c r="E164" s="129"/>
      <c r="F164" s="129"/>
      <c r="G164" s="129"/>
      <c r="H164" s="129"/>
      <c r="I164" s="129"/>
      <c r="J164" s="153"/>
      <c r="K164" s="153"/>
      <c r="L164" s="153"/>
    </row>
    <row r="165" spans="2:12" x14ac:dyDescent="0.2">
      <c r="B165" s="129"/>
      <c r="C165" s="129"/>
      <c r="D165" s="129"/>
      <c r="E165" s="129"/>
      <c r="F165" s="129"/>
      <c r="G165" s="129"/>
      <c r="H165" s="129"/>
      <c r="I165" s="129"/>
      <c r="J165" s="153"/>
      <c r="K165" s="153"/>
      <c r="L165" s="153"/>
    </row>
    <row r="166" spans="2:12" x14ac:dyDescent="0.2">
      <c r="B166" s="129"/>
      <c r="C166" s="129"/>
      <c r="D166" s="129"/>
      <c r="E166" s="129"/>
      <c r="F166" s="129"/>
      <c r="G166" s="129"/>
      <c r="H166" s="129"/>
      <c r="I166" s="129"/>
      <c r="J166" s="153"/>
      <c r="K166" s="153"/>
      <c r="L166" s="153"/>
    </row>
    <row r="167" spans="2:12" x14ac:dyDescent="0.2">
      <c r="B167" s="129"/>
      <c r="C167" s="129"/>
      <c r="D167" s="129"/>
      <c r="E167" s="129"/>
      <c r="F167" s="129"/>
      <c r="G167" s="129"/>
      <c r="H167" s="129"/>
      <c r="I167" s="129"/>
      <c r="J167" s="153"/>
      <c r="K167" s="153"/>
      <c r="L167" s="153"/>
    </row>
    <row r="168" spans="2:12" x14ac:dyDescent="0.2">
      <c r="B168" s="129"/>
      <c r="C168" s="129"/>
      <c r="D168" s="129"/>
      <c r="E168" s="129"/>
      <c r="F168" s="129"/>
      <c r="G168" s="129"/>
      <c r="H168" s="129"/>
      <c r="I168" s="129"/>
      <c r="J168" s="153"/>
      <c r="K168" s="153"/>
      <c r="L168" s="153"/>
    </row>
    <row r="169" spans="2:12" x14ac:dyDescent="0.2">
      <c r="B169" s="129"/>
      <c r="C169" s="129"/>
      <c r="D169" s="129"/>
      <c r="E169" s="129"/>
      <c r="F169" s="129"/>
      <c r="G169" s="129"/>
      <c r="H169" s="129"/>
      <c r="I169" s="129"/>
      <c r="J169" s="153"/>
      <c r="K169" s="153"/>
      <c r="L169" s="153"/>
    </row>
    <row r="170" spans="2:12" x14ac:dyDescent="0.2">
      <c r="B170" s="129"/>
      <c r="C170" s="129"/>
      <c r="D170" s="129"/>
      <c r="E170" s="129"/>
      <c r="F170" s="129"/>
      <c r="G170" s="129"/>
      <c r="H170" s="129"/>
      <c r="I170" s="129"/>
      <c r="J170" s="153"/>
      <c r="K170" s="153"/>
      <c r="L170" s="153"/>
    </row>
    <row r="171" spans="2:12" x14ac:dyDescent="0.2">
      <c r="B171" s="129"/>
      <c r="C171" s="129"/>
      <c r="D171" s="129"/>
      <c r="E171" s="129"/>
      <c r="F171" s="129"/>
      <c r="G171" s="129"/>
      <c r="H171" s="129"/>
      <c r="I171" s="129"/>
      <c r="J171" s="153"/>
      <c r="K171" s="153"/>
      <c r="L171" s="153"/>
    </row>
    <row r="172" spans="2:12" x14ac:dyDescent="0.2">
      <c r="B172" s="129"/>
      <c r="C172" s="129"/>
      <c r="D172" s="129"/>
      <c r="E172" s="129"/>
      <c r="F172" s="129"/>
      <c r="G172" s="129"/>
      <c r="H172" s="129"/>
      <c r="I172" s="129"/>
      <c r="J172" s="153"/>
      <c r="K172" s="153"/>
      <c r="L172" s="153"/>
    </row>
    <row r="173" spans="2:12" x14ac:dyDescent="0.2">
      <c r="B173" s="129"/>
      <c r="C173" s="129"/>
      <c r="D173" s="129"/>
      <c r="E173" s="129"/>
      <c r="F173" s="129"/>
      <c r="G173" s="129"/>
      <c r="H173" s="129"/>
      <c r="I173" s="129"/>
      <c r="J173" s="153"/>
      <c r="K173" s="153"/>
      <c r="L173" s="153"/>
    </row>
    <row r="174" spans="2:12" x14ac:dyDescent="0.2">
      <c r="B174" s="129"/>
      <c r="C174" s="129"/>
      <c r="D174" s="129"/>
      <c r="E174" s="129"/>
      <c r="F174" s="129"/>
      <c r="G174" s="129"/>
      <c r="H174" s="129"/>
      <c r="I174" s="129"/>
      <c r="J174" s="153"/>
      <c r="K174" s="153"/>
      <c r="L174" s="153"/>
    </row>
    <row r="175" spans="2:12" x14ac:dyDescent="0.2">
      <c r="B175" s="129"/>
      <c r="C175" s="129"/>
      <c r="D175" s="129"/>
      <c r="E175" s="129"/>
      <c r="F175" s="129"/>
      <c r="G175" s="129"/>
      <c r="H175" s="129"/>
      <c r="I175" s="129"/>
      <c r="J175" s="153"/>
      <c r="K175" s="153"/>
      <c r="L175" s="153"/>
    </row>
    <row r="176" spans="2:12" x14ac:dyDescent="0.2">
      <c r="B176" s="129"/>
      <c r="C176" s="129"/>
      <c r="D176" s="129"/>
      <c r="E176" s="129"/>
      <c r="F176" s="129"/>
      <c r="G176" s="129"/>
      <c r="H176" s="129"/>
      <c r="I176" s="129"/>
      <c r="J176" s="153"/>
      <c r="K176" s="153"/>
      <c r="L176" s="153"/>
    </row>
    <row r="177" spans="2:12" x14ac:dyDescent="0.2">
      <c r="B177" s="129"/>
      <c r="C177" s="129"/>
      <c r="D177" s="129"/>
      <c r="E177" s="129"/>
      <c r="F177" s="129"/>
      <c r="G177" s="129"/>
      <c r="H177" s="129"/>
      <c r="I177" s="129"/>
      <c r="J177" s="153"/>
      <c r="K177" s="153"/>
      <c r="L177" s="153"/>
    </row>
    <row r="178" spans="2:12" x14ac:dyDescent="0.2">
      <c r="B178" s="129"/>
      <c r="C178" s="129"/>
      <c r="D178" s="129"/>
      <c r="E178" s="129"/>
      <c r="F178" s="129"/>
      <c r="G178" s="129"/>
      <c r="H178" s="129"/>
      <c r="I178" s="129"/>
      <c r="J178" s="153"/>
      <c r="K178" s="153"/>
      <c r="L178" s="153"/>
    </row>
    <row r="179" spans="2:12" x14ac:dyDescent="0.2">
      <c r="B179" s="129"/>
      <c r="C179" s="129"/>
      <c r="D179" s="129"/>
      <c r="E179" s="129"/>
      <c r="F179" s="129"/>
      <c r="G179" s="129"/>
      <c r="H179" s="129"/>
      <c r="I179" s="129"/>
      <c r="J179" s="153"/>
      <c r="K179" s="153"/>
      <c r="L179" s="153"/>
    </row>
    <row r="180" spans="2:12" x14ac:dyDescent="0.2">
      <c r="B180" s="129"/>
      <c r="C180" s="129"/>
      <c r="D180" s="129"/>
      <c r="E180" s="129"/>
      <c r="F180" s="129"/>
      <c r="G180" s="129"/>
      <c r="H180" s="129"/>
      <c r="I180" s="129"/>
      <c r="J180" s="153"/>
      <c r="K180" s="153"/>
      <c r="L180" s="153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195" bestFit="1" customWidth="1"/>
    <col min="2" max="2" width="18" style="195" customWidth="1"/>
    <col min="3" max="3" width="19.85546875" style="195" customWidth="1"/>
    <col min="4" max="4" width="11.42578125" style="195" bestFit="1" customWidth="1"/>
    <col min="5" max="16384" width="9.140625" style="195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31.07.2018</v>
      </c>
      <c r="B2" s="3"/>
      <c r="C2" s="3"/>
      <c r="D2" s="3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8.75" x14ac:dyDescent="0.3">
      <c r="A3" s="2" t="s">
        <v>88</v>
      </c>
      <c r="B3" s="2"/>
      <c r="C3" s="2"/>
      <c r="D3" s="2"/>
    </row>
    <row r="4" spans="1:19" x14ac:dyDescent="0.2"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9" s="250" customFormat="1" x14ac:dyDescent="0.2">
      <c r="D5" s="250" t="str">
        <f>VALVAL</f>
        <v>млрд. одиниць</v>
      </c>
    </row>
    <row r="6" spans="1:19" s="118" customFormat="1" x14ac:dyDescent="0.2">
      <c r="A6" s="161"/>
      <c r="B6" s="73" t="s">
        <v>172</v>
      </c>
      <c r="C6" s="73" t="s">
        <v>175</v>
      </c>
      <c r="D6" s="73" t="s">
        <v>193</v>
      </c>
    </row>
    <row r="7" spans="1:19" s="245" customFormat="1" ht="15.75" x14ac:dyDescent="0.2">
      <c r="A7" s="29" t="s">
        <v>154</v>
      </c>
      <c r="B7" s="120">
        <f t="shared" ref="B7:D7" si="0">SUM(B$8+ B$9)</f>
        <v>75.711091565359993</v>
      </c>
      <c r="C7" s="120">
        <f t="shared" si="0"/>
        <v>2025.6664570098001</v>
      </c>
      <c r="D7" s="140">
        <f t="shared" si="0"/>
        <v>1</v>
      </c>
    </row>
    <row r="8" spans="1:19" s="209" customFormat="1" ht="14.25" x14ac:dyDescent="0.2">
      <c r="A8" s="53" t="str">
        <f>SRATE_M!A7</f>
        <v>Борг, по якому сплата відсотків здійснюється за плаваючими процентними ставками</v>
      </c>
      <c r="B8" s="60">
        <f>SRATE_M!B7</f>
        <v>26.90650676752</v>
      </c>
      <c r="C8" s="60">
        <f>SRATE_M!C7</f>
        <v>719.88934655960998</v>
      </c>
      <c r="D8" s="88">
        <f>SRATE_M!D7</f>
        <v>0.35538399999999998</v>
      </c>
    </row>
    <row r="9" spans="1:19" s="209" customFormat="1" ht="14.25" x14ac:dyDescent="0.2">
      <c r="A9" s="53" t="str">
        <f>SRATE_M!A8</f>
        <v>Борг, по якому сплата відсотків здійснюється за фіксованими процентними ставками</v>
      </c>
      <c r="B9" s="60">
        <f>SRATE_M!B8</f>
        <v>48.80458479784</v>
      </c>
      <c r="C9" s="60">
        <f>SRATE_M!C8</f>
        <v>1305.7771104501901</v>
      </c>
      <c r="D9" s="88">
        <f>SRATE_M!D8</f>
        <v>0.64461599999999997</v>
      </c>
    </row>
    <row r="10" spans="1:19" x14ac:dyDescent="0.2"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</row>
    <row r="11" spans="1:19" x14ac:dyDescent="0.2">
      <c r="A11" s="139" t="s">
        <v>167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</row>
    <row r="12" spans="1:19" x14ac:dyDescent="0.2">
      <c r="B12" s="181"/>
      <c r="C12" s="181"/>
      <c r="D12" s="250" t="str">
        <f>VALVAL</f>
        <v>млрд. одиниць</v>
      </c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s="246" customFormat="1" x14ac:dyDescent="0.2">
      <c r="A13" s="184"/>
      <c r="B13" s="73" t="s">
        <v>172</v>
      </c>
      <c r="C13" s="73" t="s">
        <v>175</v>
      </c>
      <c r="D13" s="73" t="s">
        <v>193</v>
      </c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</row>
    <row r="14" spans="1:19" s="109" customFormat="1" ht="15" x14ac:dyDescent="0.25">
      <c r="A14" s="61" t="s">
        <v>154</v>
      </c>
      <c r="B14" s="157">
        <f t="shared" ref="B14:C14" si="1">B$15+B$18</f>
        <v>75.711091565359993</v>
      </c>
      <c r="C14" s="157">
        <f t="shared" si="1"/>
        <v>2025.6664570098001</v>
      </c>
      <c r="D14" s="178">
        <v>1</v>
      </c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</row>
    <row r="15" spans="1:19" s="253" customFormat="1" ht="15" x14ac:dyDescent="0.25">
      <c r="A15" s="244" t="s">
        <v>70</v>
      </c>
      <c r="B15" s="117">
        <f t="shared" ref="B15:C15" si="2">SUM(B$16:B$17)</f>
        <v>65.422520472659997</v>
      </c>
      <c r="C15" s="117">
        <f t="shared" si="2"/>
        <v>1750.3935356686202</v>
      </c>
      <c r="D15" s="87">
        <v>1.098733</v>
      </c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1"/>
      <c r="Q15" s="241"/>
    </row>
    <row r="16" spans="1:19" s="58" customFormat="1" outlineLevel="1" x14ac:dyDescent="0.2">
      <c r="A16" s="35" t="s">
        <v>50</v>
      </c>
      <c r="B16" s="177">
        <v>17.76370064392</v>
      </c>
      <c r="C16" s="177">
        <v>475.27161216205002</v>
      </c>
      <c r="D16" s="199">
        <v>0.234625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</row>
    <row r="17" spans="1:17" s="58" customFormat="1" outlineLevel="1" x14ac:dyDescent="0.2">
      <c r="A17" s="35" t="s">
        <v>110</v>
      </c>
      <c r="B17" s="177">
        <v>47.65881982874</v>
      </c>
      <c r="C17" s="177">
        <v>1275.1219235065701</v>
      </c>
      <c r="D17" s="199">
        <v>0.62948300000000001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</row>
    <row r="18" spans="1:17" s="253" customFormat="1" ht="15" x14ac:dyDescent="0.25">
      <c r="A18" s="244" t="s">
        <v>15</v>
      </c>
      <c r="B18" s="117">
        <f t="shared" ref="B18:C18" si="3">SUM(B$19:B$20)</f>
        <v>10.2885710927</v>
      </c>
      <c r="C18" s="117">
        <f t="shared" si="3"/>
        <v>275.27292134117999</v>
      </c>
      <c r="D18" s="87">
        <v>0.25665100000000002</v>
      </c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</row>
    <row r="19" spans="1:17" s="58" customFormat="1" outlineLevel="1" x14ac:dyDescent="0.2">
      <c r="A19" s="35" t="s">
        <v>50</v>
      </c>
      <c r="B19" s="177">
        <v>9.1428061235999998</v>
      </c>
      <c r="C19" s="177">
        <v>244.61773439756001</v>
      </c>
      <c r="D19" s="199">
        <v>0.12075900000000001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</row>
    <row r="20" spans="1:17" s="58" customFormat="1" outlineLevel="1" x14ac:dyDescent="0.2">
      <c r="A20" s="35" t="s">
        <v>110</v>
      </c>
      <c r="B20" s="177">
        <v>1.1457649691</v>
      </c>
      <c r="C20" s="177">
        <v>30.655186943619999</v>
      </c>
      <c r="D20" s="199">
        <v>1.5133000000000001E-2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</row>
    <row r="21" spans="1:17" x14ac:dyDescent="0.2">
      <c r="B21" s="147"/>
      <c r="C21" s="147"/>
      <c r="D21" s="167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7" x14ac:dyDescent="0.2">
      <c r="B22" s="147"/>
      <c r="C22" s="147"/>
      <c r="D22" s="167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1:17" x14ac:dyDescent="0.2">
      <c r="B23" s="147"/>
      <c r="C23" s="147"/>
      <c r="D23" s="167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7" x14ac:dyDescent="0.2">
      <c r="B24" s="147"/>
      <c r="C24" s="147"/>
      <c r="D24" s="167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7" x14ac:dyDescent="0.2">
      <c r="B25" s="147"/>
      <c r="C25" s="147"/>
      <c r="D25" s="167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</row>
    <row r="26" spans="1:17" x14ac:dyDescent="0.2">
      <c r="B26" s="147"/>
      <c r="C26" s="147"/>
      <c r="D26" s="167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7" x14ac:dyDescent="0.2">
      <c r="B27" s="147"/>
      <c r="C27" s="147"/>
      <c r="D27" s="167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7" x14ac:dyDescent="0.2">
      <c r="B28" s="147"/>
      <c r="C28" s="147"/>
      <c r="D28" s="167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7" x14ac:dyDescent="0.2">
      <c r="B29" s="147"/>
      <c r="C29" s="147"/>
      <c r="D29" s="167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7" x14ac:dyDescent="0.2">
      <c r="B30" s="147"/>
      <c r="C30" s="147"/>
      <c r="D30" s="167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7" x14ac:dyDescent="0.2">
      <c r="B31" s="147"/>
      <c r="C31" s="147"/>
      <c r="D31" s="167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7" x14ac:dyDescent="0.2">
      <c r="B32" s="147"/>
      <c r="C32" s="147"/>
      <c r="D32" s="167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147"/>
      <c r="C33" s="147"/>
      <c r="D33" s="167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147"/>
      <c r="C34" s="147"/>
      <c r="D34" s="167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147"/>
      <c r="C35" s="147"/>
      <c r="D35" s="167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147"/>
      <c r="C36" s="147"/>
      <c r="D36" s="167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147"/>
      <c r="C37" s="147"/>
      <c r="D37" s="167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147"/>
      <c r="C38" s="147"/>
      <c r="D38" s="167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147"/>
      <c r="C39" s="147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181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18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18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181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181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181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181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181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181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181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181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181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181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181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181"/>
      <c r="C225" s="181"/>
      <c r="D225" s="181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181"/>
      <c r="C226" s="181"/>
      <c r="D226" s="181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181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181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181"/>
      <c r="C235" s="181"/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181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181"/>
      <c r="C237" s="181"/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181"/>
      <c r="C238" s="181"/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181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181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181"/>
      <c r="C243" s="181"/>
      <c r="D243" s="181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</row>
    <row r="244" spans="2:17" x14ac:dyDescent="0.2">
      <c r="B244" s="181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</row>
    <row r="245" spans="2:17" x14ac:dyDescent="0.2"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</row>
    <row r="246" spans="2:17" x14ac:dyDescent="0.2">
      <c r="B246" s="181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</row>
    <row r="247" spans="2:17" x14ac:dyDescent="0.2"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</row>
    <row r="248" spans="2:17" x14ac:dyDescent="0.2">
      <c r="B248" s="181"/>
      <c r="C248" s="181"/>
      <c r="D248" s="181"/>
      <c r="E248" s="181"/>
      <c r="F248" s="181"/>
      <c r="G248" s="181"/>
      <c r="H248" s="181"/>
      <c r="I248" s="181"/>
      <c r="J248" s="181"/>
      <c r="K248" s="181"/>
      <c r="L248" s="181"/>
      <c r="M248" s="181"/>
      <c r="N248" s="181"/>
      <c r="O248" s="181"/>
      <c r="P248" s="181"/>
      <c r="Q248" s="1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7" sqref="A7:XFD11"/>
    </sheetView>
  </sheetViews>
  <sheetFormatPr defaultRowHeight="12.75" x14ac:dyDescent="0.2"/>
  <cols>
    <col min="1" max="1" width="66" style="195" bestFit="1" customWidth="1"/>
    <col min="2" max="2" width="18" style="158" customWidth="1"/>
    <col min="3" max="3" width="17.42578125" style="158" customWidth="1"/>
    <col min="4" max="4" width="11.42578125" style="176" bestFit="1" customWidth="1"/>
    <col min="5" max="16384" width="9.140625" style="195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of Ukraine as of ")&amp;TEXT(DREPORTDATE,"dd.MM.yyyy")</f>
        <v>Державний та гарантований державою борг України за станом на 31.07.2018</v>
      </c>
      <c r="B2" s="3"/>
      <c r="C2" s="3"/>
      <c r="D2" s="3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8.75" x14ac:dyDescent="0.3">
      <c r="A3" s="2" t="str">
        <f>IF(REPORT_LANG="UKR","(за видами відсоткових ставок)","by interest rate types")</f>
        <v>(за видами відсоткових ставок)</v>
      </c>
      <c r="B3" s="2"/>
      <c r="C3" s="2"/>
      <c r="D3" s="2"/>
    </row>
    <row r="4" spans="1:19" x14ac:dyDescent="0.2">
      <c r="B4" s="147"/>
      <c r="C4" s="147"/>
      <c r="D4" s="167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9" s="250" customFormat="1" x14ac:dyDescent="0.2">
      <c r="B5" s="206"/>
      <c r="C5" s="206"/>
      <c r="D5" s="250" t="str">
        <f>VALVAL</f>
        <v>млрд. одиниць</v>
      </c>
    </row>
    <row r="6" spans="1:19" s="164" customFormat="1" x14ac:dyDescent="0.2">
      <c r="A6" s="184"/>
      <c r="B6" s="239" t="str">
        <f>IF(REPORT_LANG="UKR","дол.США","USD")</f>
        <v>дол.США</v>
      </c>
      <c r="C6" s="239" t="str">
        <f>IF(REPORT_LANG="UKR","грн.","UAH")</f>
        <v>грн.</v>
      </c>
      <c r="D6" s="102" t="s">
        <v>193</v>
      </c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</row>
    <row r="7" spans="1:19" s="41" customFormat="1" ht="19.5" customHeight="1" x14ac:dyDescent="0.2">
      <c r="A7" s="269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270">
        <f t="shared" ref="B7:D7" si="0">SUM(B8:B19)</f>
        <v>75.711091565359993</v>
      </c>
      <c r="C7" s="270">
        <f t="shared" si="0"/>
        <v>2025.6664570098001</v>
      </c>
      <c r="D7" s="271">
        <f t="shared" si="0"/>
        <v>1.0000009999999999</v>
      </c>
    </row>
    <row r="8" spans="1:19" s="254" customFormat="1" ht="19.5" customHeight="1" x14ac:dyDescent="0.2">
      <c r="A8" s="62" t="s">
        <v>166</v>
      </c>
      <c r="B8" s="177">
        <v>8.7125819998799994</v>
      </c>
      <c r="C8" s="177">
        <v>233.10699589907</v>
      </c>
      <c r="D8" s="199">
        <v>0.115077</v>
      </c>
    </row>
    <row r="9" spans="1:19" s="254" customFormat="1" ht="19.5" customHeight="1" x14ac:dyDescent="0.2">
      <c r="A9" s="62" t="s">
        <v>184</v>
      </c>
      <c r="B9" s="177">
        <v>5.4259680000300001</v>
      </c>
      <c r="C9" s="177">
        <v>145.172935</v>
      </c>
      <c r="D9" s="199">
        <v>7.1666999999999995E-2</v>
      </c>
    </row>
    <row r="10" spans="1:19" s="254" customFormat="1" ht="19.5" customHeight="1" x14ac:dyDescent="0.2">
      <c r="A10" s="62" t="s">
        <v>119</v>
      </c>
      <c r="B10" s="177">
        <v>12.76795676761</v>
      </c>
      <c r="C10" s="177">
        <v>341.60941566053998</v>
      </c>
      <c r="D10" s="199">
        <v>0.16864100000000001</v>
      </c>
    </row>
    <row r="11" spans="1:19" ht="19.5" customHeight="1" x14ac:dyDescent="0.2">
      <c r="A11" s="108" t="s">
        <v>159</v>
      </c>
      <c r="B11" s="230">
        <v>48.80458479784</v>
      </c>
      <c r="C11" s="230">
        <v>1305.7771104501901</v>
      </c>
      <c r="D11" s="242">
        <v>0.64461599999999997</v>
      </c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</row>
    <row r="12" spans="1:19" x14ac:dyDescent="0.2">
      <c r="B12" s="147"/>
      <c r="C12" s="147"/>
      <c r="D12" s="167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x14ac:dyDescent="0.2">
      <c r="B13" s="147"/>
      <c r="C13" s="147"/>
      <c r="D13" s="167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x14ac:dyDescent="0.2">
      <c r="B14" s="147"/>
      <c r="C14" s="147"/>
      <c r="D14" s="167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x14ac:dyDescent="0.2">
      <c r="B15" s="147"/>
      <c r="C15" s="147"/>
      <c r="D15" s="167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x14ac:dyDescent="0.2">
      <c r="B16" s="147"/>
      <c r="C16" s="147"/>
      <c r="D16" s="167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2:17" x14ac:dyDescent="0.2">
      <c r="B17" s="147"/>
      <c r="C17" s="147"/>
      <c r="D17" s="167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2:17" x14ac:dyDescent="0.2">
      <c r="B18" s="147"/>
      <c r="C18" s="147"/>
      <c r="D18" s="167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2:17" x14ac:dyDescent="0.2">
      <c r="B19" s="147"/>
      <c r="C19" s="147"/>
      <c r="D19" s="167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2:17" x14ac:dyDescent="0.2">
      <c r="B20" s="147"/>
      <c r="C20" s="147"/>
      <c r="D20" s="167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2:17" x14ac:dyDescent="0.2">
      <c r="B21" s="147"/>
      <c r="C21" s="147"/>
      <c r="D21" s="167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2:17" x14ac:dyDescent="0.2">
      <c r="B22" s="147"/>
      <c r="C22" s="147"/>
      <c r="D22" s="167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2:17" x14ac:dyDescent="0.2">
      <c r="B23" s="147"/>
      <c r="C23" s="147"/>
      <c r="D23" s="167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2:17" x14ac:dyDescent="0.2">
      <c r="B24" s="147"/>
      <c r="C24" s="147"/>
      <c r="D24" s="167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2:17" x14ac:dyDescent="0.2">
      <c r="B25" s="147"/>
      <c r="C25" s="147"/>
      <c r="D25" s="167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</row>
    <row r="26" spans="2:17" x14ac:dyDescent="0.2">
      <c r="B26" s="147"/>
      <c r="C26" s="147"/>
      <c r="D26" s="167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2:17" x14ac:dyDescent="0.2">
      <c r="B27" s="147"/>
      <c r="C27" s="147"/>
      <c r="D27" s="167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2:17" x14ac:dyDescent="0.2">
      <c r="B28" s="147"/>
      <c r="C28" s="147"/>
      <c r="D28" s="167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2:17" x14ac:dyDescent="0.2">
      <c r="B29" s="147"/>
      <c r="C29" s="147"/>
      <c r="D29" s="167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2:17" x14ac:dyDescent="0.2">
      <c r="B30" s="147"/>
      <c r="C30" s="147"/>
      <c r="D30" s="167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2:17" x14ac:dyDescent="0.2">
      <c r="B31" s="147"/>
      <c r="C31" s="147"/>
      <c r="D31" s="167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2:17" x14ac:dyDescent="0.2">
      <c r="B32" s="147"/>
      <c r="C32" s="147"/>
      <c r="D32" s="167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147"/>
      <c r="C33" s="147"/>
      <c r="D33" s="167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147"/>
      <c r="C34" s="147"/>
      <c r="D34" s="167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147"/>
      <c r="C35" s="147"/>
      <c r="D35" s="167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147"/>
      <c r="C36" s="147"/>
      <c r="D36" s="167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147"/>
      <c r="C37" s="147"/>
      <c r="D37" s="167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147"/>
      <c r="C38" s="147"/>
      <c r="D38" s="167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147"/>
      <c r="C39" s="147"/>
      <c r="D39" s="167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147"/>
      <c r="C40" s="147"/>
      <c r="D40" s="167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147"/>
      <c r="C41" s="147"/>
      <c r="D41" s="167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147"/>
      <c r="C42" s="147"/>
      <c r="D42" s="167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147"/>
      <c r="C43" s="147"/>
      <c r="D43" s="167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147"/>
      <c r="C44" s="147"/>
      <c r="D44" s="167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147"/>
      <c r="C45" s="147"/>
      <c r="D45" s="167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147"/>
      <c r="C46" s="147"/>
      <c r="D46" s="167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147"/>
      <c r="C47" s="147"/>
      <c r="D47" s="167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147"/>
      <c r="C48" s="147"/>
      <c r="D48" s="167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147"/>
      <c r="C49" s="147"/>
      <c r="D49" s="167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147"/>
      <c r="C50" s="147"/>
      <c r="D50" s="167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147"/>
      <c r="C51" s="147"/>
      <c r="D51" s="167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147"/>
      <c r="C52" s="147"/>
      <c r="D52" s="167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147"/>
      <c r="C53" s="147"/>
      <c r="D53" s="167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147"/>
      <c r="C54" s="147"/>
      <c r="D54" s="167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147"/>
      <c r="C55" s="147"/>
      <c r="D55" s="167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147"/>
      <c r="C56" s="147"/>
      <c r="D56" s="167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147"/>
      <c r="C57" s="147"/>
      <c r="D57" s="167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147"/>
      <c r="C58" s="147"/>
      <c r="D58" s="167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147"/>
      <c r="C59" s="147"/>
      <c r="D59" s="167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147"/>
      <c r="C60" s="147"/>
      <c r="D60" s="167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147"/>
      <c r="C61" s="147"/>
      <c r="D61" s="167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147"/>
      <c r="C62" s="147"/>
      <c r="D62" s="167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147"/>
      <c r="C63" s="147"/>
      <c r="D63" s="167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147"/>
      <c r="C64" s="147"/>
      <c r="D64" s="167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147"/>
      <c r="C65" s="147"/>
      <c r="D65" s="167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147"/>
      <c r="C66" s="147"/>
      <c r="D66" s="167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147"/>
      <c r="C67" s="147"/>
      <c r="D67" s="167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147"/>
      <c r="C68" s="147"/>
      <c r="D68" s="167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147"/>
      <c r="C69" s="147"/>
      <c r="D69" s="167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147"/>
      <c r="C70" s="147"/>
      <c r="D70" s="167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147"/>
      <c r="C71" s="147"/>
      <c r="D71" s="167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147"/>
      <c r="C72" s="147"/>
      <c r="D72" s="167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147"/>
      <c r="C73" s="147"/>
      <c r="D73" s="167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147"/>
      <c r="C74" s="147"/>
      <c r="D74" s="167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147"/>
      <c r="C75" s="147"/>
      <c r="D75" s="167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147"/>
      <c r="C76" s="147"/>
      <c r="D76" s="167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147"/>
      <c r="C77" s="147"/>
      <c r="D77" s="167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147"/>
      <c r="C78" s="147"/>
      <c r="D78" s="167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147"/>
      <c r="C79" s="147"/>
      <c r="D79" s="167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147"/>
      <c r="C80" s="147"/>
      <c r="D80" s="167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147"/>
      <c r="C81" s="147"/>
      <c r="D81" s="167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147"/>
      <c r="C82" s="147"/>
      <c r="D82" s="167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147"/>
      <c r="C83" s="147"/>
      <c r="D83" s="167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147"/>
      <c r="C84" s="147"/>
      <c r="D84" s="167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147"/>
      <c r="C85" s="147"/>
      <c r="D85" s="167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147"/>
      <c r="C86" s="147"/>
      <c r="D86" s="167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147"/>
      <c r="C87" s="147"/>
      <c r="D87" s="167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147"/>
      <c r="C88" s="147"/>
      <c r="D88" s="167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147"/>
      <c r="C89" s="147"/>
      <c r="D89" s="167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147"/>
      <c r="C90" s="147"/>
      <c r="D90" s="167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147"/>
      <c r="C91" s="147"/>
      <c r="D91" s="167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147"/>
      <c r="C92" s="147"/>
      <c r="D92" s="167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147"/>
      <c r="C93" s="147"/>
      <c r="D93" s="167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147"/>
      <c r="C94" s="147"/>
      <c r="D94" s="167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147"/>
      <c r="C95" s="147"/>
      <c r="D95" s="167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147"/>
      <c r="C96" s="147"/>
      <c r="D96" s="167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147"/>
      <c r="C97" s="147"/>
      <c r="D97" s="167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147"/>
      <c r="C98" s="147"/>
      <c r="D98" s="167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147"/>
      <c r="C99" s="147"/>
      <c r="D99" s="167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147"/>
      <c r="C100" s="147"/>
      <c r="D100" s="167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147"/>
      <c r="C101" s="147"/>
      <c r="D101" s="167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147"/>
      <c r="C102" s="147"/>
      <c r="D102" s="167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147"/>
      <c r="C103" s="147"/>
      <c r="D103" s="167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147"/>
      <c r="C104" s="147"/>
      <c r="D104" s="167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147"/>
      <c r="C105" s="147"/>
      <c r="D105" s="167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147"/>
      <c r="C106" s="147"/>
      <c r="D106" s="167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147"/>
      <c r="C107" s="147"/>
      <c r="D107" s="167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147"/>
      <c r="C108" s="147"/>
      <c r="D108" s="167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147"/>
      <c r="C109" s="147"/>
      <c r="D109" s="167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147"/>
      <c r="C110" s="147"/>
      <c r="D110" s="167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147"/>
      <c r="C111" s="147"/>
      <c r="D111" s="167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147"/>
      <c r="C112" s="147"/>
      <c r="D112" s="167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47"/>
      <c r="C113" s="147"/>
      <c r="D113" s="167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47"/>
      <c r="C114" s="147"/>
      <c r="D114" s="167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47"/>
      <c r="C115" s="147"/>
      <c r="D115" s="167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47"/>
      <c r="C116" s="147"/>
      <c r="D116" s="167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47"/>
      <c r="C117" s="147"/>
      <c r="D117" s="167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47"/>
      <c r="C118" s="147"/>
      <c r="D118" s="167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47"/>
      <c r="C119" s="147"/>
      <c r="D119" s="167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47"/>
      <c r="C120" s="147"/>
      <c r="D120" s="167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47"/>
      <c r="C121" s="147"/>
      <c r="D121" s="167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47"/>
      <c r="C122" s="147"/>
      <c r="D122" s="167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47"/>
      <c r="C123" s="147"/>
      <c r="D123" s="167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47"/>
      <c r="C124" s="147"/>
      <c r="D124" s="167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47"/>
      <c r="C125" s="147"/>
      <c r="D125" s="167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47"/>
      <c r="C126" s="147"/>
      <c r="D126" s="167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47"/>
      <c r="C127" s="147"/>
      <c r="D127" s="167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47"/>
      <c r="C128" s="147"/>
      <c r="D128" s="167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47"/>
      <c r="C129" s="147"/>
      <c r="D129" s="167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47"/>
      <c r="C130" s="147"/>
      <c r="D130" s="167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47"/>
      <c r="C131" s="147"/>
      <c r="D131" s="167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47"/>
      <c r="C132" s="147"/>
      <c r="D132" s="167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47"/>
      <c r="C133" s="147"/>
      <c r="D133" s="167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47"/>
      <c r="C134" s="147"/>
      <c r="D134" s="167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47"/>
      <c r="C135" s="147"/>
      <c r="D135" s="167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47"/>
      <c r="C136" s="147"/>
      <c r="D136" s="167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47"/>
      <c r="C137" s="147"/>
      <c r="D137" s="167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47"/>
      <c r="C138" s="147"/>
      <c r="D138" s="167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47"/>
      <c r="C139" s="147"/>
      <c r="D139" s="167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47"/>
      <c r="C140" s="147"/>
      <c r="D140" s="167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47"/>
      <c r="C141" s="147"/>
      <c r="D141" s="167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47"/>
      <c r="C142" s="147"/>
      <c r="D142" s="167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47"/>
      <c r="C143" s="147"/>
      <c r="D143" s="167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47"/>
      <c r="C144" s="147"/>
      <c r="D144" s="167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47"/>
      <c r="C145" s="147"/>
      <c r="D145" s="167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47"/>
      <c r="C146" s="147"/>
      <c r="D146" s="167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47"/>
      <c r="C147" s="147"/>
      <c r="D147" s="167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47"/>
      <c r="C148" s="147"/>
      <c r="D148" s="167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47"/>
      <c r="C149" s="147"/>
      <c r="D149" s="167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47"/>
      <c r="C150" s="147"/>
      <c r="D150" s="167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47"/>
      <c r="C151" s="147"/>
      <c r="D151" s="167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47"/>
      <c r="C152" s="147"/>
      <c r="D152" s="167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47"/>
      <c r="C153" s="147"/>
      <c r="D153" s="167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47"/>
      <c r="C154" s="147"/>
      <c r="D154" s="167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47"/>
      <c r="C155" s="147"/>
      <c r="D155" s="167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47"/>
      <c r="C156" s="147"/>
      <c r="D156" s="167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47"/>
      <c r="C157" s="147"/>
      <c r="D157" s="167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47"/>
      <c r="C158" s="147"/>
      <c r="D158" s="167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47"/>
      <c r="C159" s="147"/>
      <c r="D159" s="167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47"/>
      <c r="C160" s="147"/>
      <c r="D160" s="167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47"/>
      <c r="C161" s="147"/>
      <c r="D161" s="167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47"/>
      <c r="C162" s="147"/>
      <c r="D162" s="167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47"/>
      <c r="C163" s="147"/>
      <c r="D163" s="167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47"/>
      <c r="C164" s="147"/>
      <c r="D164" s="167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47"/>
      <c r="C165" s="147"/>
      <c r="D165" s="167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47"/>
      <c r="C166" s="147"/>
      <c r="D166" s="167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47"/>
      <c r="C167" s="147"/>
      <c r="D167" s="167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47"/>
      <c r="C168" s="147"/>
      <c r="D168" s="167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47"/>
      <c r="C169" s="147"/>
      <c r="D169" s="167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47"/>
      <c r="C170" s="147"/>
      <c r="D170" s="167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47"/>
      <c r="C171" s="147"/>
      <c r="D171" s="167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47"/>
      <c r="C172" s="147"/>
      <c r="D172" s="167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47"/>
      <c r="C173" s="147"/>
      <c r="D173" s="167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47"/>
      <c r="C174" s="147"/>
      <c r="D174" s="167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147"/>
      <c r="C175" s="147"/>
      <c r="D175" s="167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147"/>
      <c r="C176" s="147"/>
      <c r="D176" s="167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147"/>
      <c r="C177" s="147"/>
      <c r="D177" s="167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147"/>
      <c r="C178" s="147"/>
      <c r="D178" s="167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147"/>
      <c r="C179" s="147"/>
      <c r="D179" s="167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147"/>
      <c r="C180" s="147"/>
      <c r="D180" s="167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147"/>
      <c r="C181" s="147"/>
      <c r="D181" s="167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147"/>
      <c r="C182" s="147"/>
      <c r="D182" s="167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147"/>
      <c r="C183" s="147"/>
      <c r="D183" s="167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147"/>
      <c r="C184" s="147"/>
      <c r="D184" s="167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147"/>
      <c r="C185" s="147"/>
      <c r="D185" s="167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147"/>
      <c r="C186" s="147"/>
      <c r="D186" s="167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147"/>
      <c r="C187" s="147"/>
      <c r="D187" s="167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147"/>
      <c r="C188" s="147"/>
      <c r="D188" s="167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147"/>
      <c r="C189" s="147"/>
      <c r="D189" s="167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147"/>
      <c r="C190" s="147"/>
      <c r="D190" s="167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147"/>
      <c r="C191" s="147"/>
      <c r="D191" s="167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147"/>
      <c r="C192" s="147"/>
      <c r="D192" s="167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147"/>
      <c r="C193" s="147"/>
      <c r="D193" s="167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147"/>
      <c r="C194" s="147"/>
      <c r="D194" s="167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147"/>
      <c r="C195" s="147"/>
      <c r="D195" s="167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147"/>
      <c r="C196" s="147"/>
      <c r="D196" s="167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147"/>
      <c r="C197" s="147"/>
      <c r="D197" s="167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147"/>
      <c r="C198" s="147"/>
      <c r="D198" s="167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147"/>
      <c r="C199" s="147"/>
      <c r="D199" s="167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147"/>
      <c r="C200" s="147"/>
      <c r="D200" s="167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147"/>
      <c r="C201" s="147"/>
      <c r="D201" s="167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147"/>
      <c r="C202" s="147"/>
      <c r="D202" s="167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147"/>
      <c r="C203" s="147"/>
      <c r="D203" s="167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147"/>
      <c r="C204" s="147"/>
      <c r="D204" s="167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147"/>
      <c r="C205" s="147"/>
      <c r="D205" s="167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147"/>
      <c r="C206" s="147"/>
      <c r="D206" s="167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147"/>
      <c r="C207" s="147"/>
      <c r="D207" s="167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147"/>
      <c r="C208" s="147"/>
      <c r="D208" s="167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147"/>
      <c r="C209" s="147"/>
      <c r="D209" s="167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147"/>
      <c r="C210" s="147"/>
      <c r="D210" s="167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147"/>
      <c r="C211" s="147"/>
      <c r="D211" s="167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147"/>
      <c r="C212" s="147"/>
      <c r="D212" s="167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147"/>
      <c r="C213" s="147"/>
      <c r="D213" s="167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147"/>
      <c r="C214" s="147"/>
      <c r="D214" s="167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147"/>
      <c r="C215" s="147"/>
      <c r="D215" s="167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147"/>
      <c r="C216" s="147"/>
      <c r="D216" s="167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147"/>
      <c r="C217" s="147"/>
      <c r="D217" s="167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147"/>
      <c r="C218" s="147"/>
      <c r="D218" s="167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147"/>
      <c r="C219" s="147"/>
      <c r="D219" s="167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147"/>
      <c r="C220" s="147"/>
      <c r="D220" s="167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147"/>
      <c r="C221" s="147"/>
      <c r="D221" s="167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147"/>
      <c r="C222" s="147"/>
      <c r="D222" s="167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147"/>
      <c r="C223" s="147"/>
      <c r="D223" s="167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147"/>
      <c r="C224" s="147"/>
      <c r="D224" s="167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147"/>
      <c r="C225" s="147"/>
      <c r="D225" s="167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147"/>
      <c r="C226" s="147"/>
      <c r="D226" s="167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147"/>
      <c r="C227" s="147"/>
      <c r="D227" s="167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147"/>
      <c r="C228" s="147"/>
      <c r="D228" s="167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147"/>
      <c r="C229" s="147"/>
      <c r="D229" s="167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147"/>
      <c r="C230" s="147"/>
      <c r="D230" s="167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147"/>
      <c r="C231" s="147"/>
      <c r="D231" s="167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147"/>
      <c r="C232" s="147"/>
      <c r="D232" s="167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147"/>
      <c r="C233" s="147"/>
      <c r="D233" s="167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147"/>
      <c r="C234" s="147"/>
      <c r="D234" s="167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147"/>
      <c r="C235" s="147"/>
      <c r="D235" s="167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147"/>
      <c r="C236" s="147"/>
      <c r="D236" s="167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147"/>
      <c r="C237" s="147"/>
      <c r="D237" s="167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147"/>
      <c r="C238" s="147"/>
      <c r="D238" s="167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147"/>
      <c r="C239" s="147"/>
      <c r="D239" s="167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147"/>
      <c r="C240" s="147"/>
      <c r="D240" s="167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147"/>
      <c r="C241" s="147"/>
      <c r="D241" s="167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147"/>
      <c r="C242" s="147"/>
      <c r="D242" s="167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147"/>
      <c r="C243" s="147"/>
      <c r="D243" s="167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</row>
    <row r="244" spans="2:17" x14ac:dyDescent="0.2">
      <c r="B244" s="147"/>
      <c r="C244" s="147"/>
      <c r="D244" s="167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</row>
    <row r="245" spans="2:17" x14ac:dyDescent="0.2">
      <c r="B245" s="147"/>
      <c r="C245" s="147"/>
      <c r="D245" s="167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</row>
  </sheetData>
  <mergeCells count="2">
    <mergeCell ref="A2:D2"/>
    <mergeCell ref="A3:D3"/>
  </mergeCells>
  <printOptions horizontalCentered="1"/>
  <pageMargins left="0.78740157480314965" right="0.78740157480314965" top="1.5748031496062993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195" bestFit="1" customWidth="1"/>
    <col min="2" max="2" width="17.7109375" style="158" customWidth="1"/>
    <col min="3" max="3" width="17.85546875" style="158" customWidth="1"/>
    <col min="4" max="4" width="11.42578125" style="176" bestFit="1" customWidth="1"/>
    <col min="5" max="16384" width="9.140625" style="195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31.07.2018</v>
      </c>
      <c r="B2" s="3"/>
      <c r="C2" s="3"/>
      <c r="D2" s="3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8.75" x14ac:dyDescent="0.3">
      <c r="A3" s="2" t="s">
        <v>88</v>
      </c>
      <c r="B3" s="2"/>
      <c r="C3" s="2"/>
      <c r="D3" s="2"/>
    </row>
    <row r="4" spans="1:19" x14ac:dyDescent="0.2">
      <c r="B4" s="147"/>
      <c r="C4" s="147"/>
      <c r="D4" s="167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9" s="250" customFormat="1" x14ac:dyDescent="0.2">
      <c r="A5" s="208"/>
      <c r="B5" s="206"/>
      <c r="C5" s="206"/>
      <c r="D5" s="250" t="str">
        <f>VALVAL</f>
        <v>млрд. одиниць</v>
      </c>
    </row>
    <row r="6" spans="1:19" s="118" customFormat="1" x14ac:dyDescent="0.2">
      <c r="A6" s="25"/>
      <c r="B6" s="86" t="s">
        <v>172</v>
      </c>
      <c r="C6" s="86" t="s">
        <v>175</v>
      </c>
      <c r="D6" s="102" t="s">
        <v>193</v>
      </c>
    </row>
    <row r="7" spans="1:19" s="245" customFormat="1" ht="15.75" x14ac:dyDescent="0.2">
      <c r="A7" s="29" t="s">
        <v>154</v>
      </c>
      <c r="B7" s="120">
        <f t="shared" ref="B7:D7" si="0">SUM(B8:B18)</f>
        <v>75.711091565359993</v>
      </c>
      <c r="C7" s="120">
        <f t="shared" si="0"/>
        <v>2025.6664570098001</v>
      </c>
      <c r="D7" s="140">
        <f t="shared" si="0"/>
        <v>1.0000009999999999</v>
      </c>
    </row>
    <row r="8" spans="1:19" s="209" customFormat="1" x14ac:dyDescent="0.2">
      <c r="A8" s="173" t="s">
        <v>166</v>
      </c>
      <c r="B8" s="21">
        <v>8.7125819998799994</v>
      </c>
      <c r="C8" s="21">
        <v>233.10699589907</v>
      </c>
      <c r="D8" s="39">
        <v>0.115077</v>
      </c>
    </row>
    <row r="9" spans="1:19" s="209" customFormat="1" x14ac:dyDescent="0.2">
      <c r="A9" s="173" t="s">
        <v>184</v>
      </c>
      <c r="B9" s="21">
        <v>5.4259680000300001</v>
      </c>
      <c r="C9" s="21">
        <v>145.172935</v>
      </c>
      <c r="D9" s="39">
        <v>7.1666999999999995E-2</v>
      </c>
    </row>
    <row r="10" spans="1:19" s="209" customFormat="1" x14ac:dyDescent="0.2">
      <c r="A10" s="173" t="s">
        <v>119</v>
      </c>
      <c r="B10" s="21">
        <v>12.76795676761</v>
      </c>
      <c r="C10" s="21">
        <v>341.60941566053998</v>
      </c>
      <c r="D10" s="39">
        <v>0.16864100000000001</v>
      </c>
    </row>
    <row r="11" spans="1:19" x14ac:dyDescent="0.2">
      <c r="A11" s="108" t="s">
        <v>159</v>
      </c>
      <c r="B11" s="230">
        <v>48.80458479784</v>
      </c>
      <c r="C11" s="230">
        <v>1305.7771104501901</v>
      </c>
      <c r="D11" s="242">
        <v>0.64461599999999997</v>
      </c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</row>
    <row r="12" spans="1:19" x14ac:dyDescent="0.2">
      <c r="A12" s="68"/>
      <c r="B12" s="147"/>
      <c r="C12" s="147"/>
      <c r="D12" s="167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x14ac:dyDescent="0.2">
      <c r="A13" s="68"/>
      <c r="B13" s="147"/>
      <c r="C13" s="147"/>
      <c r="D13" s="167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x14ac:dyDescent="0.2">
      <c r="A14" s="68"/>
      <c r="B14" s="147"/>
      <c r="C14" s="147"/>
      <c r="D14" s="167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x14ac:dyDescent="0.2">
      <c r="A15" s="68"/>
      <c r="B15" s="147"/>
      <c r="C15" s="147"/>
      <c r="D15" s="167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x14ac:dyDescent="0.2">
      <c r="A16" s="68"/>
      <c r="B16" s="147"/>
      <c r="C16" s="147"/>
      <c r="D16" s="167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1:19" x14ac:dyDescent="0.2">
      <c r="A17" s="68"/>
      <c r="B17" s="147"/>
      <c r="C17" s="147"/>
      <c r="D17" s="167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9" x14ac:dyDescent="0.2">
      <c r="A18" s="68"/>
      <c r="B18" s="147"/>
      <c r="C18" s="147"/>
      <c r="D18" s="167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1:19" x14ac:dyDescent="0.2">
      <c r="A19" s="22" t="s">
        <v>167</v>
      </c>
      <c r="B19" s="147"/>
      <c r="C19" s="147"/>
      <c r="D19" s="167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1:19" x14ac:dyDescent="0.2">
      <c r="B20" s="198" t="str">
        <f>"Державний борг України за станом на " &amp; TEXT(DREPORTDATE,"dd.MM.yyyy")</f>
        <v>Державний борг України за станом на 31.07.2018</v>
      </c>
      <c r="C20" s="147"/>
      <c r="D20" s="250" t="str">
        <f>VALVAL</f>
        <v>млрд. одиниць</v>
      </c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1:19" s="246" customFormat="1" x14ac:dyDescent="0.2">
      <c r="A21" s="25"/>
      <c r="B21" s="86" t="s">
        <v>172</v>
      </c>
      <c r="C21" s="86" t="s">
        <v>175</v>
      </c>
      <c r="D21" s="102" t="s">
        <v>193</v>
      </c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</row>
    <row r="22" spans="1:19" s="109" customFormat="1" ht="15" x14ac:dyDescent="0.25">
      <c r="A22" s="61" t="s">
        <v>154</v>
      </c>
      <c r="B22" s="157">
        <f t="shared" ref="B22:C22" si="1">B$23+B$28</f>
        <v>75.711091565359993</v>
      </c>
      <c r="C22" s="157">
        <f t="shared" si="1"/>
        <v>2025.6664570098001</v>
      </c>
      <c r="D22" s="178">
        <v>1.0000009999999999</v>
      </c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</row>
    <row r="23" spans="1:19" s="58" customFormat="1" ht="15" x14ac:dyDescent="0.25">
      <c r="A23" s="244" t="s">
        <v>70</v>
      </c>
      <c r="B23" s="117">
        <f t="shared" ref="B23:C23" si="2">SUM(B$24:B$27)</f>
        <v>65.422520472659997</v>
      </c>
      <c r="C23" s="117">
        <f t="shared" si="2"/>
        <v>1750.3935356686202</v>
      </c>
      <c r="D23" s="87">
        <v>0.86410799999999999</v>
      </c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</row>
    <row r="24" spans="1:19" s="58" customFormat="1" outlineLevel="1" x14ac:dyDescent="0.2">
      <c r="A24" s="35" t="s">
        <v>166</v>
      </c>
      <c r="B24" s="177">
        <v>6.4455225459500003</v>
      </c>
      <c r="C24" s="177">
        <v>172.45133505855</v>
      </c>
      <c r="D24" s="199">
        <v>8.5133E-2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</row>
    <row r="25" spans="1:19" s="58" customFormat="1" outlineLevel="1" x14ac:dyDescent="0.2">
      <c r="A25" s="35" t="s">
        <v>184</v>
      </c>
      <c r="B25" s="200">
        <v>5.4259680000300001</v>
      </c>
      <c r="C25" s="200">
        <v>145.172935</v>
      </c>
      <c r="D25" s="59">
        <v>7.1666999999999995E-2</v>
      </c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</row>
    <row r="26" spans="1:19" s="58" customFormat="1" outlineLevel="1" x14ac:dyDescent="0.2">
      <c r="A26" s="77" t="s">
        <v>119</v>
      </c>
      <c r="B26" s="230">
        <v>5.8922100979399996</v>
      </c>
      <c r="C26" s="230">
        <v>157.64734210349999</v>
      </c>
      <c r="D26" s="242">
        <v>7.7825000000000005E-2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</row>
    <row r="27" spans="1:19" s="58" customFormat="1" outlineLevel="1" x14ac:dyDescent="0.2">
      <c r="A27" s="77" t="s">
        <v>159</v>
      </c>
      <c r="B27" s="230">
        <v>47.65881982874</v>
      </c>
      <c r="C27" s="230">
        <v>1275.1219235065701</v>
      </c>
      <c r="D27" s="242">
        <v>0.62948300000000001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9" s="253" customFormat="1" ht="15" x14ac:dyDescent="0.25">
      <c r="A28" s="159" t="s">
        <v>15</v>
      </c>
      <c r="B28" s="31">
        <f t="shared" ref="B28:C28" si="3">SUM(B$29:B$31)</f>
        <v>10.2885710927</v>
      </c>
      <c r="C28" s="31">
        <f t="shared" si="3"/>
        <v>275.27292134117999</v>
      </c>
      <c r="D28" s="47">
        <v>0.13589300000000001</v>
      </c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</row>
    <row r="29" spans="1:19" s="58" customFormat="1" outlineLevel="1" x14ac:dyDescent="0.2">
      <c r="A29" s="77" t="s">
        <v>166</v>
      </c>
      <c r="B29" s="230">
        <v>2.26705945393</v>
      </c>
      <c r="C29" s="230">
        <v>60.65566084052</v>
      </c>
      <c r="D29" s="242">
        <v>2.9943999999999998E-2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</row>
    <row r="30" spans="1:19" s="58" customFormat="1" outlineLevel="1" x14ac:dyDescent="0.2">
      <c r="A30" s="77" t="s">
        <v>119</v>
      </c>
      <c r="B30" s="230">
        <v>6.8757466696699998</v>
      </c>
      <c r="C30" s="230">
        <v>183.96207355703999</v>
      </c>
      <c r="D30" s="242">
        <v>9.0815999999999994E-2</v>
      </c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</row>
    <row r="31" spans="1:19" s="58" customFormat="1" outlineLevel="1" x14ac:dyDescent="0.2">
      <c r="A31" s="77" t="s">
        <v>159</v>
      </c>
      <c r="B31" s="230">
        <v>1.1457649691</v>
      </c>
      <c r="C31" s="230">
        <v>30.655186943619999</v>
      </c>
      <c r="D31" s="242">
        <v>1.5133000000000001E-2</v>
      </c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</row>
    <row r="32" spans="1:19" s="58" customFormat="1" x14ac:dyDescent="0.2">
      <c r="A32" s="68"/>
      <c r="B32" s="147"/>
      <c r="C32" s="147"/>
      <c r="D32" s="167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</row>
    <row r="33" spans="1:17" x14ac:dyDescent="0.2">
      <c r="A33" s="68"/>
      <c r="B33" s="147"/>
      <c r="C33" s="147"/>
      <c r="D33" s="167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1:17" x14ac:dyDescent="0.2">
      <c r="A34" s="68"/>
      <c r="B34" s="147"/>
      <c r="C34" s="147"/>
      <c r="D34" s="167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1:17" x14ac:dyDescent="0.2">
      <c r="A35" s="68"/>
      <c r="B35" s="147"/>
      <c r="C35" s="147"/>
      <c r="D35" s="167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1:17" x14ac:dyDescent="0.2">
      <c r="A36" s="68"/>
      <c r="B36" s="147"/>
      <c r="C36" s="147"/>
      <c r="D36" s="167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1:17" x14ac:dyDescent="0.2">
      <c r="A37" s="68"/>
      <c r="B37" s="147"/>
      <c r="C37" s="147"/>
      <c r="D37" s="167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1:17" x14ac:dyDescent="0.2">
      <c r="A38" s="68"/>
      <c r="B38" s="147"/>
      <c r="C38" s="147"/>
      <c r="D38" s="167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1:17" x14ac:dyDescent="0.2">
      <c r="B39" s="147"/>
      <c r="C39" s="147"/>
      <c r="D39" s="167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1:17" x14ac:dyDescent="0.2">
      <c r="B40" s="147"/>
      <c r="C40" s="147"/>
      <c r="D40" s="167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1:17" x14ac:dyDescent="0.2">
      <c r="B41" s="147"/>
      <c r="C41" s="147"/>
      <c r="D41" s="167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1:17" x14ac:dyDescent="0.2">
      <c r="B42" s="147"/>
      <c r="C42" s="147"/>
      <c r="D42" s="167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1:17" x14ac:dyDescent="0.2">
      <c r="B43" s="147"/>
      <c r="C43" s="147"/>
      <c r="D43" s="167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1:17" x14ac:dyDescent="0.2">
      <c r="B44" s="147"/>
      <c r="C44" s="147"/>
      <c r="D44" s="167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1:17" x14ac:dyDescent="0.2">
      <c r="B45" s="147"/>
      <c r="C45" s="147"/>
      <c r="D45" s="167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1:17" x14ac:dyDescent="0.2">
      <c r="B46" s="147"/>
      <c r="C46" s="147"/>
      <c r="D46" s="167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1:17" x14ac:dyDescent="0.2">
      <c r="B47" s="147"/>
      <c r="C47" s="147"/>
      <c r="D47" s="167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1:17" x14ac:dyDescent="0.2">
      <c r="B48" s="147"/>
      <c r="C48" s="147"/>
      <c r="D48" s="167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147"/>
      <c r="C49" s="147"/>
      <c r="D49" s="167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147"/>
      <c r="C50" s="147"/>
      <c r="D50" s="167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147"/>
      <c r="C51" s="147"/>
      <c r="D51" s="167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147"/>
      <c r="C52" s="147"/>
      <c r="D52" s="167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147"/>
      <c r="C53" s="147"/>
      <c r="D53" s="167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147"/>
      <c r="C54" s="147"/>
      <c r="D54" s="167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147"/>
      <c r="C55" s="147"/>
      <c r="D55" s="167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147"/>
      <c r="C56" s="147"/>
      <c r="D56" s="167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147"/>
      <c r="C57" s="147"/>
      <c r="D57" s="167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147"/>
      <c r="C58" s="147"/>
      <c r="D58" s="167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147"/>
      <c r="C59" s="147"/>
      <c r="D59" s="167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147"/>
      <c r="C60" s="147"/>
      <c r="D60" s="167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147"/>
      <c r="C61" s="147"/>
      <c r="D61" s="167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147"/>
      <c r="C62" s="147"/>
      <c r="D62" s="167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147"/>
      <c r="C63" s="147"/>
      <c r="D63" s="167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147"/>
      <c r="C64" s="147"/>
      <c r="D64" s="167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147"/>
      <c r="C65" s="147"/>
      <c r="D65" s="167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147"/>
      <c r="C66" s="147"/>
      <c r="D66" s="167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147"/>
      <c r="C67" s="147"/>
      <c r="D67" s="167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147"/>
      <c r="C68" s="147"/>
      <c r="D68" s="167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147"/>
      <c r="C69" s="147"/>
      <c r="D69" s="167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147"/>
      <c r="C70" s="147"/>
      <c r="D70" s="167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147"/>
      <c r="C71" s="147"/>
      <c r="D71" s="167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147"/>
      <c r="C72" s="147"/>
      <c r="D72" s="167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147"/>
      <c r="C73" s="147"/>
      <c r="D73" s="167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147"/>
      <c r="C74" s="147"/>
      <c r="D74" s="167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147"/>
      <c r="C75" s="147"/>
      <c r="D75" s="167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147"/>
      <c r="C76" s="147"/>
      <c r="D76" s="167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147"/>
      <c r="C77" s="147"/>
      <c r="D77" s="167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147"/>
      <c r="C78" s="147"/>
      <c r="D78" s="167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147"/>
      <c r="C79" s="147"/>
      <c r="D79" s="167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147"/>
      <c r="C80" s="147"/>
      <c r="D80" s="167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147"/>
      <c r="C81" s="147"/>
      <c r="D81" s="167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147"/>
      <c r="C82" s="147"/>
      <c r="D82" s="167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147"/>
      <c r="C83" s="147"/>
      <c r="D83" s="167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147"/>
      <c r="C84" s="147"/>
      <c r="D84" s="167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147"/>
      <c r="C85" s="147"/>
      <c r="D85" s="167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147"/>
      <c r="C86" s="147"/>
      <c r="D86" s="167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147"/>
      <c r="C87" s="147"/>
      <c r="D87" s="167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147"/>
      <c r="C88" s="147"/>
      <c r="D88" s="167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147"/>
      <c r="C89" s="147"/>
      <c r="D89" s="167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147"/>
      <c r="C90" s="147"/>
      <c r="D90" s="167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147"/>
      <c r="C91" s="147"/>
      <c r="D91" s="167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147"/>
      <c r="C92" s="147"/>
      <c r="D92" s="167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147"/>
      <c r="C93" s="147"/>
      <c r="D93" s="167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147"/>
      <c r="C94" s="147"/>
      <c r="D94" s="167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147"/>
      <c r="C95" s="147"/>
      <c r="D95" s="167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147"/>
      <c r="C96" s="147"/>
      <c r="D96" s="167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147"/>
      <c r="C97" s="147"/>
      <c r="D97" s="167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147"/>
      <c r="C98" s="147"/>
      <c r="D98" s="167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147"/>
      <c r="C99" s="147"/>
      <c r="D99" s="167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147"/>
      <c r="C100" s="147"/>
      <c r="D100" s="167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147"/>
      <c r="C101" s="147"/>
      <c r="D101" s="167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147"/>
      <c r="C102" s="147"/>
      <c r="D102" s="167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147"/>
      <c r="C103" s="147"/>
      <c r="D103" s="167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147"/>
      <c r="C104" s="147"/>
      <c r="D104" s="167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147"/>
      <c r="C105" s="147"/>
      <c r="D105" s="167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147"/>
      <c r="C106" s="147"/>
      <c r="D106" s="167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147"/>
      <c r="C107" s="147"/>
      <c r="D107" s="167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147"/>
      <c r="C108" s="147"/>
      <c r="D108" s="167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147"/>
      <c r="C109" s="147"/>
      <c r="D109" s="167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147"/>
      <c r="C110" s="147"/>
      <c r="D110" s="167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147"/>
      <c r="C111" s="147"/>
      <c r="D111" s="167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147"/>
      <c r="C112" s="147"/>
      <c r="D112" s="167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47"/>
      <c r="C113" s="147"/>
      <c r="D113" s="167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47"/>
      <c r="C114" s="147"/>
      <c r="D114" s="167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47"/>
      <c r="C115" s="147"/>
      <c r="D115" s="167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47"/>
      <c r="C116" s="147"/>
      <c r="D116" s="167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47"/>
      <c r="C117" s="147"/>
      <c r="D117" s="167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47"/>
      <c r="C118" s="147"/>
      <c r="D118" s="167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47"/>
      <c r="C119" s="147"/>
      <c r="D119" s="167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47"/>
      <c r="C120" s="147"/>
      <c r="D120" s="167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47"/>
      <c r="C121" s="147"/>
      <c r="D121" s="167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47"/>
      <c r="C122" s="147"/>
      <c r="D122" s="167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47"/>
      <c r="C123" s="147"/>
      <c r="D123" s="167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47"/>
      <c r="C124" s="147"/>
      <c r="D124" s="167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47"/>
      <c r="C125" s="147"/>
      <c r="D125" s="167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47"/>
      <c r="C126" s="147"/>
      <c r="D126" s="167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47"/>
      <c r="C127" s="147"/>
      <c r="D127" s="167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47"/>
      <c r="C128" s="147"/>
      <c r="D128" s="167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47"/>
      <c r="C129" s="147"/>
      <c r="D129" s="167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47"/>
      <c r="C130" s="147"/>
      <c r="D130" s="167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47"/>
      <c r="C131" s="147"/>
      <c r="D131" s="167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47"/>
      <c r="C132" s="147"/>
      <c r="D132" s="167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47"/>
      <c r="C133" s="147"/>
      <c r="D133" s="167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47"/>
      <c r="C134" s="147"/>
      <c r="D134" s="167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47"/>
      <c r="C135" s="147"/>
      <c r="D135" s="167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47"/>
      <c r="C136" s="147"/>
      <c r="D136" s="167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47"/>
      <c r="C137" s="147"/>
      <c r="D137" s="167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47"/>
      <c r="C138" s="147"/>
      <c r="D138" s="167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47"/>
      <c r="C139" s="147"/>
      <c r="D139" s="167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47"/>
      <c r="C140" s="147"/>
      <c r="D140" s="167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47"/>
      <c r="C141" s="147"/>
      <c r="D141" s="167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47"/>
      <c r="C142" s="147"/>
      <c r="D142" s="167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47"/>
      <c r="C143" s="147"/>
      <c r="D143" s="167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47"/>
      <c r="C144" s="147"/>
      <c r="D144" s="167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47"/>
      <c r="C145" s="147"/>
      <c r="D145" s="167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47"/>
      <c r="C146" s="147"/>
      <c r="D146" s="167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47"/>
      <c r="C147" s="147"/>
      <c r="D147" s="167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47"/>
      <c r="C148" s="147"/>
      <c r="D148" s="167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47"/>
      <c r="C149" s="147"/>
      <c r="D149" s="167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47"/>
      <c r="C150" s="147"/>
      <c r="D150" s="167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47"/>
      <c r="C151" s="147"/>
      <c r="D151" s="167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47"/>
      <c r="C152" s="147"/>
      <c r="D152" s="167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47"/>
      <c r="C153" s="147"/>
      <c r="D153" s="167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47"/>
      <c r="C154" s="147"/>
      <c r="D154" s="167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47"/>
      <c r="C155" s="147"/>
      <c r="D155" s="167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47"/>
      <c r="C156" s="147"/>
      <c r="D156" s="167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47"/>
      <c r="C157" s="147"/>
      <c r="D157" s="167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47"/>
      <c r="C158" s="147"/>
      <c r="D158" s="167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47"/>
      <c r="C159" s="147"/>
      <c r="D159" s="167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47"/>
      <c r="C160" s="147"/>
      <c r="D160" s="167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47"/>
      <c r="C161" s="147"/>
      <c r="D161" s="167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47"/>
      <c r="C162" s="147"/>
      <c r="D162" s="167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47"/>
      <c r="C163" s="147"/>
      <c r="D163" s="167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47"/>
      <c r="C164" s="147"/>
      <c r="D164" s="167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47"/>
      <c r="C165" s="147"/>
      <c r="D165" s="167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47"/>
      <c r="C166" s="147"/>
      <c r="D166" s="167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47"/>
      <c r="C167" s="147"/>
      <c r="D167" s="167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47"/>
      <c r="C168" s="147"/>
      <c r="D168" s="167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47"/>
      <c r="C169" s="147"/>
      <c r="D169" s="167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47"/>
      <c r="C170" s="147"/>
      <c r="D170" s="167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47"/>
      <c r="C171" s="147"/>
      <c r="D171" s="167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47"/>
      <c r="C172" s="147"/>
      <c r="D172" s="167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47"/>
      <c r="C173" s="147"/>
      <c r="D173" s="167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47"/>
      <c r="C174" s="147"/>
      <c r="D174" s="167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147"/>
      <c r="C175" s="147"/>
      <c r="D175" s="167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147"/>
      <c r="C176" s="147"/>
      <c r="D176" s="167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147"/>
      <c r="C177" s="147"/>
      <c r="D177" s="167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147"/>
      <c r="C178" s="147"/>
      <c r="D178" s="167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147"/>
      <c r="C179" s="147"/>
      <c r="D179" s="167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147"/>
      <c r="C180" s="147"/>
      <c r="D180" s="167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147"/>
      <c r="C181" s="147"/>
      <c r="D181" s="167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147"/>
      <c r="C182" s="147"/>
      <c r="D182" s="167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147"/>
      <c r="C183" s="147"/>
      <c r="D183" s="167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147"/>
      <c r="C184" s="147"/>
      <c r="D184" s="167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147"/>
      <c r="C185" s="147"/>
      <c r="D185" s="167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147"/>
      <c r="C186" s="147"/>
      <c r="D186" s="167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147"/>
      <c r="C187" s="147"/>
      <c r="D187" s="167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147"/>
      <c r="C188" s="147"/>
      <c r="D188" s="167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147"/>
      <c r="C189" s="147"/>
      <c r="D189" s="167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147"/>
      <c r="C190" s="147"/>
      <c r="D190" s="167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147"/>
      <c r="C191" s="147"/>
      <c r="D191" s="167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147"/>
      <c r="C192" s="147"/>
      <c r="D192" s="167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147"/>
      <c r="C193" s="147"/>
      <c r="D193" s="167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147"/>
      <c r="C194" s="147"/>
      <c r="D194" s="167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147"/>
      <c r="C195" s="147"/>
      <c r="D195" s="167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147"/>
      <c r="C196" s="147"/>
      <c r="D196" s="167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147"/>
      <c r="C197" s="147"/>
      <c r="D197" s="167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147"/>
      <c r="C198" s="147"/>
      <c r="D198" s="167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147"/>
      <c r="C199" s="147"/>
      <c r="D199" s="167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147"/>
      <c r="C200" s="147"/>
      <c r="D200" s="167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147"/>
      <c r="C201" s="147"/>
      <c r="D201" s="167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147"/>
      <c r="C202" s="147"/>
      <c r="D202" s="167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147"/>
      <c r="C203" s="147"/>
      <c r="D203" s="167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147"/>
      <c r="C204" s="147"/>
      <c r="D204" s="167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147"/>
      <c r="C205" s="147"/>
      <c r="D205" s="167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147"/>
      <c r="C206" s="147"/>
      <c r="D206" s="167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147"/>
      <c r="C207" s="147"/>
      <c r="D207" s="167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147"/>
      <c r="C208" s="147"/>
      <c r="D208" s="167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147"/>
      <c r="C209" s="147"/>
      <c r="D209" s="167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147"/>
      <c r="C210" s="147"/>
      <c r="D210" s="167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147"/>
      <c r="C211" s="147"/>
      <c r="D211" s="167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147"/>
      <c r="C212" s="147"/>
      <c r="D212" s="167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147"/>
      <c r="C213" s="147"/>
      <c r="D213" s="167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147"/>
      <c r="C214" s="147"/>
      <c r="D214" s="167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147"/>
      <c r="C215" s="147"/>
      <c r="D215" s="167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147"/>
      <c r="C216" s="147"/>
      <c r="D216" s="167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147"/>
      <c r="C217" s="147"/>
      <c r="D217" s="167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147"/>
      <c r="C218" s="147"/>
      <c r="D218" s="167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147"/>
      <c r="C219" s="147"/>
      <c r="D219" s="167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147"/>
      <c r="C220" s="147"/>
      <c r="D220" s="167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147"/>
      <c r="C221" s="147"/>
      <c r="D221" s="167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147"/>
      <c r="C222" s="147"/>
      <c r="D222" s="167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147"/>
      <c r="C223" s="147"/>
      <c r="D223" s="167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147"/>
      <c r="C224" s="147"/>
      <c r="D224" s="167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147"/>
      <c r="C225" s="147"/>
      <c r="D225" s="167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147"/>
      <c r="C226" s="147"/>
      <c r="D226" s="167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147"/>
      <c r="C227" s="147"/>
      <c r="D227" s="167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147"/>
      <c r="C228" s="147"/>
      <c r="D228" s="167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147"/>
      <c r="C229" s="147"/>
      <c r="D229" s="167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147"/>
      <c r="C230" s="147"/>
      <c r="D230" s="167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147"/>
      <c r="C231" s="147"/>
      <c r="D231" s="167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147"/>
      <c r="C232" s="147"/>
      <c r="D232" s="167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147"/>
      <c r="C233" s="147"/>
      <c r="D233" s="167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147"/>
      <c r="C234" s="147"/>
      <c r="D234" s="167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147"/>
      <c r="C235" s="147"/>
      <c r="D235" s="167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147"/>
      <c r="C236" s="147"/>
      <c r="D236" s="167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147"/>
      <c r="C237" s="147"/>
      <c r="D237" s="167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147"/>
      <c r="C238" s="147"/>
      <c r="D238" s="167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147"/>
      <c r="C239" s="147"/>
      <c r="D239" s="167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147"/>
      <c r="C240" s="147"/>
      <c r="D240" s="167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147"/>
      <c r="C241" s="147"/>
      <c r="D241" s="167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147"/>
      <c r="C242" s="147"/>
      <c r="D242" s="167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147"/>
      <c r="C243" s="147"/>
      <c r="D243" s="167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</row>
    <row r="244" spans="2:17" x14ac:dyDescent="0.2"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</row>
    <row r="245" spans="2:17" x14ac:dyDescent="0.2"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</row>
    <row r="246" spans="2:17" x14ac:dyDescent="0.2"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</row>
    <row r="247" spans="2:17" x14ac:dyDescent="0.2"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</row>
    <row r="248" spans="2:17" x14ac:dyDescent="0.2">
      <c r="E248" s="181"/>
      <c r="F248" s="181"/>
      <c r="G248" s="181"/>
      <c r="H248" s="181"/>
      <c r="I248" s="181"/>
      <c r="J248" s="181"/>
      <c r="K248" s="181"/>
      <c r="L248" s="181"/>
      <c r="M248" s="181"/>
      <c r="N248" s="181"/>
      <c r="O248" s="181"/>
      <c r="P248" s="181"/>
      <c r="Q248" s="181"/>
    </row>
    <row r="249" spans="2:17" x14ac:dyDescent="0.2">
      <c r="E249" s="181"/>
      <c r="F249" s="181"/>
      <c r="G249" s="181"/>
      <c r="H249" s="181"/>
      <c r="I249" s="181"/>
      <c r="J249" s="181"/>
      <c r="K249" s="181"/>
      <c r="L249" s="181"/>
      <c r="M249" s="181"/>
      <c r="N249" s="181"/>
      <c r="O249" s="181"/>
      <c r="P249" s="181"/>
      <c r="Q249" s="181"/>
    </row>
    <row r="250" spans="2:17" x14ac:dyDescent="0.2">
      <c r="E250" s="181"/>
      <c r="F250" s="181"/>
      <c r="G250" s="181"/>
      <c r="H250" s="181"/>
      <c r="I250" s="181"/>
      <c r="J250" s="181"/>
      <c r="K250" s="181"/>
      <c r="L250" s="181"/>
      <c r="M250" s="181"/>
      <c r="N250" s="181"/>
      <c r="O250" s="181"/>
      <c r="P250" s="181"/>
      <c r="Q250" s="181"/>
    </row>
    <row r="251" spans="2:17" x14ac:dyDescent="0.2">
      <c r="E251" s="181"/>
      <c r="F251" s="181"/>
      <c r="G251" s="181"/>
      <c r="H251" s="181"/>
      <c r="I251" s="181"/>
      <c r="J251" s="181"/>
      <c r="K251" s="181"/>
      <c r="L251" s="181"/>
      <c r="M251" s="181"/>
      <c r="N251" s="181"/>
      <c r="O251" s="181"/>
      <c r="P251" s="181"/>
      <c r="Q251" s="1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195" bestFit="1" customWidth="1"/>
    <col min="2" max="2" width="17.42578125" style="158" customWidth="1"/>
    <col min="3" max="3" width="18.140625" style="158" customWidth="1"/>
    <col min="4" max="4" width="11.42578125" style="176" bestFit="1" customWidth="1"/>
    <col min="5" max="5" width="17.140625" style="158" customWidth="1"/>
    <col min="6" max="6" width="17.5703125" style="158" customWidth="1"/>
    <col min="7" max="7" width="11.42578125" style="176" bestFit="1" customWidth="1"/>
    <col min="8" max="8" width="16.140625" style="158" bestFit="1" customWidth="1"/>
    <col min="9" max="16384" width="9.140625" style="195"/>
  </cols>
  <sheetData>
    <row r="2" spans="1:19" ht="18.75" x14ac:dyDescent="0.3">
      <c r="A2" s="5" t="s">
        <v>208</v>
      </c>
      <c r="B2" s="3"/>
      <c r="C2" s="3"/>
      <c r="D2" s="3"/>
      <c r="E2" s="3"/>
      <c r="F2" s="3"/>
      <c r="G2" s="3"/>
      <c r="H2" s="3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x14ac:dyDescent="0.2">
      <c r="A3" s="79"/>
    </row>
    <row r="4" spans="1:19" s="250" customFormat="1" x14ac:dyDescent="0.2">
      <c r="B4" s="206"/>
      <c r="C4" s="206"/>
      <c r="D4" s="237"/>
      <c r="E4" s="206"/>
      <c r="F4" s="206"/>
      <c r="G4" s="237"/>
      <c r="H4" s="250" t="str">
        <f>VALVAL</f>
        <v>млрд. одиниць</v>
      </c>
    </row>
    <row r="5" spans="1:19" s="67" customFormat="1" x14ac:dyDescent="0.2">
      <c r="A5" s="8"/>
      <c r="B5" s="272">
        <v>43100</v>
      </c>
      <c r="C5" s="273"/>
      <c r="D5" s="274"/>
      <c r="E5" s="272">
        <v>43312</v>
      </c>
      <c r="F5" s="273"/>
      <c r="G5" s="274"/>
      <c r="H5" s="24"/>
    </row>
    <row r="6" spans="1:19" s="10" customFormat="1" x14ac:dyDescent="0.2">
      <c r="A6" s="184"/>
      <c r="B6" s="86" t="s">
        <v>172</v>
      </c>
      <c r="C6" s="86" t="s">
        <v>175</v>
      </c>
      <c r="D6" s="102" t="s">
        <v>193</v>
      </c>
      <c r="E6" s="86" t="s">
        <v>172</v>
      </c>
      <c r="F6" s="86" t="s">
        <v>175</v>
      </c>
      <c r="G6" s="102" t="s">
        <v>193</v>
      </c>
      <c r="H6" s="86" t="s">
        <v>67</v>
      </c>
    </row>
    <row r="7" spans="1:19" s="245" customFormat="1" ht="15.75" x14ac:dyDescent="0.2">
      <c r="A7" s="29" t="s">
        <v>154</v>
      </c>
      <c r="B7" s="85">
        <f t="shared" ref="B7:H7" si="0">SUM(B8:B15)</f>
        <v>76.305753084309998</v>
      </c>
      <c r="C7" s="85">
        <f t="shared" si="0"/>
        <v>2141.6905879996102</v>
      </c>
      <c r="D7" s="101">
        <f t="shared" si="0"/>
        <v>1</v>
      </c>
      <c r="E7" s="85">
        <f t="shared" si="0"/>
        <v>75.711091565359993</v>
      </c>
      <c r="F7" s="85">
        <f t="shared" si="0"/>
        <v>2025.6664570098001</v>
      </c>
      <c r="G7" s="101">
        <f t="shared" si="0"/>
        <v>1.0000009999999999</v>
      </c>
      <c r="H7" s="85">
        <f t="shared" si="0"/>
        <v>-1.0000000000010001E-6</v>
      </c>
    </row>
    <row r="8" spans="1:19" s="209" customFormat="1" x14ac:dyDescent="0.2">
      <c r="A8" s="173" t="s">
        <v>166</v>
      </c>
      <c r="B8" s="21">
        <v>9.1683595608699999</v>
      </c>
      <c r="C8" s="21">
        <v>257.33039233912001</v>
      </c>
      <c r="D8" s="39">
        <v>0.120153</v>
      </c>
      <c r="E8" s="21">
        <v>8.7125819998799994</v>
      </c>
      <c r="F8" s="21">
        <v>233.10699589907</v>
      </c>
      <c r="G8" s="39">
        <v>0.115077</v>
      </c>
      <c r="H8" s="21">
        <v>-5.0759999999999998E-3</v>
      </c>
    </row>
    <row r="9" spans="1:19" s="209" customFormat="1" x14ac:dyDescent="0.2">
      <c r="A9" s="173" t="s">
        <v>184</v>
      </c>
      <c r="B9" s="21">
        <v>5.1723298382799996</v>
      </c>
      <c r="C9" s="21">
        <v>145.172935</v>
      </c>
      <c r="D9" s="39">
        <v>6.7783999999999997E-2</v>
      </c>
      <c r="E9" s="21">
        <v>5.4259680000300001</v>
      </c>
      <c r="F9" s="21">
        <v>145.172935</v>
      </c>
      <c r="G9" s="39">
        <v>7.1666999999999995E-2</v>
      </c>
      <c r="H9" s="21">
        <v>3.882E-3</v>
      </c>
    </row>
    <row r="10" spans="1:19" s="209" customFormat="1" x14ac:dyDescent="0.2">
      <c r="A10" s="173" t="s">
        <v>119</v>
      </c>
      <c r="B10" s="21">
        <v>14.00143215376</v>
      </c>
      <c r="C10" s="21">
        <v>392.981318579</v>
      </c>
      <c r="D10" s="39">
        <v>0.18349099999999999</v>
      </c>
      <c r="E10" s="21">
        <v>12.76795676761</v>
      </c>
      <c r="F10" s="21">
        <v>341.60941566053998</v>
      </c>
      <c r="G10" s="39">
        <v>0.16864100000000001</v>
      </c>
      <c r="H10" s="21">
        <v>-1.4851E-2</v>
      </c>
    </row>
    <row r="11" spans="1:19" s="209" customFormat="1" x14ac:dyDescent="0.2">
      <c r="A11" s="173" t="s">
        <v>159</v>
      </c>
      <c r="B11" s="21">
        <v>47.963631531399997</v>
      </c>
      <c r="C11" s="21">
        <v>1346.2059420814901</v>
      </c>
      <c r="D11" s="39">
        <v>0.62857200000000002</v>
      </c>
      <c r="E11" s="21">
        <v>48.80458479784</v>
      </c>
      <c r="F11" s="21">
        <v>1305.7771104501901</v>
      </c>
      <c r="G11" s="39">
        <v>0.64461599999999997</v>
      </c>
      <c r="H11" s="21">
        <v>1.6043999999999999E-2</v>
      </c>
    </row>
    <row r="12" spans="1:19" s="209" customFormat="1" x14ac:dyDescent="0.2">
      <c r="A12" s="173"/>
      <c r="B12" s="21"/>
      <c r="C12" s="21"/>
      <c r="D12" s="39"/>
      <c r="E12" s="21"/>
      <c r="F12" s="21"/>
      <c r="G12" s="39"/>
      <c r="H12" s="21">
        <f t="shared" ref="H12:H13" si="1">G12-D12</f>
        <v>0</v>
      </c>
    </row>
    <row r="13" spans="1:19" s="209" customFormat="1" x14ac:dyDescent="0.2">
      <c r="A13" s="173"/>
      <c r="B13" s="21"/>
      <c r="C13" s="21"/>
      <c r="D13" s="39"/>
      <c r="E13" s="21"/>
      <c r="F13" s="21"/>
      <c r="G13" s="39"/>
      <c r="H13" s="30">
        <f t="shared" si="1"/>
        <v>0</v>
      </c>
    </row>
    <row r="14" spans="1:19" x14ac:dyDescent="0.2">
      <c r="B14" s="147"/>
      <c r="C14" s="147"/>
      <c r="D14" s="167"/>
      <c r="E14" s="147"/>
      <c r="F14" s="147"/>
      <c r="G14" s="167"/>
      <c r="H14" s="219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x14ac:dyDescent="0.2">
      <c r="B15" s="147"/>
      <c r="C15" s="147"/>
      <c r="D15" s="167"/>
      <c r="E15" s="147"/>
      <c r="F15" s="147"/>
      <c r="G15" s="167"/>
      <c r="H15" s="219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x14ac:dyDescent="0.2">
      <c r="B16" s="147"/>
      <c r="C16" s="147"/>
      <c r="D16" s="167"/>
      <c r="E16" s="147"/>
      <c r="F16" s="147"/>
      <c r="G16" s="167"/>
      <c r="H16" s="113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1:19" x14ac:dyDescent="0.2">
      <c r="B17" s="147"/>
      <c r="C17" s="147"/>
      <c r="D17" s="167"/>
      <c r="E17" s="147"/>
      <c r="F17" s="147"/>
      <c r="G17" s="167"/>
      <c r="H17" s="250" t="str">
        <f>VALVAL</f>
        <v>млрд. одиниць</v>
      </c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9" x14ac:dyDescent="0.2">
      <c r="A18" s="8"/>
      <c r="B18" s="272">
        <v>43100</v>
      </c>
      <c r="C18" s="273"/>
      <c r="D18" s="274"/>
      <c r="E18" s="272">
        <v>43312</v>
      </c>
      <c r="F18" s="273"/>
      <c r="G18" s="274"/>
      <c r="H18" s="24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</row>
    <row r="19" spans="1:19" s="107" customFormat="1" x14ac:dyDescent="0.2">
      <c r="A19" s="26"/>
      <c r="B19" s="192" t="s">
        <v>172</v>
      </c>
      <c r="C19" s="192" t="s">
        <v>175</v>
      </c>
      <c r="D19" s="220" t="s">
        <v>193</v>
      </c>
      <c r="E19" s="192" t="s">
        <v>172</v>
      </c>
      <c r="F19" s="192" t="s">
        <v>175</v>
      </c>
      <c r="G19" s="220" t="s">
        <v>193</v>
      </c>
      <c r="H19" s="192" t="s">
        <v>67</v>
      </c>
      <c r="I19" s="96"/>
      <c r="J19" s="96"/>
      <c r="K19" s="96"/>
      <c r="L19" s="96"/>
      <c r="M19" s="96"/>
      <c r="N19" s="96"/>
      <c r="O19" s="96"/>
      <c r="P19" s="96"/>
      <c r="Q19" s="96"/>
    </row>
    <row r="20" spans="1:19" s="109" customFormat="1" ht="15" x14ac:dyDescent="0.25">
      <c r="A20" s="61" t="s">
        <v>154</v>
      </c>
      <c r="B20" s="125">
        <f t="shared" ref="B20:G20" si="2">B$21+B$26</f>
        <v>76.305753084309998</v>
      </c>
      <c r="C20" s="125">
        <f t="shared" si="2"/>
        <v>2141.6905879996102</v>
      </c>
      <c r="D20" s="155">
        <f t="shared" si="2"/>
        <v>1</v>
      </c>
      <c r="E20" s="125">
        <f t="shared" si="2"/>
        <v>75.711091565359993</v>
      </c>
      <c r="F20" s="125">
        <f t="shared" si="2"/>
        <v>2025.6664570098001</v>
      </c>
      <c r="G20" s="155">
        <f t="shared" si="2"/>
        <v>1.0000009999999999</v>
      </c>
      <c r="H20" s="125">
        <v>0</v>
      </c>
      <c r="I20" s="98"/>
      <c r="J20" s="98"/>
      <c r="K20" s="98"/>
      <c r="L20" s="98"/>
      <c r="M20" s="98"/>
      <c r="N20" s="98"/>
      <c r="O20" s="98"/>
      <c r="P20" s="98"/>
      <c r="Q20" s="98"/>
    </row>
    <row r="21" spans="1:19" s="253" customFormat="1" ht="15" x14ac:dyDescent="0.25">
      <c r="A21" s="244" t="s">
        <v>70</v>
      </c>
      <c r="B21" s="83">
        <f t="shared" ref="B21:G21" si="3">SUM(B$22:B$25)</f>
        <v>65.332784469550006</v>
      </c>
      <c r="C21" s="83">
        <f t="shared" si="3"/>
        <v>1833.70983091682</v>
      </c>
      <c r="D21" s="97">
        <f t="shared" si="3"/>
        <v>0.8561970000000001</v>
      </c>
      <c r="E21" s="83">
        <f t="shared" si="3"/>
        <v>65.422520472659997</v>
      </c>
      <c r="F21" s="83">
        <f t="shared" si="3"/>
        <v>1750.3935356686202</v>
      </c>
      <c r="G21" s="97">
        <f t="shared" si="3"/>
        <v>0.86410799999999999</v>
      </c>
      <c r="H21" s="83">
        <v>7.9100000000000004E-3</v>
      </c>
      <c r="I21" s="241"/>
      <c r="J21" s="241"/>
      <c r="K21" s="241"/>
      <c r="L21" s="241"/>
      <c r="M21" s="241"/>
      <c r="N21" s="241"/>
      <c r="O21" s="241"/>
      <c r="P21" s="241"/>
      <c r="Q21" s="241"/>
    </row>
    <row r="22" spans="1:19" s="58" customFormat="1" outlineLevel="1" x14ac:dyDescent="0.2">
      <c r="A22" s="35" t="s">
        <v>166</v>
      </c>
      <c r="B22" s="177">
        <v>6.5707091792299996</v>
      </c>
      <c r="C22" s="177">
        <v>184.42155980163</v>
      </c>
      <c r="D22" s="199">
        <v>8.6110000000000006E-2</v>
      </c>
      <c r="E22" s="177">
        <v>6.4455225459500003</v>
      </c>
      <c r="F22" s="177">
        <v>172.45133505855</v>
      </c>
      <c r="G22" s="199">
        <v>8.5133E-2</v>
      </c>
      <c r="H22" s="177">
        <v>-9.77E-4</v>
      </c>
      <c r="I22" s="50"/>
      <c r="J22" s="50"/>
      <c r="K22" s="50"/>
      <c r="L22" s="50"/>
      <c r="M22" s="50"/>
      <c r="N22" s="50"/>
      <c r="O22" s="50"/>
      <c r="P22" s="50"/>
      <c r="Q22" s="50"/>
    </row>
    <row r="23" spans="1:19" outlineLevel="1" x14ac:dyDescent="0.2">
      <c r="A23" s="77" t="s">
        <v>184</v>
      </c>
      <c r="B23" s="230">
        <v>5.1723298382799996</v>
      </c>
      <c r="C23" s="230">
        <v>145.172935</v>
      </c>
      <c r="D23" s="242">
        <v>6.7783999999999997E-2</v>
      </c>
      <c r="E23" s="230">
        <v>5.4259680000300001</v>
      </c>
      <c r="F23" s="230">
        <v>145.172935</v>
      </c>
      <c r="G23" s="242">
        <v>7.1666999999999995E-2</v>
      </c>
      <c r="H23" s="230">
        <v>3.882E-3</v>
      </c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9" outlineLevel="1" x14ac:dyDescent="0.2">
      <c r="A24" s="77" t="s">
        <v>119</v>
      </c>
      <c r="B24" s="230">
        <v>6.6637234384099999</v>
      </c>
      <c r="C24" s="230">
        <v>187.03221175601999</v>
      </c>
      <c r="D24" s="242">
        <v>8.7329000000000004E-2</v>
      </c>
      <c r="E24" s="230">
        <v>5.8922100979399996</v>
      </c>
      <c r="F24" s="230">
        <v>157.64734210349999</v>
      </c>
      <c r="G24" s="242">
        <v>7.7825000000000005E-2</v>
      </c>
      <c r="H24" s="230">
        <v>-9.5040000000000003E-3</v>
      </c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9" outlineLevel="1" x14ac:dyDescent="0.2">
      <c r="A25" s="77" t="s">
        <v>159</v>
      </c>
      <c r="B25" s="230">
        <v>46.926022013630003</v>
      </c>
      <c r="C25" s="230">
        <v>1317.0831243591699</v>
      </c>
      <c r="D25" s="242">
        <v>0.61497400000000002</v>
      </c>
      <c r="E25" s="230">
        <v>47.65881982874</v>
      </c>
      <c r="F25" s="230">
        <v>1275.1219235065701</v>
      </c>
      <c r="G25" s="242">
        <v>0.62948300000000001</v>
      </c>
      <c r="H25" s="230">
        <v>1.4508999999999999E-2</v>
      </c>
      <c r="I25" s="181"/>
      <c r="J25" s="181"/>
      <c r="K25" s="181"/>
      <c r="L25" s="181"/>
      <c r="M25" s="181"/>
      <c r="N25" s="181"/>
      <c r="O25" s="181"/>
      <c r="P25" s="181"/>
      <c r="Q25" s="181"/>
    </row>
    <row r="26" spans="1:19" ht="15" x14ac:dyDescent="0.25">
      <c r="A26" s="159" t="s">
        <v>15</v>
      </c>
      <c r="B26" s="31">
        <f t="shared" ref="B26:G26" si="4">SUM(B$27:B$29)</f>
        <v>10.972968614759999</v>
      </c>
      <c r="C26" s="31">
        <f t="shared" si="4"/>
        <v>307.98075708279003</v>
      </c>
      <c r="D26" s="47">
        <f t="shared" si="4"/>
        <v>0.14380299999999999</v>
      </c>
      <c r="E26" s="31">
        <f t="shared" si="4"/>
        <v>10.2885710927</v>
      </c>
      <c r="F26" s="31">
        <f t="shared" si="4"/>
        <v>275.27292134117999</v>
      </c>
      <c r="G26" s="47">
        <f t="shared" si="4"/>
        <v>0.13589299999999999</v>
      </c>
      <c r="H26" s="31">
        <v>-7.9100000000000004E-3</v>
      </c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9" outlineLevel="1" x14ac:dyDescent="0.2">
      <c r="A27" s="77" t="s">
        <v>166</v>
      </c>
      <c r="B27" s="230">
        <v>2.5976503816399998</v>
      </c>
      <c r="C27" s="230">
        <v>72.908832537489999</v>
      </c>
      <c r="D27" s="242">
        <v>3.4042999999999997E-2</v>
      </c>
      <c r="E27" s="230">
        <v>2.26705945393</v>
      </c>
      <c r="F27" s="230">
        <v>60.65566084052</v>
      </c>
      <c r="G27" s="242">
        <v>2.9943999999999998E-2</v>
      </c>
      <c r="H27" s="230">
        <v>-4.0990000000000002E-3</v>
      </c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9" outlineLevel="1" x14ac:dyDescent="0.2">
      <c r="A28" s="77" t="s">
        <v>119</v>
      </c>
      <c r="B28" s="230">
        <v>7.3377087153499998</v>
      </c>
      <c r="C28" s="230">
        <v>205.94910682298001</v>
      </c>
      <c r="D28" s="242">
        <v>9.6161999999999997E-2</v>
      </c>
      <c r="E28" s="230">
        <v>6.8757466696699998</v>
      </c>
      <c r="F28" s="230">
        <v>183.96207355703999</v>
      </c>
      <c r="G28" s="242">
        <v>9.0815999999999994E-2</v>
      </c>
      <c r="H28" s="230">
        <v>-5.3460000000000001E-3</v>
      </c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9" outlineLevel="1" x14ac:dyDescent="0.2">
      <c r="A29" s="77" t="s">
        <v>159</v>
      </c>
      <c r="B29" s="230">
        <v>1.03760951777</v>
      </c>
      <c r="C29" s="230">
        <v>29.122817722320001</v>
      </c>
      <c r="D29" s="242">
        <v>1.3598000000000001E-2</v>
      </c>
      <c r="E29" s="230">
        <v>1.1457649691</v>
      </c>
      <c r="F29" s="230">
        <v>30.655186943619999</v>
      </c>
      <c r="G29" s="242">
        <v>1.5133000000000001E-2</v>
      </c>
      <c r="H29" s="230">
        <v>1.5349999999999999E-3</v>
      </c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9" x14ac:dyDescent="0.2">
      <c r="B30" s="147"/>
      <c r="C30" s="147"/>
      <c r="D30" s="167"/>
      <c r="E30" s="147"/>
      <c r="F30" s="147"/>
      <c r="G30" s="167"/>
      <c r="H30" s="147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9" x14ac:dyDescent="0.2">
      <c r="B31" s="147"/>
      <c r="C31" s="147"/>
      <c r="D31" s="167"/>
      <c r="E31" s="147"/>
      <c r="F31" s="147"/>
      <c r="G31" s="167"/>
      <c r="H31" s="147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9" x14ac:dyDescent="0.2">
      <c r="B32" s="147"/>
      <c r="C32" s="147"/>
      <c r="D32" s="167"/>
      <c r="E32" s="147"/>
      <c r="F32" s="147"/>
      <c r="G32" s="167"/>
      <c r="H32" s="147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147"/>
      <c r="C33" s="147"/>
      <c r="D33" s="167"/>
      <c r="E33" s="147"/>
      <c r="F33" s="147"/>
      <c r="G33" s="167"/>
      <c r="H33" s="147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147"/>
      <c r="C34" s="147"/>
      <c r="D34" s="167"/>
      <c r="E34" s="147"/>
      <c r="F34" s="147"/>
      <c r="G34" s="167"/>
      <c r="H34" s="147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147"/>
      <c r="C35" s="147"/>
      <c r="D35" s="167"/>
      <c r="E35" s="147"/>
      <c r="F35" s="147"/>
      <c r="G35" s="167"/>
      <c r="H35" s="147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147"/>
      <c r="C36" s="147"/>
      <c r="D36" s="167"/>
      <c r="E36" s="147"/>
      <c r="F36" s="147"/>
      <c r="G36" s="167"/>
      <c r="H36" s="147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147"/>
      <c r="C37" s="147"/>
      <c r="D37" s="167"/>
      <c r="E37" s="147"/>
      <c r="F37" s="147"/>
      <c r="G37" s="167"/>
      <c r="H37" s="147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147"/>
      <c r="C38" s="147"/>
      <c r="D38" s="167"/>
      <c r="E38" s="147"/>
      <c r="F38" s="147"/>
      <c r="G38" s="167"/>
      <c r="H38" s="147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147"/>
      <c r="C39" s="147"/>
      <c r="D39" s="167"/>
      <c r="E39" s="147"/>
      <c r="F39" s="147"/>
      <c r="G39" s="167"/>
      <c r="H39" s="147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147"/>
      <c r="C40" s="147"/>
      <c r="D40" s="167"/>
      <c r="E40" s="147"/>
      <c r="F40" s="147"/>
      <c r="G40" s="167"/>
      <c r="H40" s="147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147"/>
      <c r="C41" s="147"/>
      <c r="D41" s="167"/>
      <c r="E41" s="147"/>
      <c r="F41" s="147"/>
      <c r="G41" s="167"/>
      <c r="H41" s="147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147"/>
      <c r="C42" s="147"/>
      <c r="D42" s="167"/>
      <c r="E42" s="147"/>
      <c r="F42" s="147"/>
      <c r="G42" s="167"/>
      <c r="H42" s="147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147"/>
      <c r="C43" s="147"/>
      <c r="D43" s="167"/>
      <c r="E43" s="147"/>
      <c r="F43" s="147"/>
      <c r="G43" s="167"/>
      <c r="H43" s="147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147"/>
      <c r="C44" s="147"/>
      <c r="D44" s="167"/>
      <c r="E44" s="147"/>
      <c r="F44" s="147"/>
      <c r="G44" s="167"/>
      <c r="H44" s="147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147"/>
      <c r="C45" s="147"/>
      <c r="D45" s="167"/>
      <c r="E45" s="147"/>
      <c r="F45" s="147"/>
      <c r="G45" s="167"/>
      <c r="H45" s="147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147"/>
      <c r="C46" s="147"/>
      <c r="D46" s="167"/>
      <c r="E46" s="147"/>
      <c r="F46" s="147"/>
      <c r="G46" s="167"/>
      <c r="H46" s="147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147"/>
      <c r="C47" s="147"/>
      <c r="D47" s="167"/>
      <c r="E47" s="147"/>
      <c r="F47" s="147"/>
      <c r="G47" s="167"/>
      <c r="H47" s="147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147"/>
      <c r="C48" s="147"/>
      <c r="D48" s="167"/>
      <c r="E48" s="147"/>
      <c r="F48" s="147"/>
      <c r="G48" s="167"/>
      <c r="H48" s="147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147"/>
      <c r="C49" s="147"/>
      <c r="D49" s="167"/>
      <c r="E49" s="147"/>
      <c r="F49" s="147"/>
      <c r="G49" s="167"/>
      <c r="H49" s="147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147"/>
      <c r="C50" s="147"/>
      <c r="D50" s="167"/>
      <c r="E50" s="147"/>
      <c r="F50" s="147"/>
      <c r="G50" s="167"/>
      <c r="H50" s="147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147"/>
      <c r="C51" s="147"/>
      <c r="D51" s="167"/>
      <c r="E51" s="147"/>
      <c r="F51" s="147"/>
      <c r="G51" s="167"/>
      <c r="H51" s="147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147"/>
      <c r="C52" s="147"/>
      <c r="D52" s="167"/>
      <c r="E52" s="147"/>
      <c r="F52" s="147"/>
      <c r="G52" s="167"/>
      <c r="H52" s="147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147"/>
      <c r="C53" s="147"/>
      <c r="D53" s="167"/>
      <c r="E53" s="147"/>
      <c r="F53" s="147"/>
      <c r="G53" s="167"/>
      <c r="H53" s="147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147"/>
      <c r="C54" s="147"/>
      <c r="D54" s="167"/>
      <c r="E54" s="147"/>
      <c r="F54" s="147"/>
      <c r="G54" s="167"/>
      <c r="H54" s="147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147"/>
      <c r="C55" s="147"/>
      <c r="D55" s="167"/>
      <c r="E55" s="147"/>
      <c r="F55" s="147"/>
      <c r="G55" s="167"/>
      <c r="H55" s="147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147"/>
      <c r="C56" s="147"/>
      <c r="D56" s="167"/>
      <c r="E56" s="147"/>
      <c r="F56" s="147"/>
      <c r="G56" s="167"/>
      <c r="H56" s="147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147"/>
      <c r="C57" s="147"/>
      <c r="D57" s="167"/>
      <c r="E57" s="147"/>
      <c r="F57" s="147"/>
      <c r="G57" s="167"/>
      <c r="H57" s="147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147"/>
      <c r="C58" s="147"/>
      <c r="D58" s="167"/>
      <c r="E58" s="147"/>
      <c r="F58" s="147"/>
      <c r="G58" s="167"/>
      <c r="H58" s="147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147"/>
      <c r="C59" s="147"/>
      <c r="D59" s="167"/>
      <c r="E59" s="147"/>
      <c r="F59" s="147"/>
      <c r="G59" s="167"/>
      <c r="H59" s="147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147"/>
      <c r="C60" s="147"/>
      <c r="D60" s="167"/>
      <c r="E60" s="147"/>
      <c r="F60" s="147"/>
      <c r="G60" s="167"/>
      <c r="H60" s="147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147"/>
      <c r="C61" s="147"/>
      <c r="D61" s="167"/>
      <c r="E61" s="147"/>
      <c r="F61" s="147"/>
      <c r="G61" s="167"/>
      <c r="H61" s="147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147"/>
      <c r="C62" s="147"/>
      <c r="D62" s="167"/>
      <c r="E62" s="147"/>
      <c r="F62" s="147"/>
      <c r="G62" s="167"/>
      <c r="H62" s="147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147"/>
      <c r="C63" s="147"/>
      <c r="D63" s="167"/>
      <c r="E63" s="147"/>
      <c r="F63" s="147"/>
      <c r="G63" s="167"/>
      <c r="H63" s="147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147"/>
      <c r="C64" s="147"/>
      <c r="D64" s="167"/>
      <c r="E64" s="147"/>
      <c r="F64" s="147"/>
      <c r="G64" s="167"/>
      <c r="H64" s="147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147"/>
      <c r="C65" s="147"/>
      <c r="D65" s="167"/>
      <c r="E65" s="147"/>
      <c r="F65" s="147"/>
      <c r="G65" s="167"/>
      <c r="H65" s="147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147"/>
      <c r="C66" s="147"/>
      <c r="D66" s="167"/>
      <c r="E66" s="147"/>
      <c r="F66" s="147"/>
      <c r="G66" s="167"/>
      <c r="H66" s="147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147"/>
      <c r="C67" s="147"/>
      <c r="D67" s="167"/>
      <c r="E67" s="147"/>
      <c r="F67" s="147"/>
      <c r="G67" s="167"/>
      <c r="H67" s="147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147"/>
      <c r="C68" s="147"/>
      <c r="D68" s="167"/>
      <c r="E68" s="147"/>
      <c r="F68" s="147"/>
      <c r="G68" s="167"/>
      <c r="H68" s="147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147"/>
      <c r="C69" s="147"/>
      <c r="D69" s="167"/>
      <c r="E69" s="147"/>
      <c r="F69" s="147"/>
      <c r="G69" s="167"/>
      <c r="H69" s="147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147"/>
      <c r="C70" s="147"/>
      <c r="D70" s="167"/>
      <c r="E70" s="147"/>
      <c r="F70" s="147"/>
      <c r="G70" s="167"/>
      <c r="H70" s="147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147"/>
      <c r="C71" s="147"/>
      <c r="D71" s="167"/>
      <c r="E71" s="147"/>
      <c r="F71" s="147"/>
      <c r="G71" s="167"/>
      <c r="H71" s="147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147"/>
      <c r="C72" s="147"/>
      <c r="D72" s="167"/>
      <c r="E72" s="147"/>
      <c r="F72" s="147"/>
      <c r="G72" s="167"/>
      <c r="H72" s="147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147"/>
      <c r="C73" s="147"/>
      <c r="D73" s="167"/>
      <c r="E73" s="147"/>
      <c r="F73" s="147"/>
      <c r="G73" s="167"/>
      <c r="H73" s="147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147"/>
      <c r="C74" s="147"/>
      <c r="D74" s="167"/>
      <c r="E74" s="147"/>
      <c r="F74" s="147"/>
      <c r="G74" s="167"/>
      <c r="H74" s="147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147"/>
      <c r="C75" s="147"/>
      <c r="D75" s="167"/>
      <c r="E75" s="147"/>
      <c r="F75" s="147"/>
      <c r="G75" s="167"/>
      <c r="H75" s="147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147"/>
      <c r="C76" s="147"/>
      <c r="D76" s="167"/>
      <c r="E76" s="147"/>
      <c r="F76" s="147"/>
      <c r="G76" s="167"/>
      <c r="H76" s="147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147"/>
      <c r="C77" s="147"/>
      <c r="D77" s="167"/>
      <c r="E77" s="147"/>
      <c r="F77" s="147"/>
      <c r="G77" s="167"/>
      <c r="H77" s="147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147"/>
      <c r="C78" s="147"/>
      <c r="D78" s="167"/>
      <c r="E78" s="147"/>
      <c r="F78" s="147"/>
      <c r="G78" s="167"/>
      <c r="H78" s="147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147"/>
      <c r="C79" s="147"/>
      <c r="D79" s="167"/>
      <c r="E79" s="147"/>
      <c r="F79" s="147"/>
      <c r="G79" s="167"/>
      <c r="H79" s="147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147"/>
      <c r="C80" s="147"/>
      <c r="D80" s="167"/>
      <c r="E80" s="147"/>
      <c r="F80" s="147"/>
      <c r="G80" s="167"/>
      <c r="H80" s="147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147"/>
      <c r="C81" s="147"/>
      <c r="D81" s="167"/>
      <c r="E81" s="147"/>
      <c r="F81" s="147"/>
      <c r="G81" s="167"/>
      <c r="H81" s="147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147"/>
      <c r="C82" s="147"/>
      <c r="D82" s="167"/>
      <c r="E82" s="147"/>
      <c r="F82" s="147"/>
      <c r="G82" s="167"/>
      <c r="H82" s="147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147"/>
      <c r="C83" s="147"/>
      <c r="D83" s="167"/>
      <c r="E83" s="147"/>
      <c r="F83" s="147"/>
      <c r="G83" s="167"/>
      <c r="H83" s="147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147"/>
      <c r="C84" s="147"/>
      <c r="D84" s="167"/>
      <c r="E84" s="147"/>
      <c r="F84" s="147"/>
      <c r="G84" s="167"/>
      <c r="H84" s="147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147"/>
      <c r="C85" s="147"/>
      <c r="D85" s="167"/>
      <c r="E85" s="147"/>
      <c r="F85" s="147"/>
      <c r="G85" s="167"/>
      <c r="H85" s="147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147"/>
      <c r="C86" s="147"/>
      <c r="D86" s="167"/>
      <c r="E86" s="147"/>
      <c r="F86" s="147"/>
      <c r="G86" s="167"/>
      <c r="H86" s="147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147"/>
      <c r="C87" s="147"/>
      <c r="D87" s="167"/>
      <c r="E87" s="147"/>
      <c r="F87" s="147"/>
      <c r="G87" s="167"/>
      <c r="H87" s="147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147"/>
      <c r="C88" s="147"/>
      <c r="D88" s="167"/>
      <c r="E88" s="147"/>
      <c r="F88" s="147"/>
      <c r="G88" s="167"/>
      <c r="H88" s="147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147"/>
      <c r="C89" s="147"/>
      <c r="D89" s="167"/>
      <c r="E89" s="147"/>
      <c r="F89" s="147"/>
      <c r="G89" s="167"/>
      <c r="H89" s="147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147"/>
      <c r="C90" s="147"/>
      <c r="D90" s="167"/>
      <c r="E90" s="147"/>
      <c r="F90" s="147"/>
      <c r="G90" s="167"/>
      <c r="H90" s="147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147"/>
      <c r="C91" s="147"/>
      <c r="D91" s="167"/>
      <c r="E91" s="147"/>
      <c r="F91" s="147"/>
      <c r="G91" s="167"/>
      <c r="H91" s="147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147"/>
      <c r="C92" s="147"/>
      <c r="D92" s="167"/>
      <c r="E92" s="147"/>
      <c r="F92" s="147"/>
      <c r="G92" s="167"/>
      <c r="H92" s="147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147"/>
      <c r="C93" s="147"/>
      <c r="D93" s="167"/>
      <c r="E93" s="147"/>
      <c r="F93" s="147"/>
      <c r="G93" s="167"/>
      <c r="H93" s="147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147"/>
      <c r="C94" s="147"/>
      <c r="D94" s="167"/>
      <c r="E94" s="147"/>
      <c r="F94" s="147"/>
      <c r="G94" s="167"/>
      <c r="H94" s="147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147"/>
      <c r="C95" s="147"/>
      <c r="D95" s="167"/>
      <c r="E95" s="147"/>
      <c r="F95" s="147"/>
      <c r="G95" s="167"/>
      <c r="H95" s="147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147"/>
      <c r="C96" s="147"/>
      <c r="D96" s="167"/>
      <c r="E96" s="147"/>
      <c r="F96" s="147"/>
      <c r="G96" s="167"/>
      <c r="H96" s="147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147"/>
      <c r="C97" s="147"/>
      <c r="D97" s="167"/>
      <c r="E97" s="147"/>
      <c r="F97" s="147"/>
      <c r="G97" s="167"/>
      <c r="H97" s="147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147"/>
      <c r="C98" s="147"/>
      <c r="D98" s="167"/>
      <c r="E98" s="147"/>
      <c r="F98" s="147"/>
      <c r="G98" s="167"/>
      <c r="H98" s="147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147"/>
      <c r="C99" s="147"/>
      <c r="D99" s="167"/>
      <c r="E99" s="147"/>
      <c r="F99" s="147"/>
      <c r="G99" s="167"/>
      <c r="H99" s="147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147"/>
      <c r="C100" s="147"/>
      <c r="D100" s="167"/>
      <c r="E100" s="147"/>
      <c r="F100" s="147"/>
      <c r="G100" s="167"/>
      <c r="H100" s="147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147"/>
      <c r="C101" s="147"/>
      <c r="D101" s="167"/>
      <c r="E101" s="147"/>
      <c r="F101" s="147"/>
      <c r="G101" s="167"/>
      <c r="H101" s="147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147"/>
      <c r="C102" s="147"/>
      <c r="D102" s="167"/>
      <c r="E102" s="147"/>
      <c r="F102" s="147"/>
      <c r="G102" s="167"/>
      <c r="H102" s="147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147"/>
      <c r="C103" s="147"/>
      <c r="D103" s="167"/>
      <c r="E103" s="147"/>
      <c r="F103" s="147"/>
      <c r="G103" s="167"/>
      <c r="H103" s="147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147"/>
      <c r="C104" s="147"/>
      <c r="D104" s="167"/>
      <c r="E104" s="147"/>
      <c r="F104" s="147"/>
      <c r="G104" s="167"/>
      <c r="H104" s="147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147"/>
      <c r="C105" s="147"/>
      <c r="D105" s="167"/>
      <c r="E105" s="147"/>
      <c r="F105" s="147"/>
      <c r="G105" s="167"/>
      <c r="H105" s="147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147"/>
      <c r="C106" s="147"/>
      <c r="D106" s="167"/>
      <c r="E106" s="147"/>
      <c r="F106" s="147"/>
      <c r="G106" s="167"/>
      <c r="H106" s="147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147"/>
      <c r="C107" s="147"/>
      <c r="D107" s="167"/>
      <c r="E107" s="147"/>
      <c r="F107" s="147"/>
      <c r="G107" s="167"/>
      <c r="H107" s="147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147"/>
      <c r="C108" s="147"/>
      <c r="D108" s="167"/>
      <c r="E108" s="147"/>
      <c r="F108" s="147"/>
      <c r="G108" s="167"/>
      <c r="H108" s="147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147"/>
      <c r="C109" s="147"/>
      <c r="D109" s="167"/>
      <c r="E109" s="147"/>
      <c r="F109" s="147"/>
      <c r="G109" s="167"/>
      <c r="H109" s="147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147"/>
      <c r="C110" s="147"/>
      <c r="D110" s="167"/>
      <c r="E110" s="147"/>
      <c r="F110" s="147"/>
      <c r="G110" s="167"/>
      <c r="H110" s="147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147"/>
      <c r="C111" s="147"/>
      <c r="D111" s="167"/>
      <c r="E111" s="147"/>
      <c r="F111" s="147"/>
      <c r="G111" s="167"/>
      <c r="H111" s="147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147"/>
      <c r="C112" s="147"/>
      <c r="D112" s="167"/>
      <c r="E112" s="147"/>
      <c r="F112" s="147"/>
      <c r="G112" s="167"/>
      <c r="H112" s="147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47"/>
      <c r="C113" s="147"/>
      <c r="D113" s="167"/>
      <c r="E113" s="147"/>
      <c r="F113" s="147"/>
      <c r="G113" s="167"/>
      <c r="H113" s="147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47"/>
      <c r="C114" s="147"/>
      <c r="D114" s="167"/>
      <c r="E114" s="147"/>
      <c r="F114" s="147"/>
      <c r="G114" s="167"/>
      <c r="H114" s="147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47"/>
      <c r="C115" s="147"/>
      <c r="D115" s="167"/>
      <c r="E115" s="147"/>
      <c r="F115" s="147"/>
      <c r="G115" s="167"/>
      <c r="H115" s="147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47"/>
      <c r="C116" s="147"/>
      <c r="D116" s="167"/>
      <c r="E116" s="147"/>
      <c r="F116" s="147"/>
      <c r="G116" s="167"/>
      <c r="H116" s="147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47"/>
      <c r="C117" s="147"/>
      <c r="D117" s="167"/>
      <c r="E117" s="147"/>
      <c r="F117" s="147"/>
      <c r="G117" s="167"/>
      <c r="H117" s="147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47"/>
      <c r="C118" s="147"/>
      <c r="D118" s="167"/>
      <c r="E118" s="147"/>
      <c r="F118" s="147"/>
      <c r="G118" s="167"/>
      <c r="H118" s="147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47"/>
      <c r="C119" s="147"/>
      <c r="D119" s="167"/>
      <c r="E119" s="147"/>
      <c r="F119" s="147"/>
      <c r="G119" s="167"/>
      <c r="H119" s="147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47"/>
      <c r="C120" s="147"/>
      <c r="D120" s="167"/>
      <c r="E120" s="147"/>
      <c r="F120" s="147"/>
      <c r="G120" s="167"/>
      <c r="H120" s="147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47"/>
      <c r="C121" s="147"/>
      <c r="D121" s="167"/>
      <c r="E121" s="147"/>
      <c r="F121" s="147"/>
      <c r="G121" s="167"/>
      <c r="H121" s="147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47"/>
      <c r="C122" s="147"/>
      <c r="D122" s="167"/>
      <c r="E122" s="147"/>
      <c r="F122" s="147"/>
      <c r="G122" s="167"/>
      <c r="H122" s="147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47"/>
      <c r="C123" s="147"/>
      <c r="D123" s="167"/>
      <c r="E123" s="147"/>
      <c r="F123" s="147"/>
      <c r="G123" s="167"/>
      <c r="H123" s="147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47"/>
      <c r="C124" s="147"/>
      <c r="D124" s="167"/>
      <c r="E124" s="147"/>
      <c r="F124" s="147"/>
      <c r="G124" s="167"/>
      <c r="H124" s="147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47"/>
      <c r="C125" s="147"/>
      <c r="D125" s="167"/>
      <c r="E125" s="147"/>
      <c r="F125" s="147"/>
      <c r="G125" s="167"/>
      <c r="H125" s="147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47"/>
      <c r="C126" s="147"/>
      <c r="D126" s="167"/>
      <c r="E126" s="147"/>
      <c r="F126" s="147"/>
      <c r="G126" s="167"/>
      <c r="H126" s="147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47"/>
      <c r="C127" s="147"/>
      <c r="D127" s="167"/>
      <c r="E127" s="147"/>
      <c r="F127" s="147"/>
      <c r="G127" s="167"/>
      <c r="H127" s="147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47"/>
      <c r="C128" s="147"/>
      <c r="D128" s="167"/>
      <c r="E128" s="147"/>
      <c r="F128" s="147"/>
      <c r="G128" s="167"/>
      <c r="H128" s="147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47"/>
      <c r="C129" s="147"/>
      <c r="D129" s="167"/>
      <c r="E129" s="147"/>
      <c r="F129" s="147"/>
      <c r="G129" s="167"/>
      <c r="H129" s="147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47"/>
      <c r="C130" s="147"/>
      <c r="D130" s="167"/>
      <c r="E130" s="147"/>
      <c r="F130" s="147"/>
      <c r="G130" s="167"/>
      <c r="H130" s="147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47"/>
      <c r="C131" s="147"/>
      <c r="D131" s="167"/>
      <c r="E131" s="147"/>
      <c r="F131" s="147"/>
      <c r="G131" s="167"/>
      <c r="H131" s="147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47"/>
      <c r="C132" s="147"/>
      <c r="D132" s="167"/>
      <c r="E132" s="147"/>
      <c r="F132" s="147"/>
      <c r="G132" s="167"/>
      <c r="H132" s="147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47"/>
      <c r="C133" s="147"/>
      <c r="D133" s="167"/>
      <c r="E133" s="147"/>
      <c r="F133" s="147"/>
      <c r="G133" s="167"/>
      <c r="H133" s="147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47"/>
      <c r="C134" s="147"/>
      <c r="D134" s="167"/>
      <c r="E134" s="147"/>
      <c r="F134" s="147"/>
      <c r="G134" s="167"/>
      <c r="H134" s="147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47"/>
      <c r="C135" s="147"/>
      <c r="D135" s="167"/>
      <c r="E135" s="147"/>
      <c r="F135" s="147"/>
      <c r="G135" s="167"/>
      <c r="H135" s="147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47"/>
      <c r="C136" s="147"/>
      <c r="D136" s="167"/>
      <c r="E136" s="147"/>
      <c r="F136" s="147"/>
      <c r="G136" s="167"/>
      <c r="H136" s="147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47"/>
      <c r="C137" s="147"/>
      <c r="D137" s="167"/>
      <c r="E137" s="147"/>
      <c r="F137" s="147"/>
      <c r="G137" s="167"/>
      <c r="H137" s="147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47"/>
      <c r="C138" s="147"/>
      <c r="D138" s="167"/>
      <c r="E138" s="147"/>
      <c r="F138" s="147"/>
      <c r="G138" s="167"/>
      <c r="H138" s="147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47"/>
      <c r="C139" s="147"/>
      <c r="D139" s="167"/>
      <c r="E139" s="147"/>
      <c r="F139" s="147"/>
      <c r="G139" s="167"/>
      <c r="H139" s="147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47"/>
      <c r="C140" s="147"/>
      <c r="D140" s="167"/>
      <c r="E140" s="147"/>
      <c r="F140" s="147"/>
      <c r="G140" s="167"/>
      <c r="H140" s="147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47"/>
      <c r="C141" s="147"/>
      <c r="D141" s="167"/>
      <c r="E141" s="147"/>
      <c r="F141" s="147"/>
      <c r="G141" s="167"/>
      <c r="H141" s="147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47"/>
      <c r="C142" s="147"/>
      <c r="D142" s="167"/>
      <c r="E142" s="147"/>
      <c r="F142" s="147"/>
      <c r="G142" s="167"/>
      <c r="H142" s="147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47"/>
      <c r="C143" s="147"/>
      <c r="D143" s="167"/>
      <c r="E143" s="147"/>
      <c r="F143" s="147"/>
      <c r="G143" s="167"/>
      <c r="H143" s="147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47"/>
      <c r="C144" s="147"/>
      <c r="D144" s="167"/>
      <c r="E144" s="147"/>
      <c r="F144" s="147"/>
      <c r="G144" s="167"/>
      <c r="H144" s="147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47"/>
      <c r="C145" s="147"/>
      <c r="D145" s="167"/>
      <c r="E145" s="147"/>
      <c r="F145" s="147"/>
      <c r="G145" s="167"/>
      <c r="H145" s="147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47"/>
      <c r="C146" s="147"/>
      <c r="D146" s="167"/>
      <c r="E146" s="147"/>
      <c r="F146" s="147"/>
      <c r="G146" s="167"/>
      <c r="H146" s="147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47"/>
      <c r="C147" s="147"/>
      <c r="D147" s="167"/>
      <c r="E147" s="147"/>
      <c r="F147" s="147"/>
      <c r="G147" s="167"/>
      <c r="H147" s="147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47"/>
      <c r="C148" s="147"/>
      <c r="D148" s="167"/>
      <c r="E148" s="147"/>
      <c r="F148" s="147"/>
      <c r="G148" s="167"/>
      <c r="H148" s="147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47"/>
      <c r="C149" s="147"/>
      <c r="D149" s="167"/>
      <c r="E149" s="147"/>
      <c r="F149" s="147"/>
      <c r="G149" s="167"/>
      <c r="H149" s="147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47"/>
      <c r="C150" s="147"/>
      <c r="D150" s="167"/>
      <c r="E150" s="147"/>
      <c r="F150" s="147"/>
      <c r="G150" s="167"/>
      <c r="H150" s="147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47"/>
      <c r="C151" s="147"/>
      <c r="D151" s="167"/>
      <c r="E151" s="147"/>
      <c r="F151" s="147"/>
      <c r="G151" s="167"/>
      <c r="H151" s="147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47"/>
      <c r="C152" s="147"/>
      <c r="D152" s="167"/>
      <c r="E152" s="147"/>
      <c r="F152" s="147"/>
      <c r="G152" s="167"/>
      <c r="H152" s="147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47"/>
      <c r="C153" s="147"/>
      <c r="D153" s="167"/>
      <c r="E153" s="147"/>
      <c r="F153" s="147"/>
      <c r="G153" s="167"/>
      <c r="H153" s="147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47"/>
      <c r="C154" s="147"/>
      <c r="D154" s="167"/>
      <c r="E154" s="147"/>
      <c r="F154" s="147"/>
      <c r="G154" s="167"/>
      <c r="H154" s="147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47"/>
      <c r="C155" s="147"/>
      <c r="D155" s="167"/>
      <c r="E155" s="147"/>
      <c r="F155" s="147"/>
      <c r="G155" s="167"/>
      <c r="H155" s="147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47"/>
      <c r="C156" s="147"/>
      <c r="D156" s="167"/>
      <c r="E156" s="147"/>
      <c r="F156" s="147"/>
      <c r="G156" s="167"/>
      <c r="H156" s="147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47"/>
      <c r="C157" s="147"/>
      <c r="D157" s="167"/>
      <c r="E157" s="147"/>
      <c r="F157" s="147"/>
      <c r="G157" s="167"/>
      <c r="H157" s="147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47"/>
      <c r="C158" s="147"/>
      <c r="D158" s="167"/>
      <c r="E158" s="147"/>
      <c r="F158" s="147"/>
      <c r="G158" s="167"/>
      <c r="H158" s="147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47"/>
      <c r="C159" s="147"/>
      <c r="D159" s="167"/>
      <c r="E159" s="147"/>
      <c r="F159" s="147"/>
      <c r="G159" s="167"/>
      <c r="H159" s="147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47"/>
      <c r="C160" s="147"/>
      <c r="D160" s="167"/>
      <c r="E160" s="147"/>
      <c r="F160" s="147"/>
      <c r="G160" s="167"/>
      <c r="H160" s="147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47"/>
      <c r="C161" s="147"/>
      <c r="D161" s="167"/>
      <c r="E161" s="147"/>
      <c r="F161" s="147"/>
      <c r="G161" s="167"/>
      <c r="H161" s="147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47"/>
      <c r="C162" s="147"/>
      <c r="D162" s="167"/>
      <c r="E162" s="147"/>
      <c r="F162" s="147"/>
      <c r="G162" s="167"/>
      <c r="H162" s="147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47"/>
      <c r="C163" s="147"/>
      <c r="D163" s="167"/>
      <c r="E163" s="147"/>
      <c r="F163" s="147"/>
      <c r="G163" s="167"/>
      <c r="H163" s="147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47"/>
      <c r="C164" s="147"/>
      <c r="D164" s="167"/>
      <c r="E164" s="147"/>
      <c r="F164" s="147"/>
      <c r="G164" s="167"/>
      <c r="H164" s="147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47"/>
      <c r="C165" s="147"/>
      <c r="D165" s="167"/>
      <c r="E165" s="147"/>
      <c r="F165" s="147"/>
      <c r="G165" s="167"/>
      <c r="H165" s="147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47"/>
      <c r="C166" s="147"/>
      <c r="D166" s="167"/>
      <c r="E166" s="147"/>
      <c r="F166" s="147"/>
      <c r="G166" s="167"/>
      <c r="H166" s="147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47"/>
      <c r="C167" s="147"/>
      <c r="D167" s="167"/>
      <c r="E167" s="147"/>
      <c r="F167" s="147"/>
      <c r="G167" s="167"/>
      <c r="H167" s="147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47"/>
      <c r="C168" s="147"/>
      <c r="D168" s="167"/>
      <c r="E168" s="147"/>
      <c r="F168" s="147"/>
      <c r="G168" s="167"/>
      <c r="H168" s="147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47"/>
      <c r="C169" s="147"/>
      <c r="D169" s="167"/>
      <c r="E169" s="147"/>
      <c r="F169" s="147"/>
      <c r="G169" s="167"/>
      <c r="H169" s="147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47"/>
      <c r="C170" s="147"/>
      <c r="D170" s="167"/>
      <c r="E170" s="147"/>
      <c r="F170" s="147"/>
      <c r="G170" s="167"/>
      <c r="H170" s="147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47"/>
      <c r="C171" s="147"/>
      <c r="D171" s="167"/>
      <c r="E171" s="147"/>
      <c r="F171" s="147"/>
      <c r="G171" s="167"/>
      <c r="H171" s="147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47"/>
      <c r="C172" s="147"/>
      <c r="D172" s="167"/>
      <c r="E172" s="147"/>
      <c r="F172" s="147"/>
      <c r="G172" s="167"/>
      <c r="H172" s="147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47"/>
      <c r="C173" s="147"/>
      <c r="D173" s="167"/>
      <c r="E173" s="147"/>
      <c r="F173" s="147"/>
      <c r="G173" s="167"/>
      <c r="H173" s="147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47"/>
      <c r="C174" s="147"/>
      <c r="D174" s="167"/>
      <c r="E174" s="147"/>
      <c r="F174" s="147"/>
      <c r="G174" s="167"/>
      <c r="H174" s="147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147"/>
      <c r="C175" s="147"/>
      <c r="D175" s="167"/>
      <c r="E175" s="147"/>
      <c r="F175" s="147"/>
      <c r="G175" s="167"/>
      <c r="H175" s="147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147"/>
      <c r="C176" s="147"/>
      <c r="D176" s="167"/>
      <c r="E176" s="147"/>
      <c r="F176" s="147"/>
      <c r="G176" s="167"/>
      <c r="H176" s="147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147"/>
      <c r="C177" s="147"/>
      <c r="D177" s="167"/>
      <c r="E177" s="147"/>
      <c r="F177" s="147"/>
      <c r="G177" s="167"/>
      <c r="H177" s="147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147"/>
      <c r="C178" s="147"/>
      <c r="D178" s="167"/>
      <c r="E178" s="147"/>
      <c r="F178" s="147"/>
      <c r="G178" s="167"/>
      <c r="H178" s="147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147"/>
      <c r="C179" s="147"/>
      <c r="D179" s="167"/>
      <c r="E179" s="147"/>
      <c r="F179" s="147"/>
      <c r="G179" s="167"/>
      <c r="H179" s="147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147"/>
      <c r="C180" s="147"/>
      <c r="D180" s="167"/>
      <c r="E180" s="147"/>
      <c r="F180" s="147"/>
      <c r="G180" s="167"/>
      <c r="H180" s="147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147"/>
      <c r="C181" s="147"/>
      <c r="D181" s="167"/>
      <c r="E181" s="147"/>
      <c r="F181" s="147"/>
      <c r="G181" s="167"/>
      <c r="H181" s="147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147"/>
      <c r="C182" s="147"/>
      <c r="D182" s="167"/>
      <c r="E182" s="147"/>
      <c r="F182" s="147"/>
      <c r="G182" s="167"/>
      <c r="H182" s="147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147"/>
      <c r="C183" s="147"/>
      <c r="D183" s="167"/>
      <c r="E183" s="147"/>
      <c r="F183" s="147"/>
      <c r="G183" s="167"/>
      <c r="H183" s="147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147"/>
      <c r="C184" s="147"/>
      <c r="D184" s="167"/>
      <c r="E184" s="147"/>
      <c r="F184" s="147"/>
      <c r="G184" s="167"/>
      <c r="H184" s="147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147"/>
      <c r="C185" s="147"/>
      <c r="D185" s="167"/>
      <c r="E185" s="147"/>
      <c r="F185" s="147"/>
      <c r="G185" s="167"/>
      <c r="H185" s="147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147"/>
      <c r="C186" s="147"/>
      <c r="D186" s="167"/>
      <c r="E186" s="147"/>
      <c r="F186" s="147"/>
      <c r="G186" s="167"/>
      <c r="H186" s="147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147"/>
      <c r="C187" s="147"/>
      <c r="D187" s="167"/>
      <c r="E187" s="147"/>
      <c r="F187" s="147"/>
      <c r="G187" s="167"/>
      <c r="H187" s="147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147"/>
      <c r="C188" s="147"/>
      <c r="D188" s="167"/>
      <c r="E188" s="147"/>
      <c r="F188" s="147"/>
      <c r="G188" s="167"/>
      <c r="H188" s="147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147"/>
      <c r="C189" s="147"/>
      <c r="D189" s="167"/>
      <c r="E189" s="147"/>
      <c r="F189" s="147"/>
      <c r="G189" s="167"/>
      <c r="H189" s="147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147"/>
      <c r="C190" s="147"/>
      <c r="D190" s="167"/>
      <c r="E190" s="147"/>
      <c r="F190" s="147"/>
      <c r="G190" s="167"/>
      <c r="H190" s="147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147"/>
      <c r="C191" s="147"/>
      <c r="D191" s="167"/>
      <c r="E191" s="147"/>
      <c r="F191" s="147"/>
      <c r="G191" s="167"/>
      <c r="H191" s="147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147"/>
      <c r="C192" s="147"/>
      <c r="D192" s="167"/>
      <c r="E192" s="147"/>
      <c r="F192" s="147"/>
      <c r="G192" s="167"/>
      <c r="H192" s="147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147"/>
      <c r="C193" s="147"/>
      <c r="D193" s="167"/>
      <c r="E193" s="147"/>
      <c r="F193" s="147"/>
      <c r="G193" s="167"/>
      <c r="H193" s="147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147"/>
      <c r="C194" s="147"/>
      <c r="D194" s="167"/>
      <c r="E194" s="147"/>
      <c r="F194" s="147"/>
      <c r="G194" s="167"/>
      <c r="H194" s="147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147"/>
      <c r="C195" s="147"/>
      <c r="D195" s="167"/>
      <c r="E195" s="147"/>
      <c r="F195" s="147"/>
      <c r="G195" s="167"/>
      <c r="H195" s="147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147"/>
      <c r="C196" s="147"/>
      <c r="D196" s="167"/>
      <c r="E196" s="147"/>
      <c r="F196" s="147"/>
      <c r="G196" s="167"/>
      <c r="H196" s="147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147"/>
      <c r="C197" s="147"/>
      <c r="D197" s="167"/>
      <c r="E197" s="147"/>
      <c r="F197" s="147"/>
      <c r="G197" s="167"/>
      <c r="H197" s="147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147"/>
      <c r="C198" s="147"/>
      <c r="D198" s="167"/>
      <c r="E198" s="147"/>
      <c r="F198" s="147"/>
      <c r="G198" s="167"/>
      <c r="H198" s="147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147"/>
      <c r="C199" s="147"/>
      <c r="D199" s="167"/>
      <c r="E199" s="147"/>
      <c r="F199" s="147"/>
      <c r="G199" s="167"/>
      <c r="H199" s="147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147"/>
      <c r="C200" s="147"/>
      <c r="D200" s="167"/>
      <c r="E200" s="147"/>
      <c r="F200" s="147"/>
      <c r="G200" s="167"/>
      <c r="H200" s="147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147"/>
      <c r="C201" s="147"/>
      <c r="D201" s="167"/>
      <c r="E201" s="147"/>
      <c r="F201" s="147"/>
      <c r="G201" s="167"/>
      <c r="H201" s="147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147"/>
      <c r="C202" s="147"/>
      <c r="D202" s="167"/>
      <c r="E202" s="147"/>
      <c r="F202" s="147"/>
      <c r="G202" s="167"/>
      <c r="H202" s="147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147"/>
      <c r="C203" s="147"/>
      <c r="D203" s="167"/>
      <c r="E203" s="147"/>
      <c r="F203" s="147"/>
      <c r="G203" s="167"/>
      <c r="H203" s="147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147"/>
      <c r="C204" s="147"/>
      <c r="D204" s="167"/>
      <c r="E204" s="147"/>
      <c r="F204" s="147"/>
      <c r="G204" s="167"/>
      <c r="H204" s="147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147"/>
      <c r="C205" s="147"/>
      <c r="D205" s="167"/>
      <c r="E205" s="147"/>
      <c r="F205" s="147"/>
      <c r="G205" s="167"/>
      <c r="H205" s="147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147"/>
      <c r="C206" s="147"/>
      <c r="D206" s="167"/>
      <c r="E206" s="147"/>
      <c r="F206" s="147"/>
      <c r="G206" s="167"/>
      <c r="H206" s="147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147"/>
      <c r="C207" s="147"/>
      <c r="D207" s="167"/>
      <c r="E207" s="147"/>
      <c r="F207" s="147"/>
      <c r="G207" s="167"/>
      <c r="H207" s="147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147"/>
      <c r="C208" s="147"/>
      <c r="D208" s="167"/>
      <c r="E208" s="147"/>
      <c r="F208" s="147"/>
      <c r="G208" s="167"/>
      <c r="H208" s="147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147"/>
      <c r="C209" s="147"/>
      <c r="D209" s="167"/>
      <c r="E209" s="147"/>
      <c r="F209" s="147"/>
      <c r="G209" s="167"/>
      <c r="H209" s="147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147"/>
      <c r="C210" s="147"/>
      <c r="D210" s="167"/>
      <c r="E210" s="147"/>
      <c r="F210" s="147"/>
      <c r="G210" s="167"/>
      <c r="H210" s="147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147"/>
      <c r="C211" s="147"/>
      <c r="D211" s="167"/>
      <c r="E211" s="147"/>
      <c r="F211" s="147"/>
      <c r="G211" s="167"/>
      <c r="H211" s="147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147"/>
      <c r="C212" s="147"/>
      <c r="D212" s="167"/>
      <c r="E212" s="147"/>
      <c r="F212" s="147"/>
      <c r="G212" s="167"/>
      <c r="H212" s="147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147"/>
      <c r="C213" s="147"/>
      <c r="D213" s="167"/>
      <c r="E213" s="147"/>
      <c r="F213" s="147"/>
      <c r="G213" s="167"/>
      <c r="H213" s="147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147"/>
      <c r="C214" s="147"/>
      <c r="D214" s="167"/>
      <c r="E214" s="147"/>
      <c r="F214" s="147"/>
      <c r="G214" s="167"/>
      <c r="H214" s="147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147"/>
      <c r="C215" s="147"/>
      <c r="D215" s="167"/>
      <c r="E215" s="147"/>
      <c r="F215" s="147"/>
      <c r="G215" s="167"/>
      <c r="H215" s="147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147"/>
      <c r="C216" s="147"/>
      <c r="D216" s="167"/>
      <c r="E216" s="147"/>
      <c r="F216" s="147"/>
      <c r="G216" s="167"/>
      <c r="H216" s="147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147"/>
      <c r="C217" s="147"/>
      <c r="D217" s="167"/>
      <c r="E217" s="147"/>
      <c r="F217" s="147"/>
      <c r="G217" s="167"/>
      <c r="H217" s="147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147"/>
      <c r="C218" s="147"/>
      <c r="D218" s="167"/>
      <c r="E218" s="147"/>
      <c r="F218" s="147"/>
      <c r="G218" s="167"/>
      <c r="H218" s="147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147"/>
      <c r="C219" s="147"/>
      <c r="D219" s="167"/>
      <c r="E219" s="147"/>
      <c r="F219" s="147"/>
      <c r="G219" s="167"/>
      <c r="H219" s="147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147"/>
      <c r="C220" s="147"/>
      <c r="D220" s="167"/>
      <c r="E220" s="147"/>
      <c r="F220" s="147"/>
      <c r="G220" s="167"/>
      <c r="H220" s="147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147"/>
      <c r="C221" s="147"/>
      <c r="D221" s="167"/>
      <c r="E221" s="147"/>
      <c r="F221" s="147"/>
      <c r="G221" s="167"/>
      <c r="H221" s="147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147"/>
      <c r="C222" s="147"/>
      <c r="D222" s="167"/>
      <c r="E222" s="147"/>
      <c r="F222" s="147"/>
      <c r="G222" s="167"/>
      <c r="H222" s="147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147"/>
      <c r="C223" s="147"/>
      <c r="D223" s="167"/>
      <c r="E223" s="147"/>
      <c r="F223" s="147"/>
      <c r="G223" s="167"/>
      <c r="H223" s="147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147"/>
      <c r="C224" s="147"/>
      <c r="D224" s="167"/>
      <c r="E224" s="147"/>
      <c r="F224" s="147"/>
      <c r="G224" s="167"/>
      <c r="H224" s="147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147"/>
      <c r="C225" s="147"/>
      <c r="D225" s="167"/>
      <c r="E225" s="147"/>
      <c r="F225" s="147"/>
      <c r="G225" s="167"/>
      <c r="H225" s="147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147"/>
      <c r="C226" s="147"/>
      <c r="D226" s="167"/>
      <c r="E226" s="147"/>
      <c r="F226" s="147"/>
      <c r="G226" s="167"/>
      <c r="H226" s="147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147"/>
      <c r="C227" s="147"/>
      <c r="D227" s="167"/>
      <c r="E227" s="147"/>
      <c r="F227" s="147"/>
      <c r="G227" s="167"/>
      <c r="H227" s="147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147"/>
      <c r="C228" s="147"/>
      <c r="D228" s="167"/>
      <c r="E228" s="147"/>
      <c r="F228" s="147"/>
      <c r="G228" s="167"/>
      <c r="H228" s="147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147"/>
      <c r="C229" s="147"/>
      <c r="D229" s="167"/>
      <c r="E229" s="147"/>
      <c r="F229" s="147"/>
      <c r="G229" s="167"/>
      <c r="H229" s="147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147"/>
      <c r="C230" s="147"/>
      <c r="D230" s="167"/>
      <c r="E230" s="147"/>
      <c r="F230" s="147"/>
      <c r="G230" s="167"/>
      <c r="H230" s="147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147"/>
      <c r="C231" s="147"/>
      <c r="D231" s="167"/>
      <c r="E231" s="147"/>
      <c r="F231" s="147"/>
      <c r="G231" s="167"/>
      <c r="H231" s="147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147"/>
      <c r="C232" s="147"/>
      <c r="D232" s="167"/>
      <c r="E232" s="147"/>
      <c r="F232" s="147"/>
      <c r="G232" s="167"/>
      <c r="H232" s="147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147"/>
      <c r="C233" s="147"/>
      <c r="D233" s="167"/>
      <c r="E233" s="147"/>
      <c r="F233" s="147"/>
      <c r="G233" s="167"/>
      <c r="H233" s="147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147"/>
      <c r="C234" s="147"/>
      <c r="D234" s="167"/>
      <c r="E234" s="147"/>
      <c r="F234" s="147"/>
      <c r="G234" s="167"/>
      <c r="H234" s="147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147"/>
      <c r="C235" s="147"/>
      <c r="D235" s="167"/>
      <c r="E235" s="147"/>
      <c r="F235" s="147"/>
      <c r="G235" s="167"/>
      <c r="H235" s="147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147"/>
      <c r="C236" s="147"/>
      <c r="D236" s="167"/>
      <c r="E236" s="147"/>
      <c r="F236" s="147"/>
      <c r="G236" s="167"/>
      <c r="H236" s="147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147"/>
      <c r="C237" s="147"/>
      <c r="D237" s="167"/>
      <c r="E237" s="147"/>
      <c r="F237" s="147"/>
      <c r="G237" s="167"/>
      <c r="H237" s="147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147"/>
      <c r="C238" s="147"/>
      <c r="D238" s="167"/>
      <c r="E238" s="147"/>
      <c r="F238" s="147"/>
      <c r="G238" s="167"/>
      <c r="H238" s="147"/>
      <c r="I238" s="181"/>
      <c r="J238" s="181"/>
      <c r="K238" s="181"/>
      <c r="L238" s="181"/>
      <c r="M238" s="181"/>
      <c r="N238" s="181"/>
      <c r="O238" s="181"/>
      <c r="P238" s="181"/>
      <c r="Q238" s="181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7" sqref="A7:XFD13"/>
    </sheetView>
  </sheetViews>
  <sheetFormatPr defaultRowHeight="12.75" x14ac:dyDescent="0.2"/>
  <cols>
    <col min="1" max="1" width="66" style="195" bestFit="1" customWidth="1"/>
    <col min="2" max="2" width="17" style="158" customWidth="1"/>
    <col min="3" max="3" width="18.28515625" style="158" customWidth="1"/>
    <col min="4" max="4" width="11.42578125" style="176" bestFit="1" customWidth="1"/>
    <col min="5" max="16384" width="9.140625" style="195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of Ukraine as of ")&amp;TEXT(DREPORTDATE,"dd.MM.yyyy")</f>
        <v>Державний та гарантований державою борг України за станом на 31.07.2018</v>
      </c>
      <c r="B2" s="3"/>
      <c r="C2" s="3"/>
      <c r="D2" s="3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8.75" x14ac:dyDescent="0.3">
      <c r="A3" s="2" t="str">
        <f>IF(REPORT_LANG="UKR","(в розрізі валют погашеня)","by interest rate types")</f>
        <v>(в розрізі валют погашеня)</v>
      </c>
      <c r="B3" s="2"/>
      <c r="C3" s="2"/>
      <c r="D3" s="2"/>
    </row>
    <row r="4" spans="1:19" x14ac:dyDescent="0.2">
      <c r="B4" s="147"/>
      <c r="C4" s="147"/>
      <c r="D4" s="167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9" s="250" customFormat="1" x14ac:dyDescent="0.2">
      <c r="B5" s="206"/>
      <c r="C5" s="206"/>
      <c r="D5" s="250" t="str">
        <f>VALVAL</f>
        <v>млрд. одиниць</v>
      </c>
    </row>
    <row r="6" spans="1:19" s="118" customFormat="1" x14ac:dyDescent="0.2">
      <c r="A6" s="184"/>
      <c r="B6" s="239" t="str">
        <f>IF(REPORT_LANG="UKR","дол.США","USD")</f>
        <v>дол.США</v>
      </c>
      <c r="C6" s="239" t="str">
        <f>IF(REPORT_LANG="UKR","грн.","UAH")</f>
        <v>грн.</v>
      </c>
      <c r="D6" s="102" t="s">
        <v>193</v>
      </c>
    </row>
    <row r="7" spans="1:19" s="69" customFormat="1" ht="18.75" customHeight="1" x14ac:dyDescent="0.2">
      <c r="A7" s="116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34">
        <f t="shared" ref="B7:D7" si="0">SUM(B8:B26)</f>
        <v>75.711091565360007</v>
      </c>
      <c r="C7" s="34">
        <f t="shared" si="0"/>
        <v>2025.6664570097998</v>
      </c>
      <c r="D7" s="90">
        <f t="shared" si="0"/>
        <v>1</v>
      </c>
    </row>
    <row r="8" spans="1:19" s="209" customFormat="1" ht="18.75" customHeight="1" x14ac:dyDescent="0.2">
      <c r="A8" s="173" t="s">
        <v>122</v>
      </c>
      <c r="B8" s="21">
        <v>31.817504203839999</v>
      </c>
      <c r="C8" s="21">
        <v>851.28413391959998</v>
      </c>
      <c r="D8" s="39">
        <v>0.42024899999999998</v>
      </c>
    </row>
    <row r="9" spans="1:19" s="209" customFormat="1" ht="18.75" customHeight="1" x14ac:dyDescent="0.2">
      <c r="A9" s="173" t="s">
        <v>3</v>
      </c>
      <c r="B9" s="21">
        <v>6.4257762768499997</v>
      </c>
      <c r="C9" s="21">
        <v>171.92301940319999</v>
      </c>
      <c r="D9" s="39">
        <v>8.4872000000000003E-2</v>
      </c>
    </row>
    <row r="10" spans="1:19" s="209" customFormat="1" ht="18.75" customHeight="1" x14ac:dyDescent="0.2">
      <c r="A10" s="173" t="s">
        <v>164</v>
      </c>
      <c r="B10" s="21">
        <v>0.30656608466000002</v>
      </c>
      <c r="C10" s="21">
        <v>8.2022411999999996</v>
      </c>
      <c r="D10" s="39">
        <v>4.0489999999999996E-3</v>
      </c>
    </row>
    <row r="11" spans="1:19" s="209" customFormat="1" ht="18.75" customHeight="1" x14ac:dyDescent="0.2">
      <c r="A11" s="173" t="s">
        <v>18</v>
      </c>
      <c r="B11" s="21">
        <v>12.76795676761</v>
      </c>
      <c r="C11" s="21">
        <v>341.60941566053998</v>
      </c>
      <c r="D11" s="39">
        <v>0.16864100000000001</v>
      </c>
    </row>
    <row r="12" spans="1:19" s="209" customFormat="1" ht="18.75" customHeight="1" x14ac:dyDescent="0.2">
      <c r="A12" s="173" t="s">
        <v>19</v>
      </c>
      <c r="B12" s="21">
        <v>23.826219391759999</v>
      </c>
      <c r="C12" s="21">
        <v>637.47559864257005</v>
      </c>
      <c r="D12" s="39">
        <v>0.31469900000000001</v>
      </c>
    </row>
    <row r="13" spans="1:19" ht="18.75" customHeight="1" x14ac:dyDescent="0.2">
      <c r="A13" s="108" t="s">
        <v>101</v>
      </c>
      <c r="B13" s="230">
        <v>0.56706884063999996</v>
      </c>
      <c r="C13" s="230">
        <v>15.17204818389</v>
      </c>
      <c r="D13" s="242">
        <v>7.4900000000000001E-3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x14ac:dyDescent="0.2">
      <c r="B14" s="147"/>
      <c r="C14" s="147"/>
      <c r="D14" s="167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x14ac:dyDescent="0.2">
      <c r="B15" s="147"/>
      <c r="C15" s="147"/>
      <c r="D15" s="167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x14ac:dyDescent="0.2">
      <c r="B16" s="147"/>
      <c r="C16" s="147"/>
      <c r="D16" s="167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2:17" x14ac:dyDescent="0.2">
      <c r="B17" s="147"/>
      <c r="C17" s="147"/>
      <c r="D17" s="167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2:17" x14ac:dyDescent="0.2">
      <c r="B18" s="147"/>
      <c r="C18" s="147"/>
      <c r="D18" s="167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2:17" x14ac:dyDescent="0.2">
      <c r="B19" s="147"/>
      <c r="C19" s="147"/>
      <c r="D19" s="167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2:17" x14ac:dyDescent="0.2">
      <c r="B20" s="147"/>
      <c r="C20" s="147"/>
      <c r="D20" s="167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2:17" x14ac:dyDescent="0.2">
      <c r="B21" s="147"/>
      <c r="C21" s="147"/>
      <c r="D21" s="167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2:17" x14ac:dyDescent="0.2">
      <c r="B22" s="147"/>
      <c r="C22" s="147"/>
      <c r="D22" s="167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2:17" x14ac:dyDescent="0.2">
      <c r="B23" s="147"/>
      <c r="C23" s="147"/>
      <c r="D23" s="167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2:17" x14ac:dyDescent="0.2">
      <c r="B24" s="147"/>
      <c r="C24" s="147"/>
      <c r="D24" s="167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2:17" x14ac:dyDescent="0.2">
      <c r="B25" s="147"/>
      <c r="C25" s="147"/>
      <c r="D25" s="167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</row>
    <row r="26" spans="2:17" x14ac:dyDescent="0.2">
      <c r="B26" s="147"/>
      <c r="C26" s="147"/>
      <c r="D26" s="167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2:17" x14ac:dyDescent="0.2">
      <c r="B27" s="147"/>
      <c r="C27" s="147"/>
      <c r="D27" s="167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2:17" x14ac:dyDescent="0.2">
      <c r="B28" s="147"/>
      <c r="C28" s="147"/>
      <c r="D28" s="167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2:17" x14ac:dyDescent="0.2">
      <c r="B29" s="147"/>
      <c r="C29" s="147"/>
      <c r="D29" s="167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2:17" x14ac:dyDescent="0.2">
      <c r="B30" s="147"/>
      <c r="C30" s="147"/>
      <c r="D30" s="167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2:17" x14ac:dyDescent="0.2">
      <c r="B31" s="147"/>
      <c r="C31" s="147"/>
      <c r="D31" s="167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2:17" x14ac:dyDescent="0.2">
      <c r="B32" s="147"/>
      <c r="C32" s="147"/>
      <c r="D32" s="167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147"/>
      <c r="C33" s="147"/>
      <c r="D33" s="167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147"/>
      <c r="C34" s="147"/>
      <c r="D34" s="167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147"/>
      <c r="C35" s="147"/>
      <c r="D35" s="167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147"/>
      <c r="C36" s="147"/>
      <c r="D36" s="167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147"/>
      <c r="C37" s="147"/>
      <c r="D37" s="167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147"/>
      <c r="C38" s="147"/>
      <c r="D38" s="167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147"/>
      <c r="C39" s="147"/>
      <c r="D39" s="167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147"/>
      <c r="C40" s="147"/>
      <c r="D40" s="167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147"/>
      <c r="C41" s="147"/>
      <c r="D41" s="167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147"/>
      <c r="C42" s="147"/>
      <c r="D42" s="167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147"/>
      <c r="C43" s="147"/>
      <c r="D43" s="167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147"/>
      <c r="C44" s="147"/>
      <c r="D44" s="167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147"/>
      <c r="C45" s="147"/>
      <c r="D45" s="167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147"/>
      <c r="C46" s="147"/>
      <c r="D46" s="167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147"/>
      <c r="C47" s="147"/>
      <c r="D47" s="167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147"/>
      <c r="C48" s="147"/>
      <c r="D48" s="167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147"/>
      <c r="C49" s="147"/>
      <c r="D49" s="167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147"/>
      <c r="C50" s="147"/>
      <c r="D50" s="167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147"/>
      <c r="C51" s="147"/>
      <c r="D51" s="167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147"/>
      <c r="C52" s="147"/>
      <c r="D52" s="167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147"/>
      <c r="C53" s="147"/>
      <c r="D53" s="167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147"/>
      <c r="C54" s="147"/>
      <c r="D54" s="167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147"/>
      <c r="C55" s="147"/>
      <c r="D55" s="167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147"/>
      <c r="C56" s="147"/>
      <c r="D56" s="167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147"/>
      <c r="C57" s="147"/>
      <c r="D57" s="167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147"/>
      <c r="C58" s="147"/>
      <c r="D58" s="167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147"/>
      <c r="C59" s="147"/>
      <c r="D59" s="167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147"/>
      <c r="C60" s="147"/>
      <c r="D60" s="167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147"/>
      <c r="C61" s="147"/>
      <c r="D61" s="167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147"/>
      <c r="C62" s="147"/>
      <c r="D62" s="167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147"/>
      <c r="C63" s="147"/>
      <c r="D63" s="167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147"/>
      <c r="C64" s="147"/>
      <c r="D64" s="167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147"/>
      <c r="C65" s="147"/>
      <c r="D65" s="167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147"/>
      <c r="C66" s="147"/>
      <c r="D66" s="167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147"/>
      <c r="C67" s="147"/>
      <c r="D67" s="167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147"/>
      <c r="C68" s="147"/>
      <c r="D68" s="167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147"/>
      <c r="C69" s="147"/>
      <c r="D69" s="167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147"/>
      <c r="C70" s="147"/>
      <c r="D70" s="167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147"/>
      <c r="C71" s="147"/>
      <c r="D71" s="167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147"/>
      <c r="C72" s="147"/>
      <c r="D72" s="167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147"/>
      <c r="C73" s="147"/>
      <c r="D73" s="167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147"/>
      <c r="C74" s="147"/>
      <c r="D74" s="167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147"/>
      <c r="C75" s="147"/>
      <c r="D75" s="167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147"/>
      <c r="C76" s="147"/>
      <c r="D76" s="167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147"/>
      <c r="C77" s="147"/>
      <c r="D77" s="167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147"/>
      <c r="C78" s="147"/>
      <c r="D78" s="167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147"/>
      <c r="C79" s="147"/>
      <c r="D79" s="167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147"/>
      <c r="C80" s="147"/>
      <c r="D80" s="167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147"/>
      <c r="C81" s="147"/>
      <c r="D81" s="167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147"/>
      <c r="C82" s="147"/>
      <c r="D82" s="167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147"/>
      <c r="C83" s="147"/>
      <c r="D83" s="167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147"/>
      <c r="C84" s="147"/>
      <c r="D84" s="167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147"/>
      <c r="C85" s="147"/>
      <c r="D85" s="167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147"/>
      <c r="C86" s="147"/>
      <c r="D86" s="167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147"/>
      <c r="C87" s="147"/>
      <c r="D87" s="167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147"/>
      <c r="C88" s="147"/>
      <c r="D88" s="167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147"/>
      <c r="C89" s="147"/>
      <c r="D89" s="167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147"/>
      <c r="C90" s="147"/>
      <c r="D90" s="167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147"/>
      <c r="C91" s="147"/>
      <c r="D91" s="167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147"/>
      <c r="C92" s="147"/>
      <c r="D92" s="167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147"/>
      <c r="C93" s="147"/>
      <c r="D93" s="167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147"/>
      <c r="C94" s="147"/>
      <c r="D94" s="167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147"/>
      <c r="C95" s="147"/>
      <c r="D95" s="167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147"/>
      <c r="C96" s="147"/>
      <c r="D96" s="167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147"/>
      <c r="C97" s="147"/>
      <c r="D97" s="167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147"/>
      <c r="C98" s="147"/>
      <c r="D98" s="167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147"/>
      <c r="C99" s="147"/>
      <c r="D99" s="167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147"/>
      <c r="C100" s="147"/>
      <c r="D100" s="167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147"/>
      <c r="C101" s="147"/>
      <c r="D101" s="167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147"/>
      <c r="C102" s="147"/>
      <c r="D102" s="167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147"/>
      <c r="C103" s="147"/>
      <c r="D103" s="167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147"/>
      <c r="C104" s="147"/>
      <c r="D104" s="167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147"/>
      <c r="C105" s="147"/>
      <c r="D105" s="167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147"/>
      <c r="C106" s="147"/>
      <c r="D106" s="167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147"/>
      <c r="C107" s="147"/>
      <c r="D107" s="167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147"/>
      <c r="C108" s="147"/>
      <c r="D108" s="167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147"/>
      <c r="C109" s="147"/>
      <c r="D109" s="167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147"/>
      <c r="C110" s="147"/>
      <c r="D110" s="167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147"/>
      <c r="C111" s="147"/>
      <c r="D111" s="167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147"/>
      <c r="C112" s="147"/>
      <c r="D112" s="167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47"/>
      <c r="C113" s="147"/>
      <c r="D113" s="167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47"/>
      <c r="C114" s="147"/>
      <c r="D114" s="167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47"/>
      <c r="C115" s="147"/>
      <c r="D115" s="167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47"/>
      <c r="C116" s="147"/>
      <c r="D116" s="167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47"/>
      <c r="C117" s="147"/>
      <c r="D117" s="167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47"/>
      <c r="C118" s="147"/>
      <c r="D118" s="167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47"/>
      <c r="C119" s="147"/>
      <c r="D119" s="167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47"/>
      <c r="C120" s="147"/>
      <c r="D120" s="167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47"/>
      <c r="C121" s="147"/>
      <c r="D121" s="167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47"/>
      <c r="C122" s="147"/>
      <c r="D122" s="167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47"/>
      <c r="C123" s="147"/>
      <c r="D123" s="167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47"/>
      <c r="C124" s="147"/>
      <c r="D124" s="167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47"/>
      <c r="C125" s="147"/>
      <c r="D125" s="167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47"/>
      <c r="C126" s="147"/>
      <c r="D126" s="167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47"/>
      <c r="C127" s="147"/>
      <c r="D127" s="167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47"/>
      <c r="C128" s="147"/>
      <c r="D128" s="167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47"/>
      <c r="C129" s="147"/>
      <c r="D129" s="167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47"/>
      <c r="C130" s="147"/>
      <c r="D130" s="167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47"/>
      <c r="C131" s="147"/>
      <c r="D131" s="167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47"/>
      <c r="C132" s="147"/>
      <c r="D132" s="167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47"/>
      <c r="C133" s="147"/>
      <c r="D133" s="167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47"/>
      <c r="C134" s="147"/>
      <c r="D134" s="167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47"/>
      <c r="C135" s="147"/>
      <c r="D135" s="167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47"/>
      <c r="C136" s="147"/>
      <c r="D136" s="167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47"/>
      <c r="C137" s="147"/>
      <c r="D137" s="167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47"/>
      <c r="C138" s="147"/>
      <c r="D138" s="167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47"/>
      <c r="C139" s="147"/>
      <c r="D139" s="167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47"/>
      <c r="C140" s="147"/>
      <c r="D140" s="167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47"/>
      <c r="C141" s="147"/>
      <c r="D141" s="167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47"/>
      <c r="C142" s="147"/>
      <c r="D142" s="167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47"/>
      <c r="C143" s="147"/>
      <c r="D143" s="167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47"/>
      <c r="C144" s="147"/>
      <c r="D144" s="167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47"/>
      <c r="C145" s="147"/>
      <c r="D145" s="167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47"/>
      <c r="C146" s="147"/>
      <c r="D146" s="167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47"/>
      <c r="C147" s="147"/>
      <c r="D147" s="167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47"/>
      <c r="C148" s="147"/>
      <c r="D148" s="167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47"/>
      <c r="C149" s="147"/>
      <c r="D149" s="167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47"/>
      <c r="C150" s="147"/>
      <c r="D150" s="167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47"/>
      <c r="C151" s="147"/>
      <c r="D151" s="167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47"/>
      <c r="C152" s="147"/>
      <c r="D152" s="167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47"/>
      <c r="C153" s="147"/>
      <c r="D153" s="167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47"/>
      <c r="C154" s="147"/>
      <c r="D154" s="167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47"/>
      <c r="C155" s="147"/>
      <c r="D155" s="167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47"/>
      <c r="C156" s="147"/>
      <c r="D156" s="167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47"/>
      <c r="C157" s="147"/>
      <c r="D157" s="167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47"/>
      <c r="C158" s="147"/>
      <c r="D158" s="167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47"/>
      <c r="C159" s="147"/>
      <c r="D159" s="167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47"/>
      <c r="C160" s="147"/>
      <c r="D160" s="167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47"/>
      <c r="C161" s="147"/>
      <c r="D161" s="167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47"/>
      <c r="C162" s="147"/>
      <c r="D162" s="167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47"/>
      <c r="C163" s="147"/>
      <c r="D163" s="167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47"/>
      <c r="C164" s="147"/>
      <c r="D164" s="167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47"/>
      <c r="C165" s="147"/>
      <c r="D165" s="167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47"/>
      <c r="C166" s="147"/>
      <c r="D166" s="167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47"/>
      <c r="C167" s="147"/>
      <c r="D167" s="167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47"/>
      <c r="C168" s="147"/>
      <c r="D168" s="167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47"/>
      <c r="C169" s="147"/>
      <c r="D169" s="167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47"/>
      <c r="C170" s="147"/>
      <c r="D170" s="167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47"/>
      <c r="C171" s="147"/>
      <c r="D171" s="167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47"/>
      <c r="C172" s="147"/>
      <c r="D172" s="167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47"/>
      <c r="C173" s="147"/>
      <c r="D173" s="167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47"/>
      <c r="C174" s="147"/>
      <c r="D174" s="167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147"/>
      <c r="C175" s="147"/>
      <c r="D175" s="167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147"/>
      <c r="C176" s="147"/>
      <c r="D176" s="167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147"/>
      <c r="C177" s="147"/>
      <c r="D177" s="167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147"/>
      <c r="C178" s="147"/>
      <c r="D178" s="167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147"/>
      <c r="C179" s="147"/>
      <c r="D179" s="167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147"/>
      <c r="C180" s="147"/>
      <c r="D180" s="167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147"/>
      <c r="C181" s="147"/>
      <c r="D181" s="167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147"/>
      <c r="C182" s="147"/>
      <c r="D182" s="167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147"/>
      <c r="C183" s="147"/>
      <c r="D183" s="167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147"/>
      <c r="C184" s="147"/>
      <c r="D184" s="167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147"/>
      <c r="C185" s="147"/>
      <c r="D185" s="167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147"/>
      <c r="C186" s="147"/>
      <c r="D186" s="167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147"/>
      <c r="C187" s="147"/>
      <c r="D187" s="167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147"/>
      <c r="C188" s="147"/>
      <c r="D188" s="167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147"/>
      <c r="C189" s="147"/>
      <c r="D189" s="167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147"/>
      <c r="C190" s="147"/>
      <c r="D190" s="167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147"/>
      <c r="C191" s="147"/>
      <c r="D191" s="167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147"/>
      <c r="C192" s="147"/>
      <c r="D192" s="167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147"/>
      <c r="C193" s="147"/>
      <c r="D193" s="167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147"/>
      <c r="C194" s="147"/>
      <c r="D194" s="167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147"/>
      <c r="C195" s="147"/>
      <c r="D195" s="167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147"/>
      <c r="C196" s="147"/>
      <c r="D196" s="167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147"/>
      <c r="C197" s="147"/>
      <c r="D197" s="167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147"/>
      <c r="C198" s="147"/>
      <c r="D198" s="167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147"/>
      <c r="C199" s="147"/>
      <c r="D199" s="167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147"/>
      <c r="C200" s="147"/>
      <c r="D200" s="167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147"/>
      <c r="C201" s="147"/>
      <c r="D201" s="167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147"/>
      <c r="C202" s="147"/>
      <c r="D202" s="167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147"/>
      <c r="C203" s="147"/>
      <c r="D203" s="167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147"/>
      <c r="C204" s="147"/>
      <c r="D204" s="167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147"/>
      <c r="C205" s="147"/>
      <c r="D205" s="167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147"/>
      <c r="C206" s="147"/>
      <c r="D206" s="167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147"/>
      <c r="C207" s="147"/>
      <c r="D207" s="167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147"/>
      <c r="C208" s="147"/>
      <c r="D208" s="167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147"/>
      <c r="C209" s="147"/>
      <c r="D209" s="167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147"/>
      <c r="C210" s="147"/>
      <c r="D210" s="167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147"/>
      <c r="C211" s="147"/>
      <c r="D211" s="167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147"/>
      <c r="C212" s="147"/>
      <c r="D212" s="167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147"/>
      <c r="C213" s="147"/>
      <c r="D213" s="167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147"/>
      <c r="C214" s="147"/>
      <c r="D214" s="167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147"/>
      <c r="C215" s="147"/>
      <c r="D215" s="167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147"/>
      <c r="C216" s="147"/>
      <c r="D216" s="167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147"/>
      <c r="C217" s="147"/>
      <c r="D217" s="167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147"/>
      <c r="C218" s="147"/>
      <c r="D218" s="167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147"/>
      <c r="C219" s="147"/>
      <c r="D219" s="167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147"/>
      <c r="C220" s="147"/>
      <c r="D220" s="167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147"/>
      <c r="C221" s="147"/>
      <c r="D221" s="167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147"/>
      <c r="C222" s="147"/>
      <c r="D222" s="167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147"/>
      <c r="C223" s="147"/>
      <c r="D223" s="167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147"/>
      <c r="C224" s="147"/>
      <c r="D224" s="167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147"/>
      <c r="C225" s="147"/>
      <c r="D225" s="167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147"/>
      <c r="C226" s="147"/>
      <c r="D226" s="167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147"/>
      <c r="C227" s="147"/>
      <c r="D227" s="167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147"/>
      <c r="C228" s="147"/>
      <c r="D228" s="167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147"/>
      <c r="C229" s="147"/>
      <c r="D229" s="167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147"/>
      <c r="C230" s="147"/>
      <c r="D230" s="167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147"/>
      <c r="C231" s="147"/>
      <c r="D231" s="167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147"/>
      <c r="C232" s="147"/>
      <c r="D232" s="167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147"/>
      <c r="C233" s="147"/>
      <c r="D233" s="167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147"/>
      <c r="C234" s="147"/>
      <c r="D234" s="167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147"/>
      <c r="C235" s="147"/>
      <c r="D235" s="167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147"/>
      <c r="C236" s="147"/>
      <c r="D236" s="167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147"/>
      <c r="C237" s="147"/>
      <c r="D237" s="167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147"/>
      <c r="C238" s="147"/>
      <c r="D238" s="167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147"/>
      <c r="C239" s="147"/>
      <c r="D239" s="167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147"/>
      <c r="C240" s="147"/>
      <c r="D240" s="167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147"/>
      <c r="C241" s="147"/>
      <c r="D241" s="167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147"/>
      <c r="C242" s="147"/>
      <c r="D242" s="167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147"/>
      <c r="C243" s="147"/>
      <c r="D243" s="167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</row>
    <row r="244" spans="2:17" x14ac:dyDescent="0.2">
      <c r="B244" s="147"/>
      <c r="C244" s="147"/>
      <c r="D244" s="167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</row>
    <row r="245" spans="2:17" x14ac:dyDescent="0.2">
      <c r="B245" s="147"/>
      <c r="C245" s="147"/>
      <c r="D245" s="167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</row>
    <row r="246" spans="2:17" x14ac:dyDescent="0.2">
      <c r="B246" s="147"/>
      <c r="C246" s="147"/>
      <c r="D246" s="167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</row>
    <row r="247" spans="2:17" x14ac:dyDescent="0.2">
      <c r="B247" s="147"/>
      <c r="C247" s="147"/>
      <c r="D247" s="167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</row>
    <row r="248" spans="2:17" x14ac:dyDescent="0.2">
      <c r="B248" s="147"/>
      <c r="C248" s="147"/>
      <c r="D248" s="167"/>
      <c r="E248" s="181"/>
      <c r="F248" s="181"/>
      <c r="G248" s="181"/>
      <c r="H248" s="181"/>
      <c r="I248" s="181"/>
      <c r="J248" s="181"/>
      <c r="K248" s="181"/>
      <c r="L248" s="181"/>
      <c r="M248" s="181"/>
      <c r="N248" s="181"/>
      <c r="O248" s="181"/>
      <c r="P248" s="181"/>
      <c r="Q248" s="181"/>
    </row>
  </sheetData>
  <mergeCells count="2">
    <mergeCell ref="A2:D2"/>
    <mergeCell ref="A3:D3"/>
  </mergeCells>
  <printOptions horizontalCentered="1"/>
  <pageMargins left="0.78740157480314965" right="0.78740157480314965" top="1.5748031496062993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195" bestFit="1" customWidth="1"/>
    <col min="2" max="2" width="14.42578125" style="158" bestFit="1" customWidth="1"/>
    <col min="3" max="3" width="16" style="158" bestFit="1" customWidth="1"/>
    <col min="4" max="4" width="11.42578125" style="176" bestFit="1" customWidth="1"/>
    <col min="5" max="16384" width="9.140625" style="195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31.07.2018</v>
      </c>
      <c r="B2" s="3"/>
      <c r="C2" s="3"/>
      <c r="D2" s="3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8.75" x14ac:dyDescent="0.3">
      <c r="A3" s="2" t="s">
        <v>116</v>
      </c>
      <c r="B3" s="2"/>
      <c r="C3" s="2"/>
      <c r="D3" s="2"/>
    </row>
    <row r="4" spans="1:19" x14ac:dyDescent="0.2">
      <c r="B4" s="147"/>
      <c r="C4" s="147"/>
      <c r="D4" s="167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9" s="250" customFormat="1" x14ac:dyDescent="0.2">
      <c r="B5" s="206"/>
      <c r="C5" s="206"/>
      <c r="D5" s="250" t="str">
        <f>VALVAL</f>
        <v>млрд. одиниць</v>
      </c>
    </row>
    <row r="6" spans="1:19" s="118" customFormat="1" x14ac:dyDescent="0.2">
      <c r="A6" s="184"/>
      <c r="B6" s="86" t="s">
        <v>172</v>
      </c>
      <c r="C6" s="86" t="s">
        <v>175</v>
      </c>
      <c r="D6" s="102" t="s">
        <v>193</v>
      </c>
    </row>
    <row r="7" spans="1:19" s="69" customFormat="1" ht="15.75" x14ac:dyDescent="0.2">
      <c r="A7" s="191" t="s">
        <v>154</v>
      </c>
      <c r="B7" s="34">
        <f t="shared" ref="B7:D7" si="0">SUM(B8:B18)</f>
        <v>75.711091565360007</v>
      </c>
      <c r="C7" s="34">
        <f t="shared" si="0"/>
        <v>2025.6664570097998</v>
      </c>
      <c r="D7" s="90">
        <f t="shared" si="0"/>
        <v>1</v>
      </c>
    </row>
    <row r="8" spans="1:19" s="209" customFormat="1" x14ac:dyDescent="0.2">
      <c r="A8" s="173" t="s">
        <v>122</v>
      </c>
      <c r="B8" s="21">
        <v>31.817504203839999</v>
      </c>
      <c r="C8" s="21">
        <v>851.28413391959998</v>
      </c>
      <c r="D8" s="39">
        <v>0.42024899999999998</v>
      </c>
    </row>
    <row r="9" spans="1:19" s="209" customFormat="1" x14ac:dyDescent="0.2">
      <c r="A9" s="173" t="s">
        <v>3</v>
      </c>
      <c r="B9" s="21">
        <v>6.4257762768499997</v>
      </c>
      <c r="C9" s="21">
        <v>171.92301940319999</v>
      </c>
      <c r="D9" s="39">
        <v>8.4872000000000003E-2</v>
      </c>
    </row>
    <row r="10" spans="1:19" s="209" customFormat="1" x14ac:dyDescent="0.2">
      <c r="A10" s="173" t="s">
        <v>164</v>
      </c>
      <c r="B10" s="21">
        <v>0.30656608466000002</v>
      </c>
      <c r="C10" s="21">
        <v>8.2022411999999996</v>
      </c>
      <c r="D10" s="39">
        <v>4.0489999999999996E-3</v>
      </c>
    </row>
    <row r="11" spans="1:19" s="209" customFormat="1" x14ac:dyDescent="0.2">
      <c r="A11" s="173" t="s">
        <v>18</v>
      </c>
      <c r="B11" s="21">
        <v>12.76795676761</v>
      </c>
      <c r="C11" s="21">
        <v>341.60941566053998</v>
      </c>
      <c r="D11" s="39">
        <v>0.16864100000000001</v>
      </c>
    </row>
    <row r="12" spans="1:19" s="209" customFormat="1" x14ac:dyDescent="0.2">
      <c r="A12" s="173" t="s">
        <v>19</v>
      </c>
      <c r="B12" s="21">
        <v>23.826219391759999</v>
      </c>
      <c r="C12" s="21">
        <v>637.47559864257005</v>
      </c>
      <c r="D12" s="39">
        <v>0.31469900000000001</v>
      </c>
    </row>
    <row r="13" spans="1:19" x14ac:dyDescent="0.2">
      <c r="A13" s="108" t="s">
        <v>101</v>
      </c>
      <c r="B13" s="230">
        <v>0.56706884063999996</v>
      </c>
      <c r="C13" s="230">
        <v>15.17204818389</v>
      </c>
      <c r="D13" s="242">
        <v>7.4900000000000001E-3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x14ac:dyDescent="0.2">
      <c r="B14" s="147"/>
      <c r="C14" s="147"/>
      <c r="D14" s="167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x14ac:dyDescent="0.2">
      <c r="B15" s="147"/>
      <c r="C15" s="147"/>
      <c r="D15" s="167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x14ac:dyDescent="0.2">
      <c r="B16" s="147"/>
      <c r="C16" s="147"/>
      <c r="D16" s="167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1:19" x14ac:dyDescent="0.2">
      <c r="B17" s="147"/>
      <c r="C17" s="147"/>
      <c r="D17" s="167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9" x14ac:dyDescent="0.2">
      <c r="B18" s="147"/>
      <c r="C18" s="147"/>
      <c r="D18" s="167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1:19" x14ac:dyDescent="0.2">
      <c r="B19" s="147"/>
      <c r="C19" s="147"/>
      <c r="D19" s="167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1:19" x14ac:dyDescent="0.2">
      <c r="A20" s="139" t="s">
        <v>167</v>
      </c>
      <c r="B20" s="147"/>
      <c r="C20" s="147"/>
      <c r="D20" s="167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1:19" x14ac:dyDescent="0.2">
      <c r="B21" s="198" t="str">
        <f>"Державний борг України за станом на " &amp; TEXT(DREPORTDATE,"dd.MM.yyyy")</f>
        <v>Державний борг України за станом на 31.07.2018</v>
      </c>
      <c r="C21" s="147"/>
      <c r="D21" s="250" t="str">
        <f>VALVAL</f>
        <v>млрд. одиниць</v>
      </c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9" s="246" customFormat="1" x14ac:dyDescent="0.2">
      <c r="A22" s="184"/>
      <c r="B22" s="86" t="s">
        <v>172</v>
      </c>
      <c r="C22" s="86" t="s">
        <v>175</v>
      </c>
      <c r="D22" s="102" t="s">
        <v>193</v>
      </c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</row>
    <row r="23" spans="1:19" s="197" customFormat="1" ht="15" x14ac:dyDescent="0.2">
      <c r="A23" s="91" t="s">
        <v>154</v>
      </c>
      <c r="B23" s="175">
        <f t="shared" ref="B23:C23" si="1">B$24+B$31</f>
        <v>75.711091565359993</v>
      </c>
      <c r="C23" s="175">
        <f t="shared" si="1"/>
        <v>2025.6664570097998</v>
      </c>
      <c r="D23" s="247">
        <v>1.0000009999999999</v>
      </c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</row>
    <row r="24" spans="1:19" s="253" customFormat="1" ht="15" x14ac:dyDescent="0.25">
      <c r="A24" s="133" t="s">
        <v>70</v>
      </c>
      <c r="B24" s="13">
        <f t="shared" ref="B24:C24" si="2">SUM(B$25:B$30)</f>
        <v>65.422520472659997</v>
      </c>
      <c r="C24" s="13">
        <f t="shared" si="2"/>
        <v>1750.39353566862</v>
      </c>
      <c r="D24" s="87">
        <v>0.86410799999999999</v>
      </c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</row>
    <row r="25" spans="1:19" s="58" customFormat="1" outlineLevel="1" x14ac:dyDescent="0.2">
      <c r="A25" s="35" t="s">
        <v>122</v>
      </c>
      <c r="B25" s="177">
        <v>29.762613915989999</v>
      </c>
      <c r="C25" s="177">
        <v>796.30510452166004</v>
      </c>
      <c r="D25" s="199">
        <v>0.39310800000000001</v>
      </c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</row>
    <row r="26" spans="1:19" outlineLevel="1" x14ac:dyDescent="0.2">
      <c r="A26" s="35" t="s">
        <v>3</v>
      </c>
      <c r="B26" s="230">
        <v>5.5600357005500003</v>
      </c>
      <c r="C26" s="230">
        <v>148.75994501567001</v>
      </c>
      <c r="D26" s="242">
        <v>7.3438000000000003E-2</v>
      </c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9" outlineLevel="1" x14ac:dyDescent="0.2">
      <c r="A27" s="77" t="s">
        <v>164</v>
      </c>
      <c r="B27" s="230">
        <v>0.30656608466000002</v>
      </c>
      <c r="C27" s="230">
        <v>8.2022411999999996</v>
      </c>
      <c r="D27" s="242">
        <v>4.0489999999999996E-3</v>
      </c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9" outlineLevel="1" x14ac:dyDescent="0.2">
      <c r="A28" s="77" t="s">
        <v>18</v>
      </c>
      <c r="B28" s="230">
        <v>5.8922100979399996</v>
      </c>
      <c r="C28" s="230">
        <v>157.64734210349999</v>
      </c>
      <c r="D28" s="242">
        <v>7.7825000000000005E-2</v>
      </c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9" outlineLevel="1" x14ac:dyDescent="0.2">
      <c r="A29" s="77" t="s">
        <v>19</v>
      </c>
      <c r="B29" s="230">
        <v>23.334025832879998</v>
      </c>
      <c r="C29" s="230">
        <v>624.30685464390001</v>
      </c>
      <c r="D29" s="242">
        <v>0.30819800000000003</v>
      </c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9" outlineLevel="1" x14ac:dyDescent="0.2">
      <c r="A30" s="77" t="s">
        <v>101</v>
      </c>
      <c r="B30" s="230">
        <v>0.56706884063999996</v>
      </c>
      <c r="C30" s="230">
        <v>15.17204818389</v>
      </c>
      <c r="D30" s="242">
        <v>7.4900000000000001E-3</v>
      </c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9" ht="15" x14ac:dyDescent="0.25">
      <c r="A31" s="159" t="s">
        <v>15</v>
      </c>
      <c r="B31" s="31">
        <f t="shared" ref="B31:C31" si="3">SUM(B$32:B$35)</f>
        <v>10.2885710927</v>
      </c>
      <c r="C31" s="31">
        <f t="shared" si="3"/>
        <v>275.27292134117994</v>
      </c>
      <c r="D31" s="47">
        <v>0.13589300000000001</v>
      </c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9" outlineLevel="1" x14ac:dyDescent="0.2">
      <c r="A32" s="77" t="s">
        <v>122</v>
      </c>
      <c r="B32" s="230">
        <v>2.0548902878500002</v>
      </c>
      <c r="C32" s="230">
        <v>54.979029397940003</v>
      </c>
      <c r="D32" s="242">
        <v>2.7140999999999998E-2</v>
      </c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1:17" outlineLevel="1" x14ac:dyDescent="0.2">
      <c r="A33" s="77" t="s">
        <v>3</v>
      </c>
      <c r="B33" s="230">
        <v>0.86574057630000001</v>
      </c>
      <c r="C33" s="230">
        <v>23.163074387529999</v>
      </c>
      <c r="D33" s="242">
        <v>1.1435000000000001E-2</v>
      </c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1:17" outlineLevel="1" x14ac:dyDescent="0.2">
      <c r="A34" s="77" t="s">
        <v>18</v>
      </c>
      <c r="B34" s="230">
        <v>6.8757466696699998</v>
      </c>
      <c r="C34" s="230">
        <v>183.96207355703999</v>
      </c>
      <c r="D34" s="242">
        <v>9.0815999999999994E-2</v>
      </c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1:17" outlineLevel="1" x14ac:dyDescent="0.2">
      <c r="A35" s="77" t="s">
        <v>19</v>
      </c>
      <c r="B35" s="230">
        <v>0.49219355887999999</v>
      </c>
      <c r="C35" s="230">
        <v>13.168743998669999</v>
      </c>
      <c r="D35" s="242">
        <v>6.5009999999999998E-3</v>
      </c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1:17" x14ac:dyDescent="0.2">
      <c r="B36" s="147"/>
      <c r="C36" s="147"/>
      <c r="D36" s="167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1:17" x14ac:dyDescent="0.2">
      <c r="B37" s="147"/>
      <c r="C37" s="147"/>
      <c r="D37" s="167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1:17" x14ac:dyDescent="0.2">
      <c r="B38" s="147"/>
      <c r="C38" s="147"/>
      <c r="D38" s="167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1:17" x14ac:dyDescent="0.2">
      <c r="B39" s="147"/>
      <c r="C39" s="147"/>
      <c r="D39" s="167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1:17" x14ac:dyDescent="0.2">
      <c r="B40" s="147"/>
      <c r="C40" s="147"/>
      <c r="D40" s="167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1:17" x14ac:dyDescent="0.2">
      <c r="B41" s="147"/>
      <c r="C41" s="147"/>
      <c r="D41" s="167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1:17" x14ac:dyDescent="0.2">
      <c r="B42" s="147"/>
      <c r="C42" s="147"/>
      <c r="D42" s="167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1:17" x14ac:dyDescent="0.2">
      <c r="B43" s="147"/>
      <c r="C43" s="147"/>
      <c r="D43" s="167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1:17" x14ac:dyDescent="0.2">
      <c r="B44" s="147"/>
      <c r="C44" s="147"/>
      <c r="D44" s="167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1:17" x14ac:dyDescent="0.2">
      <c r="B45" s="147"/>
      <c r="C45" s="147"/>
      <c r="D45" s="167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1:17" x14ac:dyDescent="0.2">
      <c r="B46" s="147"/>
      <c r="C46" s="147"/>
      <c r="D46" s="167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1:17" x14ac:dyDescent="0.2">
      <c r="B47" s="147"/>
      <c r="C47" s="147"/>
      <c r="D47" s="167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1:17" x14ac:dyDescent="0.2">
      <c r="B48" s="147"/>
      <c r="C48" s="147"/>
      <c r="D48" s="167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147"/>
      <c r="C49" s="147"/>
      <c r="D49" s="167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147"/>
      <c r="C50" s="147"/>
      <c r="D50" s="167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147"/>
      <c r="C51" s="147"/>
      <c r="D51" s="167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147"/>
      <c r="C52" s="147"/>
      <c r="D52" s="167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147"/>
      <c r="C53" s="147"/>
      <c r="D53" s="167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147"/>
      <c r="C54" s="147"/>
      <c r="D54" s="167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147"/>
      <c r="C55" s="147"/>
      <c r="D55" s="167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147"/>
      <c r="C56" s="147"/>
      <c r="D56" s="167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147"/>
      <c r="C57" s="147"/>
      <c r="D57" s="167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147"/>
      <c r="C58" s="147"/>
      <c r="D58" s="167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147"/>
      <c r="C59" s="147"/>
      <c r="D59" s="167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147"/>
      <c r="C60" s="147"/>
      <c r="D60" s="167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147"/>
      <c r="C61" s="147"/>
      <c r="D61" s="167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147"/>
      <c r="C62" s="147"/>
      <c r="D62" s="167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147"/>
      <c r="C63" s="147"/>
      <c r="D63" s="167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147"/>
      <c r="C64" s="147"/>
      <c r="D64" s="167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147"/>
      <c r="C65" s="147"/>
      <c r="D65" s="167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147"/>
      <c r="C66" s="147"/>
      <c r="D66" s="167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147"/>
      <c r="C67" s="147"/>
      <c r="D67" s="167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147"/>
      <c r="C68" s="147"/>
      <c r="D68" s="167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147"/>
      <c r="C69" s="147"/>
      <c r="D69" s="167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147"/>
      <c r="C70" s="147"/>
      <c r="D70" s="167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147"/>
      <c r="C71" s="147"/>
      <c r="D71" s="167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147"/>
      <c r="C72" s="147"/>
      <c r="D72" s="167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147"/>
      <c r="C73" s="147"/>
      <c r="D73" s="167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147"/>
      <c r="C74" s="147"/>
      <c r="D74" s="167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147"/>
      <c r="C75" s="147"/>
      <c r="D75" s="167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147"/>
      <c r="C76" s="147"/>
      <c r="D76" s="167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147"/>
      <c r="C77" s="147"/>
      <c r="D77" s="167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147"/>
      <c r="C78" s="147"/>
      <c r="D78" s="167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147"/>
      <c r="C79" s="147"/>
      <c r="D79" s="167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147"/>
      <c r="C80" s="147"/>
      <c r="D80" s="167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147"/>
      <c r="C81" s="147"/>
      <c r="D81" s="167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147"/>
      <c r="C82" s="147"/>
      <c r="D82" s="167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147"/>
      <c r="C83" s="147"/>
      <c r="D83" s="167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147"/>
      <c r="C84" s="147"/>
      <c r="D84" s="167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147"/>
      <c r="C85" s="147"/>
      <c r="D85" s="167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147"/>
      <c r="C86" s="147"/>
      <c r="D86" s="167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147"/>
      <c r="C87" s="147"/>
      <c r="D87" s="167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147"/>
      <c r="C88" s="147"/>
      <c r="D88" s="167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147"/>
      <c r="C89" s="147"/>
      <c r="D89" s="167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147"/>
      <c r="C90" s="147"/>
      <c r="D90" s="167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147"/>
      <c r="C91" s="147"/>
      <c r="D91" s="167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147"/>
      <c r="C92" s="147"/>
      <c r="D92" s="167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147"/>
      <c r="C93" s="147"/>
      <c r="D93" s="167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147"/>
      <c r="C94" s="147"/>
      <c r="D94" s="167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147"/>
      <c r="C95" s="147"/>
      <c r="D95" s="167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147"/>
      <c r="C96" s="147"/>
      <c r="D96" s="167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147"/>
      <c r="C97" s="147"/>
      <c r="D97" s="167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147"/>
      <c r="C98" s="147"/>
      <c r="D98" s="167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147"/>
      <c r="C99" s="147"/>
      <c r="D99" s="167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147"/>
      <c r="C100" s="147"/>
      <c r="D100" s="167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147"/>
      <c r="C101" s="147"/>
      <c r="D101" s="167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147"/>
      <c r="C102" s="147"/>
      <c r="D102" s="167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147"/>
      <c r="C103" s="147"/>
      <c r="D103" s="167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147"/>
      <c r="C104" s="147"/>
      <c r="D104" s="167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147"/>
      <c r="C105" s="147"/>
      <c r="D105" s="167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147"/>
      <c r="C106" s="147"/>
      <c r="D106" s="167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147"/>
      <c r="C107" s="147"/>
      <c r="D107" s="167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147"/>
      <c r="C108" s="147"/>
      <c r="D108" s="167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147"/>
      <c r="C109" s="147"/>
      <c r="D109" s="167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147"/>
      <c r="C110" s="147"/>
      <c r="D110" s="167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147"/>
      <c r="C111" s="147"/>
      <c r="D111" s="167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147"/>
      <c r="C112" s="147"/>
      <c r="D112" s="167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47"/>
      <c r="C113" s="147"/>
      <c r="D113" s="167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47"/>
      <c r="C114" s="147"/>
      <c r="D114" s="167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47"/>
      <c r="C115" s="147"/>
      <c r="D115" s="167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47"/>
      <c r="C116" s="147"/>
      <c r="D116" s="167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47"/>
      <c r="C117" s="147"/>
      <c r="D117" s="167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47"/>
      <c r="C118" s="147"/>
      <c r="D118" s="167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47"/>
      <c r="C119" s="147"/>
      <c r="D119" s="167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47"/>
      <c r="C120" s="147"/>
      <c r="D120" s="167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47"/>
      <c r="C121" s="147"/>
      <c r="D121" s="167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47"/>
      <c r="C122" s="147"/>
      <c r="D122" s="167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47"/>
      <c r="C123" s="147"/>
      <c r="D123" s="167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47"/>
      <c r="C124" s="147"/>
      <c r="D124" s="167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47"/>
      <c r="C125" s="147"/>
      <c r="D125" s="167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47"/>
      <c r="C126" s="147"/>
      <c r="D126" s="167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47"/>
      <c r="C127" s="147"/>
      <c r="D127" s="167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47"/>
      <c r="C128" s="147"/>
      <c r="D128" s="167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47"/>
      <c r="C129" s="147"/>
      <c r="D129" s="167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47"/>
      <c r="C130" s="147"/>
      <c r="D130" s="167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47"/>
      <c r="C131" s="147"/>
      <c r="D131" s="167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47"/>
      <c r="C132" s="147"/>
      <c r="D132" s="167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47"/>
      <c r="C133" s="147"/>
      <c r="D133" s="167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47"/>
      <c r="C134" s="147"/>
      <c r="D134" s="167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47"/>
      <c r="C135" s="147"/>
      <c r="D135" s="167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47"/>
      <c r="C136" s="147"/>
      <c r="D136" s="167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47"/>
      <c r="C137" s="147"/>
      <c r="D137" s="167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47"/>
      <c r="C138" s="147"/>
      <c r="D138" s="167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47"/>
      <c r="C139" s="147"/>
      <c r="D139" s="167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47"/>
      <c r="C140" s="147"/>
      <c r="D140" s="167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47"/>
      <c r="C141" s="147"/>
      <c r="D141" s="167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47"/>
      <c r="C142" s="147"/>
      <c r="D142" s="167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47"/>
      <c r="C143" s="147"/>
      <c r="D143" s="167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47"/>
      <c r="C144" s="147"/>
      <c r="D144" s="167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47"/>
      <c r="C145" s="147"/>
      <c r="D145" s="167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47"/>
      <c r="C146" s="147"/>
      <c r="D146" s="167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47"/>
      <c r="C147" s="147"/>
      <c r="D147" s="167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47"/>
      <c r="C148" s="147"/>
      <c r="D148" s="167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47"/>
      <c r="C149" s="147"/>
      <c r="D149" s="167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47"/>
      <c r="C150" s="147"/>
      <c r="D150" s="167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47"/>
      <c r="C151" s="147"/>
      <c r="D151" s="167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47"/>
      <c r="C152" s="147"/>
      <c r="D152" s="167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47"/>
      <c r="C153" s="147"/>
      <c r="D153" s="167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47"/>
      <c r="C154" s="147"/>
      <c r="D154" s="167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47"/>
      <c r="C155" s="147"/>
      <c r="D155" s="167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47"/>
      <c r="C156" s="147"/>
      <c r="D156" s="167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47"/>
      <c r="C157" s="147"/>
      <c r="D157" s="167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47"/>
      <c r="C158" s="147"/>
      <c r="D158" s="167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47"/>
      <c r="C159" s="147"/>
      <c r="D159" s="167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47"/>
      <c r="C160" s="147"/>
      <c r="D160" s="167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47"/>
      <c r="C161" s="147"/>
      <c r="D161" s="167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47"/>
      <c r="C162" s="147"/>
      <c r="D162" s="167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47"/>
      <c r="C163" s="147"/>
      <c r="D163" s="167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47"/>
      <c r="C164" s="147"/>
      <c r="D164" s="167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47"/>
      <c r="C165" s="147"/>
      <c r="D165" s="167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47"/>
      <c r="C166" s="147"/>
      <c r="D166" s="167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47"/>
      <c r="C167" s="147"/>
      <c r="D167" s="167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47"/>
      <c r="C168" s="147"/>
      <c r="D168" s="167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47"/>
      <c r="C169" s="147"/>
      <c r="D169" s="167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47"/>
      <c r="C170" s="147"/>
      <c r="D170" s="167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47"/>
      <c r="C171" s="147"/>
      <c r="D171" s="167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47"/>
      <c r="C172" s="147"/>
      <c r="D172" s="167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47"/>
      <c r="C173" s="147"/>
      <c r="D173" s="167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47"/>
      <c r="C174" s="147"/>
      <c r="D174" s="167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147"/>
      <c r="C175" s="147"/>
      <c r="D175" s="167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147"/>
      <c r="C176" s="147"/>
      <c r="D176" s="167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147"/>
      <c r="C177" s="147"/>
      <c r="D177" s="167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147"/>
      <c r="C178" s="147"/>
      <c r="D178" s="167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147"/>
      <c r="C179" s="147"/>
      <c r="D179" s="167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147"/>
      <c r="C180" s="147"/>
      <c r="D180" s="167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147"/>
      <c r="C181" s="147"/>
      <c r="D181" s="167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147"/>
      <c r="C182" s="147"/>
      <c r="D182" s="167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147"/>
      <c r="C183" s="147"/>
      <c r="D183" s="167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147"/>
      <c r="C184" s="147"/>
      <c r="D184" s="167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147"/>
      <c r="C185" s="147"/>
      <c r="D185" s="167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147"/>
      <c r="C186" s="147"/>
      <c r="D186" s="167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147"/>
      <c r="C187" s="147"/>
      <c r="D187" s="167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147"/>
      <c r="C188" s="147"/>
      <c r="D188" s="167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147"/>
      <c r="C189" s="147"/>
      <c r="D189" s="167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147"/>
      <c r="C190" s="147"/>
      <c r="D190" s="167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147"/>
      <c r="C191" s="147"/>
      <c r="D191" s="167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147"/>
      <c r="C192" s="147"/>
      <c r="D192" s="167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147"/>
      <c r="C193" s="147"/>
      <c r="D193" s="167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147"/>
      <c r="C194" s="147"/>
      <c r="D194" s="167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147"/>
      <c r="C195" s="147"/>
      <c r="D195" s="167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147"/>
      <c r="C196" s="147"/>
      <c r="D196" s="167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147"/>
      <c r="C197" s="147"/>
      <c r="D197" s="167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147"/>
      <c r="C198" s="147"/>
      <c r="D198" s="167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147"/>
      <c r="C199" s="147"/>
      <c r="D199" s="167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147"/>
      <c r="C200" s="147"/>
      <c r="D200" s="167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147"/>
      <c r="C201" s="147"/>
      <c r="D201" s="167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147"/>
      <c r="C202" s="147"/>
      <c r="D202" s="167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147"/>
      <c r="C203" s="147"/>
      <c r="D203" s="167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147"/>
      <c r="C204" s="147"/>
      <c r="D204" s="167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147"/>
      <c r="C205" s="147"/>
      <c r="D205" s="167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147"/>
      <c r="C206" s="147"/>
      <c r="D206" s="167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147"/>
      <c r="C207" s="147"/>
      <c r="D207" s="167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147"/>
      <c r="C208" s="147"/>
      <c r="D208" s="167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147"/>
      <c r="C209" s="147"/>
      <c r="D209" s="167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147"/>
      <c r="C210" s="147"/>
      <c r="D210" s="167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147"/>
      <c r="C211" s="147"/>
      <c r="D211" s="167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147"/>
      <c r="C212" s="147"/>
      <c r="D212" s="167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147"/>
      <c r="C213" s="147"/>
      <c r="D213" s="167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147"/>
      <c r="C214" s="147"/>
      <c r="D214" s="167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147"/>
      <c r="C215" s="147"/>
      <c r="D215" s="167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147"/>
      <c r="C216" s="147"/>
      <c r="D216" s="167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147"/>
      <c r="C217" s="147"/>
      <c r="D217" s="167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147"/>
      <c r="C218" s="147"/>
      <c r="D218" s="167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147"/>
      <c r="C219" s="147"/>
      <c r="D219" s="167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147"/>
      <c r="C220" s="147"/>
      <c r="D220" s="167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147"/>
      <c r="C221" s="147"/>
      <c r="D221" s="167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147"/>
      <c r="C222" s="147"/>
      <c r="D222" s="167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147"/>
      <c r="C223" s="147"/>
      <c r="D223" s="167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147"/>
      <c r="C224" s="147"/>
      <c r="D224" s="167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147"/>
      <c r="C225" s="147"/>
      <c r="D225" s="167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147"/>
      <c r="C226" s="147"/>
      <c r="D226" s="167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147"/>
      <c r="C227" s="147"/>
      <c r="D227" s="167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147"/>
      <c r="C228" s="147"/>
      <c r="D228" s="167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147"/>
      <c r="C229" s="147"/>
      <c r="D229" s="167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147"/>
      <c r="C230" s="147"/>
      <c r="D230" s="167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147"/>
      <c r="C231" s="147"/>
      <c r="D231" s="167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147"/>
      <c r="C232" s="147"/>
      <c r="D232" s="167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147"/>
      <c r="C233" s="147"/>
      <c r="D233" s="167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147"/>
      <c r="C234" s="147"/>
      <c r="D234" s="167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147"/>
      <c r="C235" s="147"/>
      <c r="D235" s="167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147"/>
      <c r="C236" s="147"/>
      <c r="D236" s="167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147"/>
      <c r="C237" s="147"/>
      <c r="D237" s="167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147"/>
      <c r="C238" s="147"/>
      <c r="D238" s="167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147"/>
      <c r="C239" s="147"/>
      <c r="D239" s="167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147"/>
      <c r="C240" s="147"/>
      <c r="D240" s="167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147"/>
      <c r="C241" s="147"/>
      <c r="D241" s="167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147"/>
      <c r="C242" s="147"/>
      <c r="D242" s="167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147"/>
      <c r="C243" s="147"/>
      <c r="D243" s="167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</row>
    <row r="244" spans="2:17" x14ac:dyDescent="0.2">
      <c r="B244" s="147"/>
      <c r="C244" s="147"/>
      <c r="D244" s="167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</row>
    <row r="245" spans="2:17" x14ac:dyDescent="0.2">
      <c r="B245" s="147"/>
      <c r="C245" s="147"/>
      <c r="D245" s="167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195" bestFit="1" customWidth="1"/>
    <col min="2" max="2" width="19" style="158" customWidth="1"/>
    <col min="3" max="3" width="19.42578125" style="158" customWidth="1"/>
    <col min="4" max="4" width="9.85546875" style="176" customWidth="1"/>
    <col min="5" max="5" width="18.42578125" style="158" customWidth="1"/>
    <col min="6" max="6" width="17.7109375" style="158" customWidth="1"/>
    <col min="7" max="7" width="9.140625" style="176" customWidth="1"/>
    <col min="8" max="8" width="16" style="158" bestFit="1" customWidth="1"/>
    <col min="9" max="16384" width="9.140625" style="195"/>
  </cols>
  <sheetData>
    <row r="2" spans="1:19" ht="18.75" x14ac:dyDescent="0.3">
      <c r="A2" s="5" t="s">
        <v>73</v>
      </c>
      <c r="B2" s="3"/>
      <c r="C2" s="3"/>
      <c r="D2" s="3"/>
      <c r="E2" s="3"/>
      <c r="F2" s="3"/>
      <c r="G2" s="3"/>
      <c r="H2" s="3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x14ac:dyDescent="0.2">
      <c r="A3" s="79"/>
    </row>
    <row r="4" spans="1:19" x14ac:dyDescent="0.2">
      <c r="B4" s="147"/>
      <c r="C4" s="147"/>
      <c r="D4" s="167"/>
      <c r="E4" s="147"/>
      <c r="F4" s="147"/>
      <c r="G4" s="167"/>
      <c r="H4" s="147"/>
      <c r="I4" s="181"/>
      <c r="J4" s="181"/>
      <c r="K4" s="181"/>
      <c r="L4" s="181"/>
      <c r="M4" s="181"/>
      <c r="N4" s="181"/>
      <c r="O4" s="181"/>
      <c r="P4" s="181"/>
      <c r="Q4" s="181"/>
    </row>
    <row r="5" spans="1:19" s="250" customFormat="1" x14ac:dyDescent="0.2">
      <c r="B5" s="206"/>
      <c r="C5" s="206"/>
      <c r="D5" s="237"/>
      <c r="E5" s="206"/>
      <c r="F5" s="206"/>
      <c r="G5" s="237"/>
      <c r="H5" s="250" t="str">
        <f>VALVAL</f>
        <v>млрд. одиниць</v>
      </c>
    </row>
    <row r="6" spans="1:19" s="67" customFormat="1" x14ac:dyDescent="0.2">
      <c r="A6" s="8"/>
      <c r="B6" s="272">
        <v>43100</v>
      </c>
      <c r="C6" s="273"/>
      <c r="D6" s="274"/>
      <c r="E6" s="272">
        <v>43312</v>
      </c>
      <c r="F6" s="273"/>
      <c r="G6" s="274"/>
      <c r="H6" s="24"/>
    </row>
    <row r="7" spans="1:19" s="10" customFormat="1" x14ac:dyDescent="0.2">
      <c r="A7" s="184"/>
      <c r="B7" s="86" t="s">
        <v>172</v>
      </c>
      <c r="C7" s="86" t="s">
        <v>175</v>
      </c>
      <c r="D7" s="102" t="s">
        <v>193</v>
      </c>
      <c r="E7" s="86" t="s">
        <v>172</v>
      </c>
      <c r="F7" s="86" t="s">
        <v>175</v>
      </c>
      <c r="G7" s="102" t="s">
        <v>193</v>
      </c>
      <c r="H7" s="86" t="s">
        <v>67</v>
      </c>
    </row>
    <row r="8" spans="1:19" s="69" customFormat="1" ht="15.75" x14ac:dyDescent="0.2">
      <c r="A8" s="191" t="s">
        <v>154</v>
      </c>
      <c r="B8" s="34">
        <f t="shared" ref="B8:H8" si="0">SUM(B9:B18)</f>
        <v>76.305753084309998</v>
      </c>
      <c r="C8" s="34">
        <f t="shared" si="0"/>
        <v>2141.6905879996098</v>
      </c>
      <c r="D8" s="90">
        <f t="shared" si="0"/>
        <v>1</v>
      </c>
      <c r="E8" s="34">
        <f t="shared" si="0"/>
        <v>75.711091565360007</v>
      </c>
      <c r="F8" s="34">
        <f t="shared" si="0"/>
        <v>2025.6664570097998</v>
      </c>
      <c r="G8" s="90">
        <f t="shared" si="0"/>
        <v>1</v>
      </c>
      <c r="H8" s="16">
        <f t="shared" si="0"/>
        <v>-9.9999999999956352E-7</v>
      </c>
    </row>
    <row r="9" spans="1:19" s="209" customFormat="1" x14ac:dyDescent="0.2">
      <c r="A9" s="173" t="s">
        <v>122</v>
      </c>
      <c r="B9" s="21">
        <v>32.592572770789999</v>
      </c>
      <c r="C9" s="21">
        <v>914.78300810149005</v>
      </c>
      <c r="D9" s="39">
        <v>0.42713099999999998</v>
      </c>
      <c r="E9" s="21">
        <v>31.817504203839999</v>
      </c>
      <c r="F9" s="21">
        <v>851.28413391959998</v>
      </c>
      <c r="G9" s="39">
        <v>0.42024899999999998</v>
      </c>
      <c r="H9" s="21">
        <v>-6.8820000000000001E-3</v>
      </c>
    </row>
    <row r="10" spans="1:19" x14ac:dyDescent="0.2">
      <c r="A10" s="108" t="s">
        <v>3</v>
      </c>
      <c r="B10" s="230">
        <v>5.9027198102199998</v>
      </c>
      <c r="C10" s="230">
        <v>165.67295322006001</v>
      </c>
      <c r="D10" s="242">
        <v>7.7355999999999994E-2</v>
      </c>
      <c r="E10" s="230">
        <v>6.4257762768499997</v>
      </c>
      <c r="F10" s="230">
        <v>171.92301940319999</v>
      </c>
      <c r="G10" s="242">
        <v>8.4872000000000003E-2</v>
      </c>
      <c r="H10" s="230">
        <v>7.5160000000000001E-3</v>
      </c>
      <c r="I10" s="181"/>
      <c r="J10" s="181"/>
      <c r="K10" s="181"/>
      <c r="L10" s="181"/>
      <c r="M10" s="181"/>
      <c r="N10" s="181"/>
      <c r="O10" s="181"/>
      <c r="P10" s="181"/>
      <c r="Q10" s="181"/>
    </row>
    <row r="11" spans="1:19" x14ac:dyDescent="0.2">
      <c r="A11" s="108" t="s">
        <v>164</v>
      </c>
      <c r="B11" s="230">
        <v>0.31720380743999999</v>
      </c>
      <c r="C11" s="230">
        <v>8.9030299999999993</v>
      </c>
      <c r="D11" s="242">
        <v>4.1570000000000001E-3</v>
      </c>
      <c r="E11" s="230">
        <v>0.30656608466000002</v>
      </c>
      <c r="F11" s="230">
        <v>8.2022411999999996</v>
      </c>
      <c r="G11" s="242">
        <v>4.0489999999999996E-3</v>
      </c>
      <c r="H11" s="230">
        <v>-1.08E-4</v>
      </c>
      <c r="I11" s="181"/>
      <c r="J11" s="181"/>
      <c r="K11" s="181"/>
      <c r="L11" s="181"/>
      <c r="M11" s="181"/>
      <c r="N11" s="181"/>
      <c r="O11" s="181"/>
      <c r="P11" s="181"/>
      <c r="Q11" s="181"/>
    </row>
    <row r="12" spans="1:19" x14ac:dyDescent="0.2">
      <c r="A12" s="108" t="s">
        <v>18</v>
      </c>
      <c r="B12" s="230">
        <v>14.00143215376</v>
      </c>
      <c r="C12" s="230">
        <v>392.981318579</v>
      </c>
      <c r="D12" s="242">
        <v>0.18349099999999999</v>
      </c>
      <c r="E12" s="230">
        <v>12.76795676761</v>
      </c>
      <c r="F12" s="230">
        <v>341.60941566053998</v>
      </c>
      <c r="G12" s="242">
        <v>0.16864100000000001</v>
      </c>
      <c r="H12" s="230">
        <v>-1.4851E-2</v>
      </c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x14ac:dyDescent="0.2">
      <c r="A13" s="108" t="s">
        <v>19</v>
      </c>
      <c r="B13" s="230">
        <v>22.931464837509999</v>
      </c>
      <c r="C13" s="230">
        <v>643.62253731026999</v>
      </c>
      <c r="D13" s="242">
        <v>0.30052099999999998</v>
      </c>
      <c r="E13" s="230">
        <v>23.826219391759999</v>
      </c>
      <c r="F13" s="230">
        <v>637.47559864257005</v>
      </c>
      <c r="G13" s="242">
        <v>0.31469900000000001</v>
      </c>
      <c r="H13" s="230">
        <v>1.4178E-2</v>
      </c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x14ac:dyDescent="0.2">
      <c r="A14" s="108" t="s">
        <v>101</v>
      </c>
      <c r="B14" s="230">
        <v>0.56035970458999995</v>
      </c>
      <c r="C14" s="230">
        <v>15.727740788789999</v>
      </c>
      <c r="D14" s="242">
        <v>7.3439999999999998E-3</v>
      </c>
      <c r="E14" s="230">
        <v>0.56706884063999996</v>
      </c>
      <c r="F14" s="230">
        <v>15.17204818389</v>
      </c>
      <c r="G14" s="242">
        <v>7.4900000000000001E-3</v>
      </c>
      <c r="H14" s="230">
        <v>1.46E-4</v>
      </c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x14ac:dyDescent="0.2">
      <c r="B15" s="147"/>
      <c r="C15" s="147"/>
      <c r="D15" s="167"/>
      <c r="E15" s="147"/>
      <c r="F15" s="147"/>
      <c r="G15" s="167"/>
      <c r="H15" s="147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x14ac:dyDescent="0.2">
      <c r="B16" s="147"/>
      <c r="C16" s="147"/>
      <c r="D16" s="167"/>
      <c r="E16" s="147"/>
      <c r="F16" s="147"/>
      <c r="G16" s="167"/>
      <c r="H16" s="147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1:19" x14ac:dyDescent="0.2">
      <c r="B17" s="147"/>
      <c r="C17" s="147"/>
      <c r="D17" s="167"/>
      <c r="E17" s="147"/>
      <c r="F17" s="147"/>
      <c r="G17" s="167"/>
      <c r="H17" s="147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9" x14ac:dyDescent="0.2">
      <c r="B18" s="147"/>
      <c r="C18" s="147"/>
      <c r="D18" s="167"/>
      <c r="E18" s="147"/>
      <c r="F18" s="147"/>
      <c r="G18" s="167"/>
      <c r="H18" s="147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1:19" x14ac:dyDescent="0.2">
      <c r="B19" s="147"/>
      <c r="C19" s="147"/>
      <c r="D19" s="167"/>
      <c r="E19" s="147"/>
      <c r="F19" s="147"/>
      <c r="G19" s="167"/>
      <c r="H19" s="147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1:19" x14ac:dyDescent="0.2">
      <c r="B20" s="147"/>
      <c r="C20" s="147"/>
      <c r="D20" s="167"/>
      <c r="E20" s="147"/>
      <c r="F20" s="147"/>
      <c r="G20" s="167"/>
      <c r="H20" s="147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1:19" x14ac:dyDescent="0.2">
      <c r="B21" s="147"/>
      <c r="C21" s="147"/>
      <c r="D21" s="167"/>
      <c r="E21" s="147"/>
      <c r="F21" s="147"/>
      <c r="G21" s="167"/>
      <c r="H21" s="250" t="str">
        <f>VALVAL</f>
        <v>млрд. одиниць</v>
      </c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9" x14ac:dyDescent="0.2">
      <c r="A22" s="8"/>
      <c r="B22" s="272">
        <v>43100</v>
      </c>
      <c r="C22" s="273"/>
      <c r="D22" s="274"/>
      <c r="E22" s="272">
        <v>43312</v>
      </c>
      <c r="F22" s="273"/>
      <c r="G22" s="274"/>
      <c r="H22" s="24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</row>
    <row r="23" spans="1:19" s="107" customFormat="1" x14ac:dyDescent="0.2">
      <c r="A23" s="26"/>
      <c r="B23" s="234" t="s">
        <v>172</v>
      </c>
      <c r="C23" s="234" t="s">
        <v>175</v>
      </c>
      <c r="D23" s="14" t="s">
        <v>193</v>
      </c>
      <c r="E23" s="234" t="s">
        <v>172</v>
      </c>
      <c r="F23" s="234" t="s">
        <v>175</v>
      </c>
      <c r="G23" s="14" t="s">
        <v>193</v>
      </c>
      <c r="H23" s="234" t="s">
        <v>67</v>
      </c>
      <c r="I23" s="96"/>
      <c r="J23" s="96"/>
      <c r="K23" s="96"/>
      <c r="L23" s="96"/>
      <c r="M23" s="96"/>
      <c r="N23" s="96"/>
      <c r="O23" s="96"/>
      <c r="P23" s="96"/>
      <c r="Q23" s="96"/>
    </row>
    <row r="24" spans="1:19" s="197" customFormat="1" ht="15" x14ac:dyDescent="0.25">
      <c r="A24" s="91" t="s">
        <v>154</v>
      </c>
      <c r="B24" s="175">
        <f t="shared" ref="B24:G24" si="1">B$25+B$32</f>
        <v>76.305753084309998</v>
      </c>
      <c r="C24" s="175">
        <f t="shared" si="1"/>
        <v>2141.6905879996102</v>
      </c>
      <c r="D24" s="247">
        <f t="shared" si="1"/>
        <v>1</v>
      </c>
      <c r="E24" s="175">
        <f t="shared" si="1"/>
        <v>75.711091565359993</v>
      </c>
      <c r="F24" s="175">
        <f t="shared" si="1"/>
        <v>2025.6664570097998</v>
      </c>
      <c r="G24" s="247">
        <f t="shared" si="1"/>
        <v>1.0000010000000001</v>
      </c>
      <c r="H24" s="51">
        <v>-9.9999999999999995E-7</v>
      </c>
      <c r="I24" s="185"/>
      <c r="J24" s="185"/>
      <c r="K24" s="185"/>
      <c r="L24" s="185"/>
      <c r="M24" s="185"/>
      <c r="N24" s="185"/>
      <c r="O24" s="185"/>
      <c r="P24" s="185"/>
      <c r="Q24" s="185"/>
    </row>
    <row r="25" spans="1:19" s="253" customFormat="1" ht="15" x14ac:dyDescent="0.25">
      <c r="A25" s="133" t="s">
        <v>70</v>
      </c>
      <c r="B25" s="13">
        <f t="shared" ref="B25:G25" si="2">SUM(B$26:B$31)</f>
        <v>65.332784469549992</v>
      </c>
      <c r="C25" s="13">
        <f t="shared" si="2"/>
        <v>1833.70983091682</v>
      </c>
      <c r="D25" s="87">
        <f t="shared" si="2"/>
        <v>0.8561970000000001</v>
      </c>
      <c r="E25" s="13">
        <f t="shared" si="2"/>
        <v>65.422520472659997</v>
      </c>
      <c r="F25" s="13">
        <f t="shared" si="2"/>
        <v>1750.39353566862</v>
      </c>
      <c r="G25" s="87">
        <f t="shared" si="2"/>
        <v>0.8641080000000001</v>
      </c>
      <c r="H25" s="231">
        <v>7.9100000000000004E-3</v>
      </c>
      <c r="I25" s="241"/>
      <c r="J25" s="241"/>
      <c r="K25" s="241"/>
      <c r="L25" s="241"/>
      <c r="M25" s="241"/>
      <c r="N25" s="241"/>
      <c r="O25" s="241"/>
      <c r="P25" s="241"/>
      <c r="Q25" s="241"/>
    </row>
    <row r="26" spans="1:19" s="58" customFormat="1" outlineLevel="1" x14ac:dyDescent="0.2">
      <c r="A26" s="35" t="s">
        <v>122</v>
      </c>
      <c r="B26" s="177">
        <v>30.05374186513</v>
      </c>
      <c r="C26" s="177">
        <v>843.52507491305005</v>
      </c>
      <c r="D26" s="199">
        <v>0.39385900000000001</v>
      </c>
      <c r="E26" s="177">
        <v>29.762613915989999</v>
      </c>
      <c r="F26" s="177">
        <v>796.30510452166004</v>
      </c>
      <c r="G26" s="199">
        <v>0.39310800000000001</v>
      </c>
      <c r="H26" s="177">
        <v>-7.5199999999999996E-4</v>
      </c>
      <c r="I26" s="50"/>
      <c r="J26" s="50"/>
      <c r="K26" s="50"/>
      <c r="L26" s="50"/>
      <c r="M26" s="50"/>
      <c r="N26" s="50"/>
      <c r="O26" s="50"/>
      <c r="P26" s="50"/>
      <c r="Q26" s="50"/>
    </row>
    <row r="27" spans="1:19" outlineLevel="1" x14ac:dyDescent="0.2">
      <c r="A27" s="77" t="s">
        <v>3</v>
      </c>
      <c r="B27" s="230">
        <v>5.2794247102299998</v>
      </c>
      <c r="C27" s="230">
        <v>148.17879065381999</v>
      </c>
      <c r="D27" s="242">
        <v>6.9188E-2</v>
      </c>
      <c r="E27" s="230">
        <v>5.5600357005500003</v>
      </c>
      <c r="F27" s="230">
        <v>148.75994501567001</v>
      </c>
      <c r="G27" s="242">
        <v>7.3438000000000003E-2</v>
      </c>
      <c r="H27" s="230">
        <v>4.2500000000000003E-3</v>
      </c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9" outlineLevel="1" x14ac:dyDescent="0.2">
      <c r="A28" s="77" t="s">
        <v>164</v>
      </c>
      <c r="B28" s="230">
        <v>0.31720380743999999</v>
      </c>
      <c r="C28" s="230">
        <v>8.9030299999999993</v>
      </c>
      <c r="D28" s="242">
        <v>4.1570000000000001E-3</v>
      </c>
      <c r="E28" s="230">
        <v>0.30656608466000002</v>
      </c>
      <c r="F28" s="230">
        <v>8.2022411999999996</v>
      </c>
      <c r="G28" s="242">
        <v>4.0489999999999996E-3</v>
      </c>
      <c r="H28" s="230">
        <v>-1.08E-4</v>
      </c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9" outlineLevel="1" x14ac:dyDescent="0.2">
      <c r="A29" s="77" t="s">
        <v>18</v>
      </c>
      <c r="B29" s="230">
        <v>6.6637234384099999</v>
      </c>
      <c r="C29" s="230">
        <v>187.03221175601999</v>
      </c>
      <c r="D29" s="242">
        <v>8.7329000000000004E-2</v>
      </c>
      <c r="E29" s="230">
        <v>5.8922100979399996</v>
      </c>
      <c r="F29" s="230">
        <v>157.64734210349999</v>
      </c>
      <c r="G29" s="242">
        <v>7.7825000000000005E-2</v>
      </c>
      <c r="H29" s="230">
        <v>-9.5040000000000003E-3</v>
      </c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9" outlineLevel="1" x14ac:dyDescent="0.2">
      <c r="A30" s="77" t="s">
        <v>19</v>
      </c>
      <c r="B30" s="230">
        <v>22.458330943749999</v>
      </c>
      <c r="C30" s="230">
        <v>630.34298280513997</v>
      </c>
      <c r="D30" s="242">
        <v>0.29432000000000003</v>
      </c>
      <c r="E30" s="230">
        <v>23.334025832879998</v>
      </c>
      <c r="F30" s="230">
        <v>624.30685464390001</v>
      </c>
      <c r="G30" s="242">
        <v>0.30819800000000003</v>
      </c>
      <c r="H30" s="230">
        <v>1.3878E-2</v>
      </c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9" outlineLevel="1" x14ac:dyDescent="0.2">
      <c r="A31" s="77" t="s">
        <v>101</v>
      </c>
      <c r="B31" s="230">
        <v>0.56035970458999995</v>
      </c>
      <c r="C31" s="230">
        <v>15.727740788789999</v>
      </c>
      <c r="D31" s="242">
        <v>7.3439999999999998E-3</v>
      </c>
      <c r="E31" s="230">
        <v>0.56706884063999996</v>
      </c>
      <c r="F31" s="230">
        <v>15.17204818389</v>
      </c>
      <c r="G31" s="242">
        <v>7.4900000000000001E-3</v>
      </c>
      <c r="H31" s="230">
        <v>1.46E-4</v>
      </c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9" s="250" customFormat="1" ht="15" x14ac:dyDescent="0.25">
      <c r="A32" s="213" t="s">
        <v>15</v>
      </c>
      <c r="B32" s="214">
        <f t="shared" ref="B32:G32" si="3">SUM(B$33:B$36)</f>
        <v>10.972968614759999</v>
      </c>
      <c r="C32" s="214">
        <f t="shared" si="3"/>
        <v>307.98075708279003</v>
      </c>
      <c r="D32" s="248">
        <f t="shared" si="3"/>
        <v>0.14380300000000001</v>
      </c>
      <c r="E32" s="214">
        <f t="shared" si="3"/>
        <v>10.2885710927</v>
      </c>
      <c r="F32" s="214">
        <f t="shared" si="3"/>
        <v>275.27292134117994</v>
      </c>
      <c r="G32" s="248">
        <f t="shared" si="3"/>
        <v>0.13589300000000001</v>
      </c>
      <c r="H32" s="214">
        <v>-7.9109999999999996E-3</v>
      </c>
    </row>
    <row r="33" spans="1:17" outlineLevel="1" x14ac:dyDescent="0.2">
      <c r="A33" s="77" t="s">
        <v>122</v>
      </c>
      <c r="B33" s="230">
        <v>2.5388309056599998</v>
      </c>
      <c r="C33" s="230">
        <v>71.257933188440006</v>
      </c>
      <c r="D33" s="242">
        <v>3.3272000000000003E-2</v>
      </c>
      <c r="E33" s="230">
        <v>2.0548902878500002</v>
      </c>
      <c r="F33" s="230">
        <v>54.979029397940003</v>
      </c>
      <c r="G33" s="242">
        <v>2.7140999999999998E-2</v>
      </c>
      <c r="H33" s="230">
        <v>-6.1310000000000002E-3</v>
      </c>
      <c r="I33" s="181"/>
      <c r="J33" s="181"/>
      <c r="K33" s="181"/>
      <c r="L33" s="181"/>
      <c r="M33" s="181"/>
      <c r="N33" s="181"/>
      <c r="O33" s="181"/>
      <c r="P33" s="181"/>
      <c r="Q33" s="181"/>
    </row>
    <row r="34" spans="1:17" outlineLevel="1" x14ac:dyDescent="0.2">
      <c r="A34" s="77" t="s">
        <v>3</v>
      </c>
      <c r="B34" s="230">
        <v>0.62329509998999999</v>
      </c>
      <c r="C34" s="230">
        <v>17.49416256624</v>
      </c>
      <c r="D34" s="242">
        <v>8.1679999999999999E-3</v>
      </c>
      <c r="E34" s="230">
        <v>0.86574057630000001</v>
      </c>
      <c r="F34" s="230">
        <v>23.163074387529999</v>
      </c>
      <c r="G34" s="242">
        <v>1.1435000000000001E-2</v>
      </c>
      <c r="H34" s="230">
        <v>3.2659999999999998E-3</v>
      </c>
      <c r="I34" s="181"/>
      <c r="J34" s="181"/>
      <c r="K34" s="181"/>
      <c r="L34" s="181"/>
      <c r="M34" s="181"/>
      <c r="N34" s="181"/>
      <c r="O34" s="181"/>
      <c r="P34" s="181"/>
      <c r="Q34" s="181"/>
    </row>
    <row r="35" spans="1:17" outlineLevel="1" x14ac:dyDescent="0.2">
      <c r="A35" s="77" t="s">
        <v>18</v>
      </c>
      <c r="B35" s="230">
        <v>7.3377087153499998</v>
      </c>
      <c r="C35" s="230">
        <v>205.94910682298001</v>
      </c>
      <c r="D35" s="242">
        <v>9.6161999999999997E-2</v>
      </c>
      <c r="E35" s="230">
        <v>6.8757466696699998</v>
      </c>
      <c r="F35" s="230">
        <v>183.96207355703999</v>
      </c>
      <c r="G35" s="242">
        <v>9.0815999999999994E-2</v>
      </c>
      <c r="H35" s="230">
        <v>-5.3460000000000001E-3</v>
      </c>
      <c r="I35" s="181"/>
      <c r="J35" s="181"/>
      <c r="K35" s="181"/>
      <c r="L35" s="181"/>
      <c r="M35" s="181"/>
      <c r="N35" s="181"/>
      <c r="O35" s="181"/>
      <c r="P35" s="181"/>
      <c r="Q35" s="181"/>
    </row>
    <row r="36" spans="1:17" outlineLevel="1" x14ac:dyDescent="0.2">
      <c r="A36" s="77" t="s">
        <v>19</v>
      </c>
      <c r="B36" s="230">
        <v>0.47313389375999998</v>
      </c>
      <c r="C36" s="230">
        <v>13.279554505129999</v>
      </c>
      <c r="D36" s="242">
        <v>6.2009999999999999E-3</v>
      </c>
      <c r="E36" s="230">
        <v>0.49219355887999999</v>
      </c>
      <c r="F36" s="230">
        <v>13.168743998669999</v>
      </c>
      <c r="G36" s="242">
        <v>6.5009999999999998E-3</v>
      </c>
      <c r="H36" s="230">
        <v>2.9999999999999997E-4</v>
      </c>
      <c r="I36" s="181"/>
      <c r="J36" s="181"/>
      <c r="K36" s="181"/>
      <c r="L36" s="181"/>
      <c r="M36" s="181"/>
      <c r="N36" s="181"/>
      <c r="O36" s="181"/>
      <c r="P36" s="181"/>
      <c r="Q36" s="181"/>
    </row>
    <row r="37" spans="1:17" x14ac:dyDescent="0.2">
      <c r="B37" s="147"/>
      <c r="C37" s="147"/>
      <c r="D37" s="167"/>
      <c r="E37" s="147"/>
      <c r="F37" s="147"/>
      <c r="G37" s="167"/>
      <c r="H37" s="147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1:17" x14ac:dyDescent="0.2">
      <c r="B38" s="147"/>
      <c r="C38" s="147"/>
      <c r="D38" s="167"/>
      <c r="E38" s="147"/>
      <c r="F38" s="147"/>
      <c r="G38" s="167"/>
      <c r="H38" s="147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1:17" x14ac:dyDescent="0.2">
      <c r="B39" s="147"/>
      <c r="C39" s="147"/>
      <c r="D39" s="167"/>
      <c r="E39" s="147"/>
      <c r="F39" s="147"/>
      <c r="G39" s="167"/>
      <c r="H39" s="147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1:17" x14ac:dyDescent="0.2">
      <c r="B40" s="147"/>
      <c r="C40" s="147"/>
      <c r="D40" s="167"/>
      <c r="E40" s="147"/>
      <c r="F40" s="147"/>
      <c r="G40" s="167"/>
      <c r="H40" s="147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1:17" x14ac:dyDescent="0.2">
      <c r="B41" s="147"/>
      <c r="C41" s="147"/>
      <c r="D41" s="167"/>
      <c r="E41" s="147"/>
      <c r="F41" s="147"/>
      <c r="G41" s="167"/>
      <c r="H41" s="147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1:17" x14ac:dyDescent="0.2">
      <c r="B42" s="147"/>
      <c r="C42" s="147"/>
      <c r="D42" s="167"/>
      <c r="E42" s="147"/>
      <c r="F42" s="147"/>
      <c r="G42" s="167"/>
      <c r="H42" s="147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1:17" x14ac:dyDescent="0.2">
      <c r="B43" s="147"/>
      <c r="C43" s="147"/>
      <c r="D43" s="167"/>
      <c r="E43" s="147"/>
      <c r="F43" s="147"/>
      <c r="G43" s="167"/>
      <c r="H43" s="147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1:17" x14ac:dyDescent="0.2">
      <c r="B44" s="147"/>
      <c r="C44" s="147"/>
      <c r="D44" s="167"/>
      <c r="E44" s="147"/>
      <c r="F44" s="147"/>
      <c r="G44" s="167"/>
      <c r="H44" s="147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1:17" x14ac:dyDescent="0.2">
      <c r="B45" s="147"/>
      <c r="C45" s="147"/>
      <c r="D45" s="167"/>
      <c r="E45" s="147"/>
      <c r="F45" s="147"/>
      <c r="G45" s="167"/>
      <c r="H45" s="147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1:17" x14ac:dyDescent="0.2">
      <c r="B46" s="147"/>
      <c r="C46" s="147"/>
      <c r="D46" s="167"/>
      <c r="E46" s="147"/>
      <c r="F46" s="147"/>
      <c r="G46" s="167"/>
      <c r="H46" s="147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1:17" x14ac:dyDescent="0.2">
      <c r="B47" s="147"/>
      <c r="C47" s="147"/>
      <c r="D47" s="167"/>
      <c r="E47" s="147"/>
      <c r="F47" s="147"/>
      <c r="G47" s="167"/>
      <c r="H47" s="147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1:17" x14ac:dyDescent="0.2">
      <c r="B48" s="147"/>
      <c r="C48" s="147"/>
      <c r="D48" s="167"/>
      <c r="E48" s="147"/>
      <c r="F48" s="147"/>
      <c r="G48" s="167"/>
      <c r="H48" s="147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147"/>
      <c r="C49" s="147"/>
      <c r="D49" s="167"/>
      <c r="E49" s="147"/>
      <c r="F49" s="147"/>
      <c r="G49" s="167"/>
      <c r="H49" s="147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147"/>
      <c r="C50" s="147"/>
      <c r="D50" s="167"/>
      <c r="E50" s="147"/>
      <c r="F50" s="147"/>
      <c r="G50" s="167"/>
      <c r="H50" s="147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147"/>
      <c r="C51" s="147"/>
      <c r="D51" s="167"/>
      <c r="E51" s="147"/>
      <c r="F51" s="147"/>
      <c r="G51" s="167"/>
      <c r="H51" s="147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147"/>
      <c r="C52" s="147"/>
      <c r="D52" s="167"/>
      <c r="E52" s="147"/>
      <c r="F52" s="147"/>
      <c r="G52" s="167"/>
      <c r="H52" s="147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147"/>
      <c r="C53" s="147"/>
      <c r="D53" s="167"/>
      <c r="E53" s="147"/>
      <c r="F53" s="147"/>
      <c r="G53" s="167"/>
      <c r="H53" s="147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147"/>
      <c r="C54" s="147"/>
      <c r="D54" s="167"/>
      <c r="E54" s="147"/>
      <c r="F54" s="147"/>
      <c r="G54" s="167"/>
      <c r="H54" s="147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147"/>
      <c r="C55" s="147"/>
      <c r="D55" s="167"/>
      <c r="E55" s="147"/>
      <c r="F55" s="147"/>
      <c r="G55" s="167"/>
      <c r="H55" s="147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147"/>
      <c r="C56" s="147"/>
      <c r="D56" s="167"/>
      <c r="E56" s="147"/>
      <c r="F56" s="147"/>
      <c r="G56" s="167"/>
      <c r="H56" s="147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147"/>
      <c r="C57" s="147"/>
      <c r="D57" s="167"/>
      <c r="E57" s="147"/>
      <c r="F57" s="147"/>
      <c r="G57" s="167"/>
      <c r="H57" s="147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147"/>
      <c r="C58" s="147"/>
      <c r="D58" s="167"/>
      <c r="E58" s="147"/>
      <c r="F58" s="147"/>
      <c r="G58" s="167"/>
      <c r="H58" s="147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147"/>
      <c r="C59" s="147"/>
      <c r="D59" s="167"/>
      <c r="E59" s="147"/>
      <c r="F59" s="147"/>
      <c r="G59" s="167"/>
      <c r="H59" s="147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147"/>
      <c r="C60" s="147"/>
      <c r="D60" s="167"/>
      <c r="E60" s="147"/>
      <c r="F60" s="147"/>
      <c r="G60" s="167"/>
      <c r="H60" s="147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147"/>
      <c r="C61" s="147"/>
      <c r="D61" s="167"/>
      <c r="E61" s="147"/>
      <c r="F61" s="147"/>
      <c r="G61" s="167"/>
      <c r="H61" s="147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147"/>
      <c r="C62" s="147"/>
      <c r="D62" s="167"/>
      <c r="E62" s="147"/>
      <c r="F62" s="147"/>
      <c r="G62" s="167"/>
      <c r="H62" s="147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147"/>
      <c r="C63" s="147"/>
      <c r="D63" s="167"/>
      <c r="E63" s="147"/>
      <c r="F63" s="147"/>
      <c r="G63" s="167"/>
      <c r="H63" s="147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147"/>
      <c r="C64" s="147"/>
      <c r="D64" s="167"/>
      <c r="E64" s="147"/>
      <c r="F64" s="147"/>
      <c r="G64" s="167"/>
      <c r="H64" s="147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147"/>
      <c r="C65" s="147"/>
      <c r="D65" s="167"/>
      <c r="E65" s="147"/>
      <c r="F65" s="147"/>
      <c r="G65" s="167"/>
      <c r="H65" s="147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147"/>
      <c r="C66" s="147"/>
      <c r="D66" s="167"/>
      <c r="E66" s="147"/>
      <c r="F66" s="147"/>
      <c r="G66" s="167"/>
      <c r="H66" s="147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147"/>
      <c r="C67" s="147"/>
      <c r="D67" s="167"/>
      <c r="E67" s="147"/>
      <c r="F67" s="147"/>
      <c r="G67" s="167"/>
      <c r="H67" s="147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147"/>
      <c r="C68" s="147"/>
      <c r="D68" s="167"/>
      <c r="E68" s="147"/>
      <c r="F68" s="147"/>
      <c r="G68" s="167"/>
      <c r="H68" s="147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147"/>
      <c r="C69" s="147"/>
      <c r="D69" s="167"/>
      <c r="E69" s="147"/>
      <c r="F69" s="147"/>
      <c r="G69" s="167"/>
      <c r="H69" s="147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147"/>
      <c r="C70" s="147"/>
      <c r="D70" s="167"/>
      <c r="E70" s="147"/>
      <c r="F70" s="147"/>
      <c r="G70" s="167"/>
      <c r="H70" s="147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147"/>
      <c r="C71" s="147"/>
      <c r="D71" s="167"/>
      <c r="E71" s="147"/>
      <c r="F71" s="147"/>
      <c r="G71" s="167"/>
      <c r="H71" s="147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147"/>
      <c r="C72" s="147"/>
      <c r="D72" s="167"/>
      <c r="E72" s="147"/>
      <c r="F72" s="147"/>
      <c r="G72" s="167"/>
      <c r="H72" s="147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147"/>
      <c r="C73" s="147"/>
      <c r="D73" s="167"/>
      <c r="E73" s="147"/>
      <c r="F73" s="147"/>
      <c r="G73" s="167"/>
      <c r="H73" s="147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147"/>
      <c r="C74" s="147"/>
      <c r="D74" s="167"/>
      <c r="E74" s="147"/>
      <c r="F74" s="147"/>
      <c r="G74" s="167"/>
      <c r="H74" s="147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147"/>
      <c r="C75" s="147"/>
      <c r="D75" s="167"/>
      <c r="E75" s="147"/>
      <c r="F75" s="147"/>
      <c r="G75" s="167"/>
      <c r="H75" s="147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147"/>
      <c r="C76" s="147"/>
      <c r="D76" s="167"/>
      <c r="E76" s="147"/>
      <c r="F76" s="147"/>
      <c r="G76" s="167"/>
      <c r="H76" s="147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147"/>
      <c r="C77" s="147"/>
      <c r="D77" s="167"/>
      <c r="E77" s="147"/>
      <c r="F77" s="147"/>
      <c r="G77" s="167"/>
      <c r="H77" s="147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147"/>
      <c r="C78" s="147"/>
      <c r="D78" s="167"/>
      <c r="E78" s="147"/>
      <c r="F78" s="147"/>
      <c r="G78" s="167"/>
      <c r="H78" s="147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147"/>
      <c r="C79" s="147"/>
      <c r="D79" s="167"/>
      <c r="E79" s="147"/>
      <c r="F79" s="147"/>
      <c r="G79" s="167"/>
      <c r="H79" s="147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147"/>
      <c r="C80" s="147"/>
      <c r="D80" s="167"/>
      <c r="E80" s="147"/>
      <c r="F80" s="147"/>
      <c r="G80" s="167"/>
      <c r="H80" s="147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147"/>
      <c r="C81" s="147"/>
      <c r="D81" s="167"/>
      <c r="E81" s="147"/>
      <c r="F81" s="147"/>
      <c r="G81" s="167"/>
      <c r="H81" s="147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147"/>
      <c r="C82" s="147"/>
      <c r="D82" s="167"/>
      <c r="E82" s="147"/>
      <c r="F82" s="147"/>
      <c r="G82" s="167"/>
      <c r="H82" s="147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147"/>
      <c r="C83" s="147"/>
      <c r="D83" s="167"/>
      <c r="E83" s="147"/>
      <c r="F83" s="147"/>
      <c r="G83" s="167"/>
      <c r="H83" s="147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147"/>
      <c r="C84" s="147"/>
      <c r="D84" s="167"/>
      <c r="E84" s="147"/>
      <c r="F84" s="147"/>
      <c r="G84" s="167"/>
      <c r="H84" s="147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147"/>
      <c r="C85" s="147"/>
      <c r="D85" s="167"/>
      <c r="E85" s="147"/>
      <c r="F85" s="147"/>
      <c r="G85" s="167"/>
      <c r="H85" s="147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147"/>
      <c r="C86" s="147"/>
      <c r="D86" s="167"/>
      <c r="E86" s="147"/>
      <c r="F86" s="147"/>
      <c r="G86" s="167"/>
      <c r="H86" s="147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147"/>
      <c r="C87" s="147"/>
      <c r="D87" s="167"/>
      <c r="E87" s="147"/>
      <c r="F87" s="147"/>
      <c r="G87" s="167"/>
      <c r="H87" s="147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147"/>
      <c r="C88" s="147"/>
      <c r="D88" s="167"/>
      <c r="E88" s="147"/>
      <c r="F88" s="147"/>
      <c r="G88" s="167"/>
      <c r="H88" s="147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147"/>
      <c r="C89" s="147"/>
      <c r="D89" s="167"/>
      <c r="E89" s="147"/>
      <c r="F89" s="147"/>
      <c r="G89" s="167"/>
      <c r="H89" s="147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147"/>
      <c r="C90" s="147"/>
      <c r="D90" s="167"/>
      <c r="E90" s="147"/>
      <c r="F90" s="147"/>
      <c r="G90" s="167"/>
      <c r="H90" s="147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147"/>
      <c r="C91" s="147"/>
      <c r="D91" s="167"/>
      <c r="E91" s="147"/>
      <c r="F91" s="147"/>
      <c r="G91" s="167"/>
      <c r="H91" s="147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147"/>
      <c r="C92" s="147"/>
      <c r="D92" s="167"/>
      <c r="E92" s="147"/>
      <c r="F92" s="147"/>
      <c r="G92" s="167"/>
      <c r="H92" s="147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147"/>
      <c r="C93" s="147"/>
      <c r="D93" s="167"/>
      <c r="E93" s="147"/>
      <c r="F93" s="147"/>
      <c r="G93" s="167"/>
      <c r="H93" s="147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147"/>
      <c r="C94" s="147"/>
      <c r="D94" s="167"/>
      <c r="E94" s="147"/>
      <c r="F94" s="147"/>
      <c r="G94" s="167"/>
      <c r="H94" s="147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147"/>
      <c r="C95" s="147"/>
      <c r="D95" s="167"/>
      <c r="E95" s="147"/>
      <c r="F95" s="147"/>
      <c r="G95" s="167"/>
      <c r="H95" s="147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147"/>
      <c r="C96" s="147"/>
      <c r="D96" s="167"/>
      <c r="E96" s="147"/>
      <c r="F96" s="147"/>
      <c r="G96" s="167"/>
      <c r="H96" s="147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147"/>
      <c r="C97" s="147"/>
      <c r="D97" s="167"/>
      <c r="E97" s="147"/>
      <c r="F97" s="147"/>
      <c r="G97" s="167"/>
      <c r="H97" s="147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147"/>
      <c r="C98" s="147"/>
      <c r="D98" s="167"/>
      <c r="E98" s="147"/>
      <c r="F98" s="147"/>
      <c r="G98" s="167"/>
      <c r="H98" s="147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147"/>
      <c r="C99" s="147"/>
      <c r="D99" s="167"/>
      <c r="E99" s="147"/>
      <c r="F99" s="147"/>
      <c r="G99" s="167"/>
      <c r="H99" s="147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147"/>
      <c r="C100" s="147"/>
      <c r="D100" s="167"/>
      <c r="E100" s="147"/>
      <c r="F100" s="147"/>
      <c r="G100" s="167"/>
      <c r="H100" s="147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147"/>
      <c r="C101" s="147"/>
      <c r="D101" s="167"/>
      <c r="E101" s="147"/>
      <c r="F101" s="147"/>
      <c r="G101" s="167"/>
      <c r="H101" s="147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147"/>
      <c r="C102" s="147"/>
      <c r="D102" s="167"/>
      <c r="E102" s="147"/>
      <c r="F102" s="147"/>
      <c r="G102" s="167"/>
      <c r="H102" s="147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147"/>
      <c r="C103" s="147"/>
      <c r="D103" s="167"/>
      <c r="E103" s="147"/>
      <c r="F103" s="147"/>
      <c r="G103" s="167"/>
      <c r="H103" s="147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147"/>
      <c r="C104" s="147"/>
      <c r="D104" s="167"/>
      <c r="E104" s="147"/>
      <c r="F104" s="147"/>
      <c r="G104" s="167"/>
      <c r="H104" s="147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147"/>
      <c r="C105" s="147"/>
      <c r="D105" s="167"/>
      <c r="E105" s="147"/>
      <c r="F105" s="147"/>
      <c r="G105" s="167"/>
      <c r="H105" s="147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147"/>
      <c r="C106" s="147"/>
      <c r="D106" s="167"/>
      <c r="E106" s="147"/>
      <c r="F106" s="147"/>
      <c r="G106" s="167"/>
      <c r="H106" s="147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147"/>
      <c r="C107" s="147"/>
      <c r="D107" s="167"/>
      <c r="E107" s="147"/>
      <c r="F107" s="147"/>
      <c r="G107" s="167"/>
      <c r="H107" s="147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147"/>
      <c r="C108" s="147"/>
      <c r="D108" s="167"/>
      <c r="E108" s="147"/>
      <c r="F108" s="147"/>
      <c r="G108" s="167"/>
      <c r="H108" s="147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147"/>
      <c r="C109" s="147"/>
      <c r="D109" s="167"/>
      <c r="E109" s="147"/>
      <c r="F109" s="147"/>
      <c r="G109" s="167"/>
      <c r="H109" s="147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147"/>
      <c r="C110" s="147"/>
      <c r="D110" s="167"/>
      <c r="E110" s="147"/>
      <c r="F110" s="147"/>
      <c r="G110" s="167"/>
      <c r="H110" s="147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147"/>
      <c r="C111" s="147"/>
      <c r="D111" s="167"/>
      <c r="E111" s="147"/>
      <c r="F111" s="147"/>
      <c r="G111" s="167"/>
      <c r="H111" s="147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147"/>
      <c r="C112" s="147"/>
      <c r="D112" s="167"/>
      <c r="E112" s="147"/>
      <c r="F112" s="147"/>
      <c r="G112" s="167"/>
      <c r="H112" s="147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47"/>
      <c r="C113" s="147"/>
      <c r="D113" s="167"/>
      <c r="E113" s="147"/>
      <c r="F113" s="147"/>
      <c r="G113" s="167"/>
      <c r="H113" s="147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47"/>
      <c r="C114" s="147"/>
      <c r="D114" s="167"/>
      <c r="E114" s="147"/>
      <c r="F114" s="147"/>
      <c r="G114" s="167"/>
      <c r="H114" s="147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47"/>
      <c r="C115" s="147"/>
      <c r="D115" s="167"/>
      <c r="E115" s="147"/>
      <c r="F115" s="147"/>
      <c r="G115" s="167"/>
      <c r="H115" s="147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47"/>
      <c r="C116" s="147"/>
      <c r="D116" s="167"/>
      <c r="E116" s="147"/>
      <c r="F116" s="147"/>
      <c r="G116" s="167"/>
      <c r="H116" s="147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47"/>
      <c r="C117" s="147"/>
      <c r="D117" s="167"/>
      <c r="E117" s="147"/>
      <c r="F117" s="147"/>
      <c r="G117" s="167"/>
      <c r="H117" s="147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47"/>
      <c r="C118" s="147"/>
      <c r="D118" s="167"/>
      <c r="E118" s="147"/>
      <c r="F118" s="147"/>
      <c r="G118" s="167"/>
      <c r="H118" s="147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47"/>
      <c r="C119" s="147"/>
      <c r="D119" s="167"/>
      <c r="E119" s="147"/>
      <c r="F119" s="147"/>
      <c r="G119" s="167"/>
      <c r="H119" s="147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47"/>
      <c r="C120" s="147"/>
      <c r="D120" s="167"/>
      <c r="E120" s="147"/>
      <c r="F120" s="147"/>
      <c r="G120" s="167"/>
      <c r="H120" s="147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47"/>
      <c r="C121" s="147"/>
      <c r="D121" s="167"/>
      <c r="E121" s="147"/>
      <c r="F121" s="147"/>
      <c r="G121" s="167"/>
      <c r="H121" s="147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47"/>
      <c r="C122" s="147"/>
      <c r="D122" s="167"/>
      <c r="E122" s="147"/>
      <c r="F122" s="147"/>
      <c r="G122" s="167"/>
      <c r="H122" s="147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47"/>
      <c r="C123" s="147"/>
      <c r="D123" s="167"/>
      <c r="E123" s="147"/>
      <c r="F123" s="147"/>
      <c r="G123" s="167"/>
      <c r="H123" s="147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47"/>
      <c r="C124" s="147"/>
      <c r="D124" s="167"/>
      <c r="E124" s="147"/>
      <c r="F124" s="147"/>
      <c r="G124" s="167"/>
      <c r="H124" s="147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47"/>
      <c r="C125" s="147"/>
      <c r="D125" s="167"/>
      <c r="E125" s="147"/>
      <c r="F125" s="147"/>
      <c r="G125" s="167"/>
      <c r="H125" s="147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47"/>
      <c r="C126" s="147"/>
      <c r="D126" s="167"/>
      <c r="E126" s="147"/>
      <c r="F126" s="147"/>
      <c r="G126" s="167"/>
      <c r="H126" s="147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47"/>
      <c r="C127" s="147"/>
      <c r="D127" s="167"/>
      <c r="E127" s="147"/>
      <c r="F127" s="147"/>
      <c r="G127" s="167"/>
      <c r="H127" s="147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47"/>
      <c r="C128" s="147"/>
      <c r="D128" s="167"/>
      <c r="E128" s="147"/>
      <c r="F128" s="147"/>
      <c r="G128" s="167"/>
      <c r="H128" s="147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47"/>
      <c r="C129" s="147"/>
      <c r="D129" s="167"/>
      <c r="E129" s="147"/>
      <c r="F129" s="147"/>
      <c r="G129" s="167"/>
      <c r="H129" s="147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47"/>
      <c r="C130" s="147"/>
      <c r="D130" s="167"/>
      <c r="E130" s="147"/>
      <c r="F130" s="147"/>
      <c r="G130" s="167"/>
      <c r="H130" s="147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47"/>
      <c r="C131" s="147"/>
      <c r="D131" s="167"/>
      <c r="E131" s="147"/>
      <c r="F131" s="147"/>
      <c r="G131" s="167"/>
      <c r="H131" s="147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47"/>
      <c r="C132" s="147"/>
      <c r="D132" s="167"/>
      <c r="E132" s="147"/>
      <c r="F132" s="147"/>
      <c r="G132" s="167"/>
      <c r="H132" s="147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47"/>
      <c r="C133" s="147"/>
      <c r="D133" s="167"/>
      <c r="E133" s="147"/>
      <c r="F133" s="147"/>
      <c r="G133" s="167"/>
      <c r="H133" s="147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47"/>
      <c r="C134" s="147"/>
      <c r="D134" s="167"/>
      <c r="E134" s="147"/>
      <c r="F134" s="147"/>
      <c r="G134" s="167"/>
      <c r="H134" s="147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47"/>
      <c r="C135" s="147"/>
      <c r="D135" s="167"/>
      <c r="E135" s="147"/>
      <c r="F135" s="147"/>
      <c r="G135" s="167"/>
      <c r="H135" s="147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47"/>
      <c r="C136" s="147"/>
      <c r="D136" s="167"/>
      <c r="E136" s="147"/>
      <c r="F136" s="147"/>
      <c r="G136" s="167"/>
      <c r="H136" s="147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47"/>
      <c r="C137" s="147"/>
      <c r="D137" s="167"/>
      <c r="E137" s="147"/>
      <c r="F137" s="147"/>
      <c r="G137" s="167"/>
      <c r="H137" s="147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47"/>
      <c r="C138" s="147"/>
      <c r="D138" s="167"/>
      <c r="E138" s="147"/>
      <c r="F138" s="147"/>
      <c r="G138" s="167"/>
      <c r="H138" s="147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47"/>
      <c r="C139" s="147"/>
      <c r="D139" s="167"/>
      <c r="E139" s="147"/>
      <c r="F139" s="147"/>
      <c r="G139" s="167"/>
      <c r="H139" s="147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47"/>
      <c r="C140" s="147"/>
      <c r="D140" s="167"/>
      <c r="E140" s="147"/>
      <c r="F140" s="147"/>
      <c r="G140" s="167"/>
      <c r="H140" s="147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47"/>
      <c r="C141" s="147"/>
      <c r="D141" s="167"/>
      <c r="E141" s="147"/>
      <c r="F141" s="147"/>
      <c r="G141" s="167"/>
      <c r="H141" s="147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47"/>
      <c r="C142" s="147"/>
      <c r="D142" s="167"/>
      <c r="E142" s="147"/>
      <c r="F142" s="147"/>
      <c r="G142" s="167"/>
      <c r="H142" s="147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47"/>
      <c r="C143" s="147"/>
      <c r="D143" s="167"/>
      <c r="E143" s="147"/>
      <c r="F143" s="147"/>
      <c r="G143" s="167"/>
      <c r="H143" s="147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47"/>
      <c r="C144" s="147"/>
      <c r="D144" s="167"/>
      <c r="E144" s="147"/>
      <c r="F144" s="147"/>
      <c r="G144" s="167"/>
      <c r="H144" s="147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47"/>
      <c r="C145" s="147"/>
      <c r="D145" s="167"/>
      <c r="E145" s="147"/>
      <c r="F145" s="147"/>
      <c r="G145" s="167"/>
      <c r="H145" s="147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47"/>
      <c r="C146" s="147"/>
      <c r="D146" s="167"/>
      <c r="E146" s="147"/>
      <c r="F146" s="147"/>
      <c r="G146" s="167"/>
      <c r="H146" s="147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47"/>
      <c r="C147" s="147"/>
      <c r="D147" s="167"/>
      <c r="E147" s="147"/>
      <c r="F147" s="147"/>
      <c r="G147" s="167"/>
      <c r="H147" s="147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47"/>
      <c r="C148" s="147"/>
      <c r="D148" s="167"/>
      <c r="E148" s="147"/>
      <c r="F148" s="147"/>
      <c r="G148" s="167"/>
      <c r="H148" s="147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47"/>
      <c r="C149" s="147"/>
      <c r="D149" s="167"/>
      <c r="E149" s="147"/>
      <c r="F149" s="147"/>
      <c r="G149" s="167"/>
      <c r="H149" s="147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47"/>
      <c r="C150" s="147"/>
      <c r="D150" s="167"/>
      <c r="E150" s="147"/>
      <c r="F150" s="147"/>
      <c r="G150" s="167"/>
      <c r="H150" s="147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47"/>
      <c r="C151" s="147"/>
      <c r="D151" s="167"/>
      <c r="E151" s="147"/>
      <c r="F151" s="147"/>
      <c r="G151" s="167"/>
      <c r="H151" s="147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47"/>
      <c r="C152" s="147"/>
      <c r="D152" s="167"/>
      <c r="E152" s="147"/>
      <c r="F152" s="147"/>
      <c r="G152" s="167"/>
      <c r="H152" s="147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47"/>
      <c r="C153" s="147"/>
      <c r="D153" s="167"/>
      <c r="E153" s="147"/>
      <c r="F153" s="147"/>
      <c r="G153" s="167"/>
      <c r="H153" s="147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47"/>
      <c r="C154" s="147"/>
      <c r="D154" s="167"/>
      <c r="E154" s="147"/>
      <c r="F154" s="147"/>
      <c r="G154" s="167"/>
      <c r="H154" s="147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47"/>
      <c r="C155" s="147"/>
      <c r="D155" s="167"/>
      <c r="E155" s="147"/>
      <c r="F155" s="147"/>
      <c r="G155" s="167"/>
      <c r="H155" s="147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47"/>
      <c r="C156" s="147"/>
      <c r="D156" s="167"/>
      <c r="E156" s="147"/>
      <c r="F156" s="147"/>
      <c r="G156" s="167"/>
      <c r="H156" s="147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47"/>
      <c r="C157" s="147"/>
      <c r="D157" s="167"/>
      <c r="E157" s="147"/>
      <c r="F157" s="147"/>
      <c r="G157" s="167"/>
      <c r="H157" s="147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47"/>
      <c r="C158" s="147"/>
      <c r="D158" s="167"/>
      <c r="E158" s="147"/>
      <c r="F158" s="147"/>
      <c r="G158" s="167"/>
      <c r="H158" s="147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47"/>
      <c r="C159" s="147"/>
      <c r="D159" s="167"/>
      <c r="E159" s="147"/>
      <c r="F159" s="147"/>
      <c r="G159" s="167"/>
      <c r="H159" s="147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47"/>
      <c r="C160" s="147"/>
      <c r="D160" s="167"/>
      <c r="E160" s="147"/>
      <c r="F160" s="147"/>
      <c r="G160" s="167"/>
      <c r="H160" s="147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47"/>
      <c r="C161" s="147"/>
      <c r="D161" s="167"/>
      <c r="E161" s="147"/>
      <c r="F161" s="147"/>
      <c r="G161" s="167"/>
      <c r="H161" s="147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47"/>
      <c r="C162" s="147"/>
      <c r="D162" s="167"/>
      <c r="E162" s="147"/>
      <c r="F162" s="147"/>
      <c r="G162" s="167"/>
      <c r="H162" s="147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47"/>
      <c r="C163" s="147"/>
      <c r="D163" s="167"/>
      <c r="E163" s="147"/>
      <c r="F163" s="147"/>
      <c r="G163" s="167"/>
      <c r="H163" s="147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47"/>
      <c r="C164" s="147"/>
      <c r="D164" s="167"/>
      <c r="E164" s="147"/>
      <c r="F164" s="147"/>
      <c r="G164" s="167"/>
      <c r="H164" s="147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47"/>
      <c r="C165" s="147"/>
      <c r="D165" s="167"/>
      <c r="E165" s="147"/>
      <c r="F165" s="147"/>
      <c r="G165" s="167"/>
      <c r="H165" s="147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47"/>
      <c r="C166" s="147"/>
      <c r="D166" s="167"/>
      <c r="E166" s="147"/>
      <c r="F166" s="147"/>
      <c r="G166" s="167"/>
      <c r="H166" s="147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47"/>
      <c r="C167" s="147"/>
      <c r="D167" s="167"/>
      <c r="E167" s="147"/>
      <c r="F167" s="147"/>
      <c r="G167" s="167"/>
      <c r="H167" s="147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47"/>
      <c r="C168" s="147"/>
      <c r="D168" s="167"/>
      <c r="E168" s="147"/>
      <c r="F168" s="147"/>
      <c r="G168" s="167"/>
      <c r="H168" s="147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47"/>
      <c r="C169" s="147"/>
      <c r="D169" s="167"/>
      <c r="E169" s="147"/>
      <c r="F169" s="147"/>
      <c r="G169" s="167"/>
      <c r="H169" s="147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47"/>
      <c r="C170" s="147"/>
      <c r="D170" s="167"/>
      <c r="E170" s="147"/>
      <c r="F170" s="147"/>
      <c r="G170" s="167"/>
      <c r="H170" s="147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47"/>
      <c r="C171" s="147"/>
      <c r="D171" s="167"/>
      <c r="E171" s="147"/>
      <c r="F171" s="147"/>
      <c r="G171" s="167"/>
      <c r="H171" s="147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47"/>
      <c r="C172" s="147"/>
      <c r="D172" s="167"/>
      <c r="E172" s="147"/>
      <c r="F172" s="147"/>
      <c r="G172" s="167"/>
      <c r="H172" s="147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47"/>
      <c r="C173" s="147"/>
      <c r="D173" s="167"/>
      <c r="E173" s="147"/>
      <c r="F173" s="147"/>
      <c r="G173" s="167"/>
      <c r="H173" s="147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47"/>
      <c r="C174" s="147"/>
      <c r="D174" s="167"/>
      <c r="E174" s="147"/>
      <c r="F174" s="147"/>
      <c r="G174" s="167"/>
      <c r="H174" s="147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147"/>
      <c r="C175" s="147"/>
      <c r="D175" s="167"/>
      <c r="E175" s="147"/>
      <c r="F175" s="147"/>
      <c r="G175" s="167"/>
      <c r="H175" s="147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147"/>
      <c r="C176" s="147"/>
      <c r="D176" s="167"/>
      <c r="E176" s="147"/>
      <c r="F176" s="147"/>
      <c r="G176" s="167"/>
      <c r="H176" s="147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147"/>
      <c r="C177" s="147"/>
      <c r="D177" s="167"/>
      <c r="E177" s="147"/>
      <c r="F177" s="147"/>
      <c r="G177" s="167"/>
      <c r="H177" s="147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147"/>
      <c r="C178" s="147"/>
      <c r="D178" s="167"/>
      <c r="E178" s="147"/>
      <c r="F178" s="147"/>
      <c r="G178" s="167"/>
      <c r="H178" s="147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147"/>
      <c r="C179" s="147"/>
      <c r="D179" s="167"/>
      <c r="E179" s="147"/>
      <c r="F179" s="147"/>
      <c r="G179" s="167"/>
      <c r="H179" s="147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147"/>
      <c r="C180" s="147"/>
      <c r="D180" s="167"/>
      <c r="E180" s="147"/>
      <c r="F180" s="147"/>
      <c r="G180" s="167"/>
      <c r="H180" s="147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147"/>
      <c r="C181" s="147"/>
      <c r="D181" s="167"/>
      <c r="E181" s="147"/>
      <c r="F181" s="147"/>
      <c r="G181" s="167"/>
      <c r="H181" s="147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147"/>
      <c r="C182" s="147"/>
      <c r="D182" s="167"/>
      <c r="E182" s="147"/>
      <c r="F182" s="147"/>
      <c r="G182" s="167"/>
      <c r="H182" s="147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147"/>
      <c r="C183" s="147"/>
      <c r="D183" s="167"/>
      <c r="E183" s="147"/>
      <c r="F183" s="147"/>
      <c r="G183" s="167"/>
      <c r="H183" s="147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147"/>
      <c r="C184" s="147"/>
      <c r="D184" s="167"/>
      <c r="E184" s="147"/>
      <c r="F184" s="147"/>
      <c r="G184" s="167"/>
      <c r="H184" s="147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147"/>
      <c r="C185" s="147"/>
      <c r="D185" s="167"/>
      <c r="E185" s="147"/>
      <c r="F185" s="147"/>
      <c r="G185" s="167"/>
      <c r="H185" s="147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147"/>
      <c r="C186" s="147"/>
      <c r="D186" s="167"/>
      <c r="E186" s="147"/>
      <c r="F186" s="147"/>
      <c r="G186" s="167"/>
      <c r="H186" s="147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147"/>
      <c r="C187" s="147"/>
      <c r="D187" s="167"/>
      <c r="E187" s="147"/>
      <c r="F187" s="147"/>
      <c r="G187" s="167"/>
      <c r="H187" s="147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147"/>
      <c r="C188" s="147"/>
      <c r="D188" s="167"/>
      <c r="E188" s="147"/>
      <c r="F188" s="147"/>
      <c r="G188" s="167"/>
      <c r="H188" s="147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147"/>
      <c r="C189" s="147"/>
      <c r="D189" s="167"/>
      <c r="E189" s="147"/>
      <c r="F189" s="147"/>
      <c r="G189" s="167"/>
      <c r="H189" s="147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147"/>
      <c r="C190" s="147"/>
      <c r="D190" s="167"/>
      <c r="E190" s="147"/>
      <c r="F190" s="147"/>
      <c r="G190" s="167"/>
      <c r="H190" s="147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147"/>
      <c r="C191" s="147"/>
      <c r="D191" s="167"/>
      <c r="E191" s="147"/>
      <c r="F191" s="147"/>
      <c r="G191" s="167"/>
      <c r="H191" s="147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147"/>
      <c r="C192" s="147"/>
      <c r="D192" s="167"/>
      <c r="E192" s="147"/>
      <c r="F192" s="147"/>
      <c r="G192" s="167"/>
      <c r="H192" s="147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147"/>
      <c r="C193" s="147"/>
      <c r="D193" s="167"/>
      <c r="E193" s="147"/>
      <c r="F193" s="147"/>
      <c r="G193" s="167"/>
      <c r="H193" s="147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147"/>
      <c r="C194" s="147"/>
      <c r="D194" s="167"/>
      <c r="E194" s="147"/>
      <c r="F194" s="147"/>
      <c r="G194" s="167"/>
      <c r="H194" s="147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147"/>
      <c r="C195" s="147"/>
      <c r="D195" s="167"/>
      <c r="E195" s="147"/>
      <c r="F195" s="147"/>
      <c r="G195" s="167"/>
      <c r="H195" s="147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147"/>
      <c r="C196" s="147"/>
      <c r="D196" s="167"/>
      <c r="E196" s="147"/>
      <c r="F196" s="147"/>
      <c r="G196" s="167"/>
      <c r="H196" s="147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147"/>
      <c r="C197" s="147"/>
      <c r="D197" s="167"/>
      <c r="E197" s="147"/>
      <c r="F197" s="147"/>
      <c r="G197" s="167"/>
      <c r="H197" s="147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147"/>
      <c r="C198" s="147"/>
      <c r="D198" s="167"/>
      <c r="E198" s="147"/>
      <c r="F198" s="147"/>
      <c r="G198" s="167"/>
      <c r="H198" s="147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147"/>
      <c r="C199" s="147"/>
      <c r="D199" s="167"/>
      <c r="E199" s="147"/>
      <c r="F199" s="147"/>
      <c r="G199" s="167"/>
      <c r="H199" s="147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147"/>
      <c r="C200" s="147"/>
      <c r="D200" s="167"/>
      <c r="E200" s="147"/>
      <c r="F200" s="147"/>
      <c r="G200" s="167"/>
      <c r="H200" s="147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147"/>
      <c r="C201" s="147"/>
      <c r="D201" s="167"/>
      <c r="E201" s="147"/>
      <c r="F201" s="147"/>
      <c r="G201" s="167"/>
      <c r="H201" s="147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147"/>
      <c r="C202" s="147"/>
      <c r="D202" s="167"/>
      <c r="E202" s="147"/>
      <c r="F202" s="147"/>
      <c r="G202" s="167"/>
      <c r="H202" s="147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147"/>
      <c r="C203" s="147"/>
      <c r="D203" s="167"/>
      <c r="E203" s="147"/>
      <c r="F203" s="147"/>
      <c r="G203" s="167"/>
      <c r="H203" s="147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147"/>
      <c r="C204" s="147"/>
      <c r="D204" s="167"/>
      <c r="E204" s="147"/>
      <c r="F204" s="147"/>
      <c r="G204" s="167"/>
      <c r="H204" s="147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147"/>
      <c r="C205" s="147"/>
      <c r="D205" s="167"/>
      <c r="E205" s="147"/>
      <c r="F205" s="147"/>
      <c r="G205" s="167"/>
      <c r="H205" s="147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147"/>
      <c r="C206" s="147"/>
      <c r="D206" s="167"/>
      <c r="E206" s="147"/>
      <c r="F206" s="147"/>
      <c r="G206" s="167"/>
      <c r="H206" s="147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147"/>
      <c r="C207" s="147"/>
      <c r="D207" s="167"/>
      <c r="E207" s="147"/>
      <c r="F207" s="147"/>
      <c r="G207" s="167"/>
      <c r="H207" s="147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147"/>
      <c r="C208" s="147"/>
      <c r="D208" s="167"/>
      <c r="E208" s="147"/>
      <c r="F208" s="147"/>
      <c r="G208" s="167"/>
      <c r="H208" s="147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147"/>
      <c r="C209" s="147"/>
      <c r="D209" s="167"/>
      <c r="E209" s="147"/>
      <c r="F209" s="147"/>
      <c r="G209" s="167"/>
      <c r="H209" s="147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147"/>
      <c r="C210" s="147"/>
      <c r="D210" s="167"/>
      <c r="E210" s="147"/>
      <c r="F210" s="147"/>
      <c r="G210" s="167"/>
      <c r="H210" s="147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147"/>
      <c r="C211" s="147"/>
      <c r="D211" s="167"/>
      <c r="E211" s="147"/>
      <c r="F211" s="147"/>
      <c r="G211" s="167"/>
      <c r="H211" s="147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147"/>
      <c r="C212" s="147"/>
      <c r="D212" s="167"/>
      <c r="E212" s="147"/>
      <c r="F212" s="147"/>
      <c r="G212" s="167"/>
      <c r="H212" s="147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147"/>
      <c r="C213" s="147"/>
      <c r="D213" s="167"/>
      <c r="E213" s="147"/>
      <c r="F213" s="147"/>
      <c r="G213" s="167"/>
      <c r="H213" s="147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147"/>
      <c r="C214" s="147"/>
      <c r="D214" s="167"/>
      <c r="E214" s="147"/>
      <c r="F214" s="147"/>
      <c r="G214" s="167"/>
      <c r="H214" s="147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147"/>
      <c r="C215" s="147"/>
      <c r="D215" s="167"/>
      <c r="E215" s="147"/>
      <c r="F215" s="147"/>
      <c r="G215" s="167"/>
      <c r="H215" s="147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147"/>
      <c r="C216" s="147"/>
      <c r="D216" s="167"/>
      <c r="E216" s="147"/>
      <c r="F216" s="147"/>
      <c r="G216" s="167"/>
      <c r="H216" s="147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147"/>
      <c r="C217" s="147"/>
      <c r="D217" s="167"/>
      <c r="E217" s="147"/>
      <c r="F217" s="147"/>
      <c r="G217" s="167"/>
      <c r="H217" s="147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147"/>
      <c r="C218" s="147"/>
      <c r="D218" s="167"/>
      <c r="E218" s="147"/>
      <c r="F218" s="147"/>
      <c r="G218" s="167"/>
      <c r="H218" s="147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147"/>
      <c r="C219" s="147"/>
      <c r="D219" s="167"/>
      <c r="E219" s="147"/>
      <c r="F219" s="147"/>
      <c r="G219" s="167"/>
      <c r="H219" s="147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147"/>
      <c r="C220" s="147"/>
      <c r="D220" s="167"/>
      <c r="E220" s="147"/>
      <c r="F220" s="147"/>
      <c r="G220" s="167"/>
      <c r="H220" s="147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147"/>
      <c r="C221" s="147"/>
      <c r="D221" s="167"/>
      <c r="E221" s="147"/>
      <c r="F221" s="147"/>
      <c r="G221" s="167"/>
      <c r="H221" s="147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147"/>
      <c r="C222" s="147"/>
      <c r="D222" s="167"/>
      <c r="E222" s="147"/>
      <c r="F222" s="147"/>
      <c r="G222" s="167"/>
      <c r="H222" s="147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147"/>
      <c r="C223" s="147"/>
      <c r="D223" s="167"/>
      <c r="E223" s="147"/>
      <c r="F223" s="147"/>
      <c r="G223" s="167"/>
      <c r="H223" s="147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147"/>
      <c r="C224" s="147"/>
      <c r="D224" s="167"/>
      <c r="E224" s="147"/>
      <c r="F224" s="147"/>
      <c r="G224" s="167"/>
      <c r="H224" s="147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147"/>
      <c r="C225" s="147"/>
      <c r="D225" s="167"/>
      <c r="E225" s="147"/>
      <c r="F225" s="147"/>
      <c r="G225" s="167"/>
      <c r="H225" s="147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147"/>
      <c r="C226" s="147"/>
      <c r="D226" s="167"/>
      <c r="E226" s="147"/>
      <c r="F226" s="147"/>
      <c r="G226" s="167"/>
      <c r="H226" s="147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147"/>
      <c r="C227" s="147"/>
      <c r="D227" s="167"/>
      <c r="E227" s="147"/>
      <c r="F227" s="147"/>
      <c r="G227" s="167"/>
      <c r="H227" s="147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147"/>
      <c r="C228" s="147"/>
      <c r="D228" s="167"/>
      <c r="E228" s="147"/>
      <c r="F228" s="147"/>
      <c r="G228" s="167"/>
      <c r="H228" s="147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147"/>
      <c r="C229" s="147"/>
      <c r="D229" s="167"/>
      <c r="E229" s="147"/>
      <c r="F229" s="147"/>
      <c r="G229" s="167"/>
      <c r="H229" s="147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147"/>
      <c r="C230" s="147"/>
      <c r="D230" s="167"/>
      <c r="E230" s="147"/>
      <c r="F230" s="147"/>
      <c r="G230" s="167"/>
      <c r="H230" s="147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147"/>
      <c r="C231" s="147"/>
      <c r="D231" s="167"/>
      <c r="E231" s="147"/>
      <c r="F231" s="147"/>
      <c r="G231" s="167"/>
      <c r="H231" s="147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147"/>
      <c r="C232" s="147"/>
      <c r="D232" s="167"/>
      <c r="E232" s="147"/>
      <c r="F232" s="147"/>
      <c r="G232" s="167"/>
      <c r="H232" s="147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147"/>
      <c r="C233" s="147"/>
      <c r="D233" s="167"/>
      <c r="E233" s="147"/>
      <c r="F233" s="147"/>
      <c r="G233" s="167"/>
      <c r="H233" s="147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147"/>
      <c r="C234" s="147"/>
      <c r="D234" s="167"/>
      <c r="E234" s="147"/>
      <c r="F234" s="147"/>
      <c r="G234" s="167"/>
      <c r="H234" s="147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147"/>
      <c r="C235" s="147"/>
      <c r="D235" s="167"/>
      <c r="E235" s="147"/>
      <c r="F235" s="147"/>
      <c r="G235" s="167"/>
      <c r="H235" s="147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147"/>
      <c r="C236" s="147"/>
      <c r="D236" s="167"/>
      <c r="E236" s="147"/>
      <c r="F236" s="147"/>
      <c r="G236" s="167"/>
      <c r="H236" s="147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147"/>
      <c r="C237" s="147"/>
      <c r="D237" s="167"/>
      <c r="E237" s="147"/>
      <c r="F237" s="147"/>
      <c r="G237" s="167"/>
      <c r="H237" s="147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147"/>
      <c r="C238" s="147"/>
      <c r="D238" s="167"/>
      <c r="E238" s="147"/>
      <c r="F238" s="147"/>
      <c r="G238" s="167"/>
      <c r="H238" s="147"/>
      <c r="I238" s="181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147"/>
      <c r="C239" s="147"/>
      <c r="D239" s="167"/>
      <c r="E239" s="147"/>
      <c r="F239" s="147"/>
      <c r="G239" s="167"/>
      <c r="H239" s="147"/>
      <c r="I239" s="181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147"/>
      <c r="C240" s="147"/>
      <c r="D240" s="167"/>
      <c r="E240" s="147"/>
      <c r="F240" s="147"/>
      <c r="G240" s="167"/>
      <c r="H240" s="147"/>
      <c r="I240" s="181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147"/>
      <c r="C241" s="147"/>
      <c r="D241" s="167"/>
      <c r="E241" s="147"/>
      <c r="F241" s="147"/>
      <c r="G241" s="167"/>
      <c r="H241" s="147"/>
      <c r="I241" s="181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147"/>
      <c r="C242" s="147"/>
      <c r="D242" s="167"/>
      <c r="E242" s="147"/>
      <c r="F242" s="147"/>
      <c r="G242" s="167"/>
      <c r="H242" s="147"/>
      <c r="I242" s="181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147"/>
      <c r="C243" s="147"/>
      <c r="D243" s="167"/>
      <c r="E243" s="147"/>
      <c r="F243" s="147"/>
      <c r="G243" s="167"/>
      <c r="H243" s="147"/>
      <c r="I243" s="181"/>
      <c r="J243" s="181"/>
      <c r="K243" s="181"/>
      <c r="L243" s="181"/>
      <c r="M243" s="181"/>
      <c r="N243" s="181"/>
      <c r="O243" s="181"/>
      <c r="P243" s="181"/>
      <c r="Q243" s="181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195" bestFit="1" customWidth="1"/>
    <col min="2" max="2" width="14.42578125" style="158" bestFit="1" customWidth="1"/>
    <col min="3" max="4" width="12.85546875" style="154" bestFit="1" customWidth="1"/>
    <col min="5" max="5" width="14.85546875" style="158" bestFit="1" customWidth="1"/>
    <col min="6" max="6" width="16" style="158" bestFit="1" customWidth="1"/>
    <col min="7" max="7" width="10.7109375" style="176" bestFit="1" customWidth="1"/>
    <col min="8" max="8" width="14.42578125" style="158" bestFit="1" customWidth="1"/>
    <col min="9" max="10" width="12.85546875" style="154" bestFit="1" customWidth="1"/>
    <col min="11" max="12" width="16" style="158" bestFit="1" customWidth="1"/>
    <col min="13" max="13" width="10.7109375" style="176" bestFit="1" customWidth="1"/>
    <col min="14" max="14" width="16.140625" style="158" bestFit="1" customWidth="1"/>
    <col min="15" max="16384" width="16.28515625" style="195"/>
  </cols>
  <sheetData>
    <row r="2" spans="1:19" s="251" customFormat="1" ht="18.75" x14ac:dyDescent="0.3">
      <c r="A2" s="5" t="s">
        <v>40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40"/>
      <c r="P2" s="240"/>
      <c r="Q2" s="240"/>
      <c r="R2" s="240"/>
      <c r="S2" s="240"/>
    </row>
    <row r="3" spans="1:19" x14ac:dyDescent="0.2">
      <c r="A3" s="79"/>
    </row>
    <row r="4" spans="1:19" s="250" customFormat="1" x14ac:dyDescent="0.2">
      <c r="B4" s="206"/>
      <c r="C4" s="218"/>
      <c r="D4" s="218"/>
      <c r="E4" s="206"/>
      <c r="F4" s="206"/>
      <c r="G4" s="237"/>
      <c r="H4" s="206"/>
      <c r="I4" s="218"/>
      <c r="J4" s="218"/>
      <c r="K4" s="206"/>
      <c r="L4" s="206"/>
      <c r="M4" s="237"/>
      <c r="N4" s="250" t="str">
        <f>VALVAL</f>
        <v>млрд. одиниць</v>
      </c>
    </row>
    <row r="5" spans="1:19" s="67" customFormat="1" x14ac:dyDescent="0.2">
      <c r="A5" s="8"/>
      <c r="B5" s="272">
        <v>43100</v>
      </c>
      <c r="C5" s="273"/>
      <c r="D5" s="273"/>
      <c r="E5" s="273"/>
      <c r="F5" s="273"/>
      <c r="G5" s="274"/>
      <c r="H5" s="272">
        <v>43312</v>
      </c>
      <c r="I5" s="273"/>
      <c r="J5" s="273"/>
      <c r="K5" s="273"/>
      <c r="L5" s="273"/>
      <c r="M5" s="274"/>
      <c r="N5" s="24"/>
    </row>
    <row r="6" spans="1:19" s="10" customFormat="1" x14ac:dyDescent="0.2">
      <c r="A6" s="184"/>
      <c r="B6" s="86" t="s">
        <v>5</v>
      </c>
      <c r="C6" s="84" t="s">
        <v>183</v>
      </c>
      <c r="D6" s="84" t="s">
        <v>207</v>
      </c>
      <c r="E6" s="86" t="s">
        <v>172</v>
      </c>
      <c r="F6" s="86" t="s">
        <v>175</v>
      </c>
      <c r="G6" s="102" t="s">
        <v>193</v>
      </c>
      <c r="H6" s="86" t="s">
        <v>5</v>
      </c>
      <c r="I6" s="84" t="s">
        <v>183</v>
      </c>
      <c r="J6" s="84" t="s">
        <v>207</v>
      </c>
      <c r="K6" s="86" t="s">
        <v>172</v>
      </c>
      <c r="L6" s="86" t="s">
        <v>175</v>
      </c>
      <c r="M6" s="102" t="s">
        <v>193</v>
      </c>
      <c r="N6" s="86" t="s">
        <v>67</v>
      </c>
    </row>
    <row r="7" spans="1:19" s="69" customFormat="1" ht="15" x14ac:dyDescent="0.2">
      <c r="A7" s="91" t="s">
        <v>154</v>
      </c>
      <c r="B7" s="156"/>
      <c r="C7" s="150"/>
      <c r="D7" s="150"/>
      <c r="E7" s="156">
        <f t="shared" ref="E7:G7" si="0">SUM(E8:E23)</f>
        <v>76.305753084309998</v>
      </c>
      <c r="F7" s="156">
        <f t="shared" si="0"/>
        <v>2141.6905879996098</v>
      </c>
      <c r="G7" s="174">
        <f t="shared" si="0"/>
        <v>1</v>
      </c>
      <c r="H7" s="156"/>
      <c r="I7" s="150"/>
      <c r="J7" s="150"/>
      <c r="K7" s="156">
        <f t="shared" ref="K7:N7" si="1">SUM(K8:K23)</f>
        <v>75.711091565360007</v>
      </c>
      <c r="L7" s="156">
        <f t="shared" si="1"/>
        <v>2025.6664570097998</v>
      </c>
      <c r="M7" s="174">
        <f t="shared" si="1"/>
        <v>1</v>
      </c>
      <c r="N7" s="156">
        <f t="shared" si="1"/>
        <v>-9.9999999999956352E-7</v>
      </c>
    </row>
    <row r="8" spans="1:19" s="209" customFormat="1" x14ac:dyDescent="0.2">
      <c r="A8" s="173" t="s">
        <v>122</v>
      </c>
      <c r="B8" s="21">
        <v>32.592572770789999</v>
      </c>
      <c r="C8" s="18">
        <v>1</v>
      </c>
      <c r="D8" s="18">
        <v>28.067222999999998</v>
      </c>
      <c r="E8" s="21">
        <v>32.592572770789999</v>
      </c>
      <c r="F8" s="21">
        <v>914.78300810149005</v>
      </c>
      <c r="G8" s="39">
        <v>0.42713099999999998</v>
      </c>
      <c r="H8" s="21">
        <v>31.817504203839999</v>
      </c>
      <c r="I8" s="18">
        <v>1</v>
      </c>
      <c r="J8" s="18">
        <v>26.755213999999999</v>
      </c>
      <c r="K8" s="21">
        <v>31.817504203839999</v>
      </c>
      <c r="L8" s="21">
        <v>851.28413391959998</v>
      </c>
      <c r="M8" s="39">
        <v>0.42024899999999998</v>
      </c>
      <c r="N8" s="21">
        <v>-6.8820000000000001E-3</v>
      </c>
    </row>
    <row r="9" spans="1:19" x14ac:dyDescent="0.2">
      <c r="A9" s="108" t="s">
        <v>3</v>
      </c>
      <c r="B9" s="230">
        <v>4.9461369176899996</v>
      </c>
      <c r="C9" s="224">
        <v>1.1934</v>
      </c>
      <c r="D9" s="224">
        <v>33.495424</v>
      </c>
      <c r="E9" s="230">
        <v>5.9027198102199998</v>
      </c>
      <c r="F9" s="230">
        <v>165.67295322006001</v>
      </c>
      <c r="G9" s="242">
        <v>7.7355999999999994E-2</v>
      </c>
      <c r="H9" s="230">
        <v>5.4996373541399999</v>
      </c>
      <c r="I9" s="224">
        <v>1.1684000000000001</v>
      </c>
      <c r="J9" s="224">
        <v>31.260791999999999</v>
      </c>
      <c r="K9" s="230">
        <v>6.4257762768499997</v>
      </c>
      <c r="L9" s="230">
        <v>171.92301940319999</v>
      </c>
      <c r="M9" s="242">
        <v>8.4872000000000003E-2</v>
      </c>
      <c r="N9" s="230">
        <v>7.5160000000000001E-3</v>
      </c>
      <c r="O9" s="181"/>
      <c r="P9" s="181"/>
      <c r="Q9" s="181"/>
    </row>
    <row r="10" spans="1:19" x14ac:dyDescent="0.2">
      <c r="A10" s="108" t="s">
        <v>164</v>
      </c>
      <c r="B10" s="230">
        <v>0.4</v>
      </c>
      <c r="C10" s="224">
        <v>0.79300999999999999</v>
      </c>
      <c r="D10" s="224">
        <v>22.257574999999999</v>
      </c>
      <c r="E10" s="230">
        <v>0.31720380743999999</v>
      </c>
      <c r="F10" s="230">
        <v>8.9030299999999993</v>
      </c>
      <c r="G10" s="242">
        <v>4.1570000000000001E-3</v>
      </c>
      <c r="H10" s="230">
        <v>0.4</v>
      </c>
      <c r="I10" s="224">
        <v>0.76641499999999996</v>
      </c>
      <c r="J10" s="224">
        <v>20.505603000000001</v>
      </c>
      <c r="K10" s="230">
        <v>0.30656608466000002</v>
      </c>
      <c r="L10" s="230">
        <v>8.2022411999999996</v>
      </c>
      <c r="M10" s="242">
        <v>4.0489999999999996E-3</v>
      </c>
      <c r="N10" s="230">
        <v>-1.08E-4</v>
      </c>
      <c r="O10" s="181"/>
      <c r="P10" s="181"/>
      <c r="Q10" s="181"/>
    </row>
    <row r="11" spans="1:19" x14ac:dyDescent="0.2">
      <c r="A11" s="108" t="s">
        <v>18</v>
      </c>
      <c r="B11" s="230">
        <v>9.8315396570000004</v>
      </c>
      <c r="C11" s="224">
        <v>1.424134</v>
      </c>
      <c r="D11" s="224">
        <v>39.971493000000002</v>
      </c>
      <c r="E11" s="230">
        <v>14.00143215376</v>
      </c>
      <c r="F11" s="230">
        <v>392.981318579</v>
      </c>
      <c r="G11" s="242">
        <v>0.18349099999999999</v>
      </c>
      <c r="H11" s="230">
        <v>9.0883721570000002</v>
      </c>
      <c r="I11" s="224">
        <v>1.4048670000000001</v>
      </c>
      <c r="J11" s="224">
        <v>37.587524999999999</v>
      </c>
      <c r="K11" s="230">
        <v>12.76795676761</v>
      </c>
      <c r="L11" s="230">
        <v>341.60941566053998</v>
      </c>
      <c r="M11" s="242">
        <v>0.16864100000000001</v>
      </c>
      <c r="N11" s="230">
        <v>-1.4851E-2</v>
      </c>
      <c r="O11" s="181"/>
      <c r="P11" s="181"/>
      <c r="Q11" s="181"/>
    </row>
    <row r="12" spans="1:19" x14ac:dyDescent="0.2">
      <c r="A12" s="108" t="s">
        <v>19</v>
      </c>
      <c r="B12" s="230">
        <v>643.62253731026999</v>
      </c>
      <c r="C12" s="224">
        <v>3.5629000000000001E-2</v>
      </c>
      <c r="D12" s="224">
        <v>1</v>
      </c>
      <c r="E12" s="230">
        <v>22.931464837509999</v>
      </c>
      <c r="F12" s="230">
        <v>643.62253731026999</v>
      </c>
      <c r="G12" s="242">
        <v>0.30052099999999998</v>
      </c>
      <c r="H12" s="230">
        <v>637.47559864257005</v>
      </c>
      <c r="I12" s="224">
        <v>3.7376E-2</v>
      </c>
      <c r="J12" s="224">
        <v>1</v>
      </c>
      <c r="K12" s="230">
        <v>23.826219391759999</v>
      </c>
      <c r="L12" s="230">
        <v>637.47559864257005</v>
      </c>
      <c r="M12" s="242">
        <v>0.31469900000000001</v>
      </c>
      <c r="N12" s="230">
        <v>1.4178E-2</v>
      </c>
      <c r="O12" s="181"/>
      <c r="P12" s="181"/>
      <c r="Q12" s="181"/>
    </row>
    <row r="13" spans="1:19" x14ac:dyDescent="0.2">
      <c r="A13" s="108" t="s">
        <v>101</v>
      </c>
      <c r="B13" s="230">
        <v>63.267029999999998</v>
      </c>
      <c r="C13" s="224">
        <v>8.8570000000000003E-3</v>
      </c>
      <c r="D13" s="224">
        <v>0.24859300000000001</v>
      </c>
      <c r="E13" s="230">
        <v>0.56035970458999995</v>
      </c>
      <c r="F13" s="230">
        <v>15.727740788789999</v>
      </c>
      <c r="G13" s="242">
        <v>7.3439999999999998E-3</v>
      </c>
      <c r="H13" s="230">
        <v>62.992012195999997</v>
      </c>
      <c r="I13" s="224">
        <v>9.0019999999999996E-3</v>
      </c>
      <c r="J13" s="224">
        <v>0.24085699999999999</v>
      </c>
      <c r="K13" s="230">
        <v>0.56706884063999996</v>
      </c>
      <c r="L13" s="230">
        <v>15.17204818389</v>
      </c>
      <c r="M13" s="242">
        <v>7.4900000000000001E-3</v>
      </c>
      <c r="N13" s="230">
        <v>1.46E-4</v>
      </c>
      <c r="O13" s="181"/>
      <c r="P13" s="181"/>
      <c r="Q13" s="181"/>
    </row>
    <row r="14" spans="1:19" x14ac:dyDescent="0.2">
      <c r="B14" s="147"/>
      <c r="C14" s="145"/>
      <c r="D14" s="145"/>
      <c r="E14" s="147"/>
      <c r="F14" s="147"/>
      <c r="G14" s="167"/>
      <c r="H14" s="147"/>
      <c r="I14" s="145"/>
      <c r="J14" s="145"/>
      <c r="K14" s="147"/>
      <c r="L14" s="147"/>
      <c r="M14" s="167"/>
      <c r="N14" s="147"/>
      <c r="O14" s="181"/>
      <c r="P14" s="181"/>
      <c r="Q14" s="181"/>
    </row>
    <row r="15" spans="1:19" x14ac:dyDescent="0.2">
      <c r="B15" s="147"/>
      <c r="C15" s="145"/>
      <c r="D15" s="145"/>
      <c r="E15" s="147"/>
      <c r="F15" s="147"/>
      <c r="G15" s="167"/>
      <c r="H15" s="147"/>
      <c r="I15" s="145"/>
      <c r="J15" s="145"/>
      <c r="K15" s="147"/>
      <c r="L15" s="147"/>
      <c r="M15" s="167"/>
      <c r="N15" s="147"/>
      <c r="O15" s="181"/>
      <c r="P15" s="181"/>
      <c r="Q15" s="181"/>
    </row>
    <row r="16" spans="1:19" x14ac:dyDescent="0.2">
      <c r="B16" s="147"/>
      <c r="C16" s="145"/>
      <c r="D16" s="145"/>
      <c r="E16" s="147"/>
      <c r="F16" s="147"/>
      <c r="G16" s="167"/>
      <c r="H16" s="147"/>
      <c r="I16" s="145"/>
      <c r="J16" s="145"/>
      <c r="K16" s="147"/>
      <c r="L16" s="147"/>
      <c r="M16" s="167"/>
      <c r="N16" s="147"/>
      <c r="O16" s="181"/>
      <c r="P16" s="181"/>
      <c r="Q16" s="181"/>
    </row>
    <row r="17" spans="2:17" x14ac:dyDescent="0.2">
      <c r="B17" s="147"/>
      <c r="C17" s="145"/>
      <c r="D17" s="145"/>
      <c r="E17" s="147"/>
      <c r="F17" s="147"/>
      <c r="G17" s="167"/>
      <c r="H17" s="147"/>
      <c r="I17" s="145"/>
      <c r="J17" s="145"/>
      <c r="K17" s="147"/>
      <c r="L17" s="147"/>
      <c r="M17" s="167"/>
      <c r="N17" s="147"/>
      <c r="O17" s="181"/>
      <c r="P17" s="181"/>
      <c r="Q17" s="181"/>
    </row>
    <row r="18" spans="2:17" x14ac:dyDescent="0.2">
      <c r="B18" s="147"/>
      <c r="C18" s="145"/>
      <c r="D18" s="145"/>
      <c r="E18" s="147"/>
      <c r="F18" s="147"/>
      <c r="G18" s="167"/>
      <c r="H18" s="147"/>
      <c r="I18" s="145"/>
      <c r="J18" s="145"/>
      <c r="K18" s="147"/>
      <c r="L18" s="147"/>
      <c r="M18" s="167"/>
      <c r="N18" s="147"/>
      <c r="O18" s="181"/>
      <c r="P18" s="181"/>
      <c r="Q18" s="181"/>
    </row>
    <row r="19" spans="2:17" x14ac:dyDescent="0.2">
      <c r="B19" s="147"/>
      <c r="C19" s="145"/>
      <c r="D19" s="145"/>
      <c r="E19" s="147"/>
      <c r="F19" s="147"/>
      <c r="G19" s="167"/>
      <c r="H19" s="147"/>
      <c r="I19" s="145"/>
      <c r="J19" s="145"/>
      <c r="K19" s="147"/>
      <c r="L19" s="147"/>
      <c r="M19" s="167"/>
      <c r="N19" s="147"/>
      <c r="O19" s="181"/>
      <c r="P19" s="181"/>
      <c r="Q19" s="181"/>
    </row>
    <row r="20" spans="2:17" x14ac:dyDescent="0.2">
      <c r="B20" s="147"/>
      <c r="C20" s="145"/>
      <c r="D20" s="145"/>
      <c r="E20" s="147"/>
      <c r="F20" s="147"/>
      <c r="G20" s="167"/>
      <c r="H20" s="147"/>
      <c r="I20" s="145"/>
      <c r="J20" s="145"/>
      <c r="K20" s="147"/>
      <c r="L20" s="147"/>
      <c r="M20" s="167"/>
      <c r="N20" s="147"/>
      <c r="O20" s="181"/>
      <c r="P20" s="181"/>
      <c r="Q20" s="181"/>
    </row>
    <row r="21" spans="2:17" x14ac:dyDescent="0.2">
      <c r="B21" s="147"/>
      <c r="C21" s="145"/>
      <c r="D21" s="145"/>
      <c r="E21" s="147"/>
      <c r="F21" s="147"/>
      <c r="G21" s="167"/>
      <c r="H21" s="147"/>
      <c r="I21" s="145"/>
      <c r="J21" s="145"/>
      <c r="K21" s="147"/>
      <c r="L21" s="147"/>
      <c r="M21" s="167"/>
      <c r="N21" s="147"/>
      <c r="O21" s="181"/>
      <c r="P21" s="181"/>
      <c r="Q21" s="181"/>
    </row>
    <row r="22" spans="2:17" x14ac:dyDescent="0.2">
      <c r="B22" s="147"/>
      <c r="C22" s="145"/>
      <c r="D22" s="145"/>
      <c r="E22" s="147"/>
      <c r="F22" s="147"/>
      <c r="G22" s="167"/>
      <c r="H22" s="147"/>
      <c r="I22" s="145"/>
      <c r="J22" s="145"/>
      <c r="K22" s="147"/>
      <c r="L22" s="147"/>
      <c r="M22" s="167"/>
      <c r="N22" s="147"/>
      <c r="O22" s="181"/>
      <c r="P22" s="181"/>
      <c r="Q22" s="181"/>
    </row>
    <row r="23" spans="2:17" x14ac:dyDescent="0.2">
      <c r="B23" s="147"/>
      <c r="C23" s="145"/>
      <c r="D23" s="145"/>
      <c r="E23" s="147"/>
      <c r="F23" s="147"/>
      <c r="G23" s="167"/>
      <c r="H23" s="147"/>
      <c r="I23" s="145"/>
      <c r="J23" s="145"/>
      <c r="K23" s="147"/>
      <c r="L23" s="147"/>
      <c r="M23" s="167"/>
      <c r="N23" s="147"/>
      <c r="O23" s="181"/>
      <c r="P23" s="181"/>
      <c r="Q23" s="181"/>
    </row>
    <row r="24" spans="2:17" x14ac:dyDescent="0.2">
      <c r="B24" s="147"/>
      <c r="C24" s="145"/>
      <c r="D24" s="145"/>
      <c r="E24" s="147"/>
      <c r="F24" s="147"/>
      <c r="G24" s="167"/>
      <c r="H24" s="147"/>
      <c r="I24" s="145"/>
      <c r="J24" s="145"/>
      <c r="K24" s="147"/>
      <c r="L24" s="147"/>
      <c r="M24" s="167"/>
      <c r="N24" s="147"/>
      <c r="O24" s="181"/>
      <c r="P24" s="181"/>
      <c r="Q24" s="181"/>
    </row>
    <row r="25" spans="2:17" x14ac:dyDescent="0.2">
      <c r="B25" s="147"/>
      <c r="C25" s="145"/>
      <c r="D25" s="145"/>
      <c r="E25" s="147"/>
      <c r="F25" s="147"/>
      <c r="G25" s="167"/>
      <c r="H25" s="147"/>
      <c r="I25" s="145"/>
      <c r="J25" s="145"/>
      <c r="K25" s="147"/>
      <c r="L25" s="147"/>
      <c r="M25" s="167"/>
      <c r="N25" s="147"/>
      <c r="O25" s="181"/>
      <c r="P25" s="181"/>
      <c r="Q25" s="181"/>
    </row>
    <row r="26" spans="2:17" x14ac:dyDescent="0.2">
      <c r="B26" s="147"/>
      <c r="C26" s="145"/>
      <c r="D26" s="145"/>
      <c r="E26" s="147"/>
      <c r="F26" s="147"/>
      <c r="G26" s="167"/>
      <c r="H26" s="147"/>
      <c r="I26" s="145"/>
      <c r="J26" s="145"/>
      <c r="K26" s="147"/>
      <c r="L26" s="147"/>
      <c r="M26" s="167"/>
      <c r="N26" s="147"/>
      <c r="O26" s="181"/>
      <c r="P26" s="181"/>
      <c r="Q26" s="181"/>
    </row>
    <row r="27" spans="2:17" x14ac:dyDescent="0.2">
      <c r="B27" s="147"/>
      <c r="C27" s="145"/>
      <c r="D27" s="145"/>
      <c r="E27" s="147"/>
      <c r="F27" s="147"/>
      <c r="G27" s="167"/>
      <c r="H27" s="147"/>
      <c r="I27" s="145"/>
      <c r="J27" s="145"/>
      <c r="K27" s="147"/>
      <c r="L27" s="147"/>
      <c r="M27" s="167"/>
      <c r="N27" s="147"/>
      <c r="O27" s="181"/>
      <c r="P27" s="181"/>
      <c r="Q27" s="181"/>
    </row>
    <row r="28" spans="2:17" x14ac:dyDescent="0.2">
      <c r="B28" s="147"/>
      <c r="C28" s="145"/>
      <c r="D28" s="145"/>
      <c r="E28" s="147"/>
      <c r="F28" s="147"/>
      <c r="G28" s="167"/>
      <c r="H28" s="147"/>
      <c r="I28" s="145"/>
      <c r="J28" s="145"/>
      <c r="K28" s="147"/>
      <c r="L28" s="147"/>
      <c r="M28" s="167"/>
      <c r="N28" s="147"/>
      <c r="O28" s="181"/>
      <c r="P28" s="181"/>
      <c r="Q28" s="181"/>
    </row>
    <row r="29" spans="2:17" x14ac:dyDescent="0.2">
      <c r="B29" s="147"/>
      <c r="C29" s="145"/>
      <c r="D29" s="145"/>
      <c r="E29" s="147"/>
      <c r="F29" s="147"/>
      <c r="G29" s="167"/>
      <c r="H29" s="147"/>
      <c r="I29" s="145"/>
      <c r="J29" s="145"/>
      <c r="K29" s="147"/>
      <c r="L29" s="147"/>
      <c r="M29" s="167"/>
      <c r="N29" s="147"/>
      <c r="O29" s="181"/>
      <c r="P29" s="181"/>
      <c r="Q29" s="181"/>
    </row>
    <row r="30" spans="2:17" x14ac:dyDescent="0.2">
      <c r="B30" s="147"/>
      <c r="C30" s="145"/>
      <c r="D30" s="145"/>
      <c r="E30" s="147"/>
      <c r="F30" s="147"/>
      <c r="G30" s="167"/>
      <c r="H30" s="147"/>
      <c r="I30" s="145"/>
      <c r="J30" s="145"/>
      <c r="K30" s="147"/>
      <c r="L30" s="147"/>
      <c r="M30" s="167"/>
      <c r="N30" s="147"/>
      <c r="O30" s="181"/>
      <c r="P30" s="181"/>
      <c r="Q30" s="181"/>
    </row>
    <row r="31" spans="2:17" x14ac:dyDescent="0.2">
      <c r="B31" s="147"/>
      <c r="C31" s="145"/>
      <c r="D31" s="145"/>
      <c r="E31" s="147"/>
      <c r="F31" s="147"/>
      <c r="G31" s="167"/>
      <c r="H31" s="147"/>
      <c r="I31" s="145"/>
      <c r="J31" s="145"/>
      <c r="K31" s="147"/>
      <c r="L31" s="147"/>
      <c r="M31" s="167"/>
      <c r="N31" s="147"/>
      <c r="O31" s="181"/>
      <c r="P31" s="181"/>
      <c r="Q31" s="181"/>
    </row>
    <row r="32" spans="2:17" x14ac:dyDescent="0.2">
      <c r="B32" s="147"/>
      <c r="C32" s="145"/>
      <c r="D32" s="145"/>
      <c r="E32" s="147"/>
      <c r="F32" s="147"/>
      <c r="G32" s="167"/>
      <c r="H32" s="147"/>
      <c r="I32" s="145"/>
      <c r="J32" s="145"/>
      <c r="K32" s="147"/>
      <c r="L32" s="147"/>
      <c r="M32" s="167"/>
      <c r="N32" s="147"/>
      <c r="O32" s="181"/>
      <c r="P32" s="181"/>
      <c r="Q32" s="181"/>
    </row>
    <row r="33" spans="2:17" x14ac:dyDescent="0.2">
      <c r="B33" s="147"/>
      <c r="C33" s="145"/>
      <c r="D33" s="145"/>
      <c r="E33" s="147"/>
      <c r="F33" s="147"/>
      <c r="G33" s="167"/>
      <c r="H33" s="147"/>
      <c r="I33" s="145"/>
      <c r="J33" s="145"/>
      <c r="K33" s="147"/>
      <c r="L33" s="147"/>
      <c r="M33" s="167"/>
      <c r="N33" s="147"/>
      <c r="O33" s="181"/>
      <c r="P33" s="181"/>
      <c r="Q33" s="181"/>
    </row>
    <row r="34" spans="2:17" x14ac:dyDescent="0.2">
      <c r="B34" s="147"/>
      <c r="C34" s="145"/>
      <c r="D34" s="145"/>
      <c r="E34" s="147"/>
      <c r="F34" s="147"/>
      <c r="G34" s="167"/>
      <c r="H34" s="147"/>
      <c r="I34" s="145"/>
      <c r="J34" s="145"/>
      <c r="K34" s="147"/>
      <c r="L34" s="147"/>
      <c r="M34" s="167"/>
      <c r="N34" s="147"/>
      <c r="O34" s="181"/>
      <c r="P34" s="181"/>
      <c r="Q34" s="181"/>
    </row>
    <row r="35" spans="2:17" x14ac:dyDescent="0.2">
      <c r="B35" s="147"/>
      <c r="C35" s="145"/>
      <c r="D35" s="145"/>
      <c r="E35" s="147"/>
      <c r="F35" s="147"/>
      <c r="G35" s="167"/>
      <c r="H35" s="147"/>
      <c r="I35" s="145"/>
      <c r="J35" s="145"/>
      <c r="K35" s="147"/>
      <c r="L35" s="147"/>
      <c r="M35" s="167"/>
      <c r="N35" s="147"/>
      <c r="O35" s="181"/>
      <c r="P35" s="181"/>
      <c r="Q35" s="181"/>
    </row>
    <row r="36" spans="2:17" x14ac:dyDescent="0.2">
      <c r="B36" s="147"/>
      <c r="C36" s="145"/>
      <c r="D36" s="145"/>
      <c r="E36" s="147"/>
      <c r="F36" s="147"/>
      <c r="G36" s="167"/>
      <c r="H36" s="147"/>
      <c r="I36" s="145"/>
      <c r="J36" s="145"/>
      <c r="K36" s="147"/>
      <c r="L36" s="147"/>
      <c r="M36" s="167"/>
      <c r="N36" s="147"/>
      <c r="O36" s="181"/>
      <c r="P36" s="181"/>
      <c r="Q36" s="181"/>
    </row>
    <row r="37" spans="2:17" x14ac:dyDescent="0.2">
      <c r="B37" s="147"/>
      <c r="C37" s="145"/>
      <c r="D37" s="145"/>
      <c r="E37" s="147"/>
      <c r="F37" s="147"/>
      <c r="G37" s="167"/>
      <c r="H37" s="147"/>
      <c r="I37" s="145"/>
      <c r="J37" s="145"/>
      <c r="K37" s="147"/>
      <c r="L37" s="147"/>
      <c r="M37" s="167"/>
      <c r="N37" s="147"/>
      <c r="O37" s="181"/>
      <c r="P37" s="181"/>
      <c r="Q37" s="181"/>
    </row>
    <row r="38" spans="2:17" x14ac:dyDescent="0.2">
      <c r="B38" s="147"/>
      <c r="C38" s="145"/>
      <c r="D38" s="145"/>
      <c r="E38" s="147"/>
      <c r="F38" s="147"/>
      <c r="G38" s="167"/>
      <c r="H38" s="147"/>
      <c r="I38" s="145"/>
      <c r="J38" s="145"/>
      <c r="K38" s="147"/>
      <c r="L38" s="147"/>
      <c r="M38" s="167"/>
      <c r="N38" s="147"/>
      <c r="O38" s="181"/>
      <c r="P38" s="181"/>
      <c r="Q38" s="181"/>
    </row>
    <row r="39" spans="2:17" x14ac:dyDescent="0.2">
      <c r="B39" s="147"/>
      <c r="C39" s="145"/>
      <c r="D39" s="145"/>
      <c r="E39" s="147"/>
      <c r="F39" s="147"/>
      <c r="G39" s="167"/>
      <c r="H39" s="147"/>
      <c r="I39" s="145"/>
      <c r="J39" s="145"/>
      <c r="K39" s="147"/>
      <c r="L39" s="147"/>
      <c r="M39" s="167"/>
      <c r="N39" s="147"/>
      <c r="O39" s="181"/>
      <c r="P39" s="181"/>
      <c r="Q39" s="181"/>
    </row>
    <row r="40" spans="2:17" x14ac:dyDescent="0.2">
      <c r="B40" s="147"/>
      <c r="C40" s="145"/>
      <c r="D40" s="145"/>
      <c r="E40" s="147"/>
      <c r="F40" s="147"/>
      <c r="G40" s="167"/>
      <c r="H40" s="147"/>
      <c r="I40" s="145"/>
      <c r="J40" s="145"/>
      <c r="K40" s="147"/>
      <c r="L40" s="147"/>
      <c r="M40" s="167"/>
      <c r="N40" s="147"/>
      <c r="O40" s="181"/>
      <c r="P40" s="181"/>
      <c r="Q40" s="181"/>
    </row>
    <row r="41" spans="2:17" x14ac:dyDescent="0.2">
      <c r="B41" s="147"/>
      <c r="C41" s="145"/>
      <c r="D41" s="145"/>
      <c r="E41" s="147"/>
      <c r="F41" s="147"/>
      <c r="G41" s="167"/>
      <c r="H41" s="147"/>
      <c r="I41" s="145"/>
      <c r="J41" s="145"/>
      <c r="K41" s="147"/>
      <c r="L41" s="147"/>
      <c r="M41" s="167"/>
      <c r="N41" s="147"/>
      <c r="O41" s="181"/>
      <c r="P41" s="181"/>
      <c r="Q41" s="181"/>
    </row>
    <row r="42" spans="2:17" x14ac:dyDescent="0.2">
      <c r="B42" s="147"/>
      <c r="C42" s="145"/>
      <c r="D42" s="145"/>
      <c r="E42" s="147"/>
      <c r="F42" s="147"/>
      <c r="G42" s="167"/>
      <c r="H42" s="147"/>
      <c r="I42" s="145"/>
      <c r="J42" s="145"/>
      <c r="K42" s="147"/>
      <c r="L42" s="147"/>
      <c r="M42" s="167"/>
      <c r="N42" s="147"/>
      <c r="O42" s="181"/>
      <c r="P42" s="181"/>
      <c r="Q42" s="181"/>
    </row>
    <row r="43" spans="2:17" x14ac:dyDescent="0.2">
      <c r="B43" s="147"/>
      <c r="C43" s="145"/>
      <c r="D43" s="145"/>
      <c r="E43" s="147"/>
      <c r="F43" s="147"/>
      <c r="G43" s="167"/>
      <c r="H43" s="147"/>
      <c r="I43" s="145"/>
      <c r="J43" s="145"/>
      <c r="K43" s="147"/>
      <c r="L43" s="147"/>
      <c r="M43" s="167"/>
      <c r="N43" s="147"/>
      <c r="O43" s="181"/>
      <c r="P43" s="181"/>
      <c r="Q43" s="181"/>
    </row>
    <row r="44" spans="2:17" x14ac:dyDescent="0.2">
      <c r="B44" s="147"/>
      <c r="C44" s="145"/>
      <c r="D44" s="145"/>
      <c r="E44" s="147"/>
      <c r="F44" s="147"/>
      <c r="G44" s="167"/>
      <c r="H44" s="147"/>
      <c r="I44" s="145"/>
      <c r="J44" s="145"/>
      <c r="K44" s="147"/>
      <c r="L44" s="147"/>
      <c r="M44" s="167"/>
      <c r="N44" s="147"/>
      <c r="O44" s="181"/>
      <c r="P44" s="181"/>
      <c r="Q44" s="181"/>
    </row>
    <row r="45" spans="2:17" x14ac:dyDescent="0.2">
      <c r="B45" s="147"/>
      <c r="C45" s="145"/>
      <c r="D45" s="145"/>
      <c r="E45" s="147"/>
      <c r="F45" s="147"/>
      <c r="G45" s="167"/>
      <c r="H45" s="147"/>
      <c r="I45" s="145"/>
      <c r="J45" s="145"/>
      <c r="K45" s="147"/>
      <c r="L45" s="147"/>
      <c r="M45" s="167"/>
      <c r="N45" s="147"/>
      <c r="O45" s="181"/>
      <c r="P45" s="181"/>
      <c r="Q45" s="181"/>
    </row>
    <row r="46" spans="2:17" x14ac:dyDescent="0.2">
      <c r="B46" s="147"/>
      <c r="C46" s="145"/>
      <c r="D46" s="145"/>
      <c r="E46" s="147"/>
      <c r="F46" s="147"/>
      <c r="G46" s="167"/>
      <c r="H46" s="147"/>
      <c r="I46" s="145"/>
      <c r="J46" s="145"/>
      <c r="K46" s="147"/>
      <c r="L46" s="147"/>
      <c r="M46" s="167"/>
      <c r="N46" s="147"/>
      <c r="O46" s="181"/>
      <c r="P46" s="181"/>
      <c r="Q46" s="181"/>
    </row>
    <row r="47" spans="2:17" x14ac:dyDescent="0.2">
      <c r="B47" s="147"/>
      <c r="C47" s="145"/>
      <c r="D47" s="145"/>
      <c r="E47" s="147"/>
      <c r="F47" s="147"/>
      <c r="G47" s="167"/>
      <c r="H47" s="147"/>
      <c r="I47" s="145"/>
      <c r="J47" s="145"/>
      <c r="K47" s="147"/>
      <c r="L47" s="147"/>
      <c r="M47" s="167"/>
      <c r="N47" s="147"/>
      <c r="O47" s="181"/>
      <c r="P47" s="181"/>
      <c r="Q47" s="181"/>
    </row>
    <row r="48" spans="2:17" x14ac:dyDescent="0.2">
      <c r="B48" s="147"/>
      <c r="C48" s="145"/>
      <c r="D48" s="145"/>
      <c r="E48" s="147"/>
      <c r="F48" s="147"/>
      <c r="G48" s="167"/>
      <c r="H48" s="147"/>
      <c r="I48" s="145"/>
      <c r="J48" s="145"/>
      <c r="K48" s="147"/>
      <c r="L48" s="147"/>
      <c r="M48" s="167"/>
      <c r="N48" s="147"/>
      <c r="O48" s="181"/>
      <c r="P48" s="181"/>
      <c r="Q48" s="181"/>
    </row>
    <row r="49" spans="2:17" x14ac:dyDescent="0.2">
      <c r="B49" s="147"/>
      <c r="C49" s="145"/>
      <c r="D49" s="145"/>
      <c r="E49" s="147"/>
      <c r="F49" s="147"/>
      <c r="G49" s="167"/>
      <c r="H49" s="147"/>
      <c r="I49" s="145"/>
      <c r="J49" s="145"/>
      <c r="K49" s="147"/>
      <c r="L49" s="147"/>
      <c r="M49" s="167"/>
      <c r="N49" s="147"/>
      <c r="O49" s="181"/>
      <c r="P49" s="181"/>
      <c r="Q49" s="181"/>
    </row>
    <row r="50" spans="2:17" x14ac:dyDescent="0.2">
      <c r="B50" s="147"/>
      <c r="C50" s="145"/>
      <c r="D50" s="145"/>
      <c r="E50" s="147"/>
      <c r="F50" s="147"/>
      <c r="G50" s="167"/>
      <c r="H50" s="147"/>
      <c r="I50" s="145"/>
      <c r="J50" s="145"/>
      <c r="K50" s="147"/>
      <c r="L50" s="147"/>
      <c r="M50" s="167"/>
      <c r="N50" s="147"/>
      <c r="O50" s="181"/>
      <c r="P50" s="181"/>
      <c r="Q50" s="181"/>
    </row>
    <row r="51" spans="2:17" x14ac:dyDescent="0.2">
      <c r="B51" s="147"/>
      <c r="C51" s="145"/>
      <c r="D51" s="145"/>
      <c r="E51" s="147"/>
      <c r="F51" s="147"/>
      <c r="G51" s="167"/>
      <c r="H51" s="147"/>
      <c r="I51" s="145"/>
      <c r="J51" s="145"/>
      <c r="K51" s="147"/>
      <c r="L51" s="147"/>
      <c r="M51" s="167"/>
      <c r="N51" s="147"/>
      <c r="O51" s="181"/>
      <c r="P51" s="181"/>
      <c r="Q51" s="181"/>
    </row>
    <row r="52" spans="2:17" x14ac:dyDescent="0.2">
      <c r="B52" s="147"/>
      <c r="C52" s="145"/>
      <c r="D52" s="145"/>
      <c r="E52" s="147"/>
      <c r="F52" s="147"/>
      <c r="G52" s="167"/>
      <c r="H52" s="147"/>
      <c r="I52" s="145"/>
      <c r="J52" s="145"/>
      <c r="K52" s="147"/>
      <c r="L52" s="147"/>
      <c r="M52" s="167"/>
      <c r="N52" s="147"/>
      <c r="O52" s="181"/>
      <c r="P52" s="181"/>
      <c r="Q52" s="181"/>
    </row>
    <row r="53" spans="2:17" x14ac:dyDescent="0.2">
      <c r="B53" s="147"/>
      <c r="C53" s="145"/>
      <c r="D53" s="145"/>
      <c r="E53" s="147"/>
      <c r="F53" s="147"/>
      <c r="G53" s="167"/>
      <c r="H53" s="147"/>
      <c r="I53" s="145"/>
      <c r="J53" s="145"/>
      <c r="K53" s="147"/>
      <c r="L53" s="147"/>
      <c r="M53" s="167"/>
      <c r="N53" s="147"/>
      <c r="O53" s="181"/>
      <c r="P53" s="181"/>
      <c r="Q53" s="181"/>
    </row>
    <row r="54" spans="2:17" x14ac:dyDescent="0.2">
      <c r="B54" s="147"/>
      <c r="C54" s="145"/>
      <c r="D54" s="145"/>
      <c r="E54" s="147"/>
      <c r="F54" s="147"/>
      <c r="G54" s="167"/>
      <c r="H54" s="147"/>
      <c r="I54" s="145"/>
      <c r="J54" s="145"/>
      <c r="K54" s="147"/>
      <c r="L54" s="147"/>
      <c r="M54" s="167"/>
      <c r="N54" s="147"/>
      <c r="O54" s="181"/>
      <c r="P54" s="181"/>
      <c r="Q54" s="181"/>
    </row>
    <row r="55" spans="2:17" x14ac:dyDescent="0.2">
      <c r="B55" s="147"/>
      <c r="C55" s="145"/>
      <c r="D55" s="145"/>
      <c r="E55" s="147"/>
      <c r="F55" s="147"/>
      <c r="G55" s="167"/>
      <c r="H55" s="147"/>
      <c r="I55" s="145"/>
      <c r="J55" s="145"/>
      <c r="K55" s="147"/>
      <c r="L55" s="147"/>
      <c r="M55" s="167"/>
      <c r="N55" s="147"/>
      <c r="O55" s="181"/>
      <c r="P55" s="181"/>
      <c r="Q55" s="181"/>
    </row>
    <row r="56" spans="2:17" x14ac:dyDescent="0.2">
      <c r="B56" s="147"/>
      <c r="C56" s="145"/>
      <c r="D56" s="145"/>
      <c r="E56" s="147"/>
      <c r="F56" s="147"/>
      <c r="G56" s="167"/>
      <c r="H56" s="147"/>
      <c r="I56" s="145"/>
      <c r="J56" s="145"/>
      <c r="K56" s="147"/>
      <c r="L56" s="147"/>
      <c r="M56" s="167"/>
      <c r="N56" s="147"/>
      <c r="O56" s="181"/>
      <c r="P56" s="181"/>
      <c r="Q56" s="181"/>
    </row>
    <row r="57" spans="2:17" x14ac:dyDescent="0.2">
      <c r="B57" s="147"/>
      <c r="C57" s="145"/>
      <c r="D57" s="145"/>
      <c r="E57" s="147"/>
      <c r="F57" s="147"/>
      <c r="G57" s="167"/>
      <c r="H57" s="147"/>
      <c r="I57" s="145"/>
      <c r="J57" s="145"/>
      <c r="K57" s="147"/>
      <c r="L57" s="147"/>
      <c r="M57" s="167"/>
      <c r="N57" s="147"/>
      <c r="O57" s="181"/>
      <c r="P57" s="181"/>
      <c r="Q57" s="181"/>
    </row>
    <row r="58" spans="2:17" x14ac:dyDescent="0.2">
      <c r="B58" s="147"/>
      <c r="C58" s="145"/>
      <c r="D58" s="145"/>
      <c r="E58" s="147"/>
      <c r="F58" s="147"/>
      <c r="G58" s="167"/>
      <c r="H58" s="147"/>
      <c r="I58" s="145"/>
      <c r="J58" s="145"/>
      <c r="K58" s="147"/>
      <c r="L58" s="147"/>
      <c r="M58" s="167"/>
      <c r="N58" s="147"/>
      <c r="O58" s="181"/>
      <c r="P58" s="181"/>
      <c r="Q58" s="181"/>
    </row>
    <row r="59" spans="2:17" x14ac:dyDescent="0.2">
      <c r="B59" s="147"/>
      <c r="C59" s="145"/>
      <c r="D59" s="145"/>
      <c r="E59" s="147"/>
      <c r="F59" s="147"/>
      <c r="G59" s="167"/>
      <c r="H59" s="147"/>
      <c r="I59" s="145"/>
      <c r="J59" s="145"/>
      <c r="K59" s="147"/>
      <c r="L59" s="147"/>
      <c r="M59" s="167"/>
      <c r="N59" s="147"/>
      <c r="O59" s="181"/>
      <c r="P59" s="181"/>
      <c r="Q59" s="181"/>
    </row>
    <row r="60" spans="2:17" x14ac:dyDescent="0.2">
      <c r="B60" s="147"/>
      <c r="C60" s="145"/>
      <c r="D60" s="145"/>
      <c r="E60" s="147"/>
      <c r="F60" s="147"/>
      <c r="G60" s="167"/>
      <c r="H60" s="147"/>
      <c r="I60" s="145"/>
      <c r="J60" s="145"/>
      <c r="K60" s="147"/>
      <c r="L60" s="147"/>
      <c r="M60" s="167"/>
      <c r="N60" s="147"/>
      <c r="O60" s="181"/>
      <c r="P60" s="181"/>
      <c r="Q60" s="181"/>
    </row>
    <row r="61" spans="2:17" x14ac:dyDescent="0.2">
      <c r="B61" s="147"/>
      <c r="C61" s="145"/>
      <c r="D61" s="145"/>
      <c r="E61" s="147"/>
      <c r="F61" s="147"/>
      <c r="G61" s="167"/>
      <c r="H61" s="147"/>
      <c r="I61" s="145"/>
      <c r="J61" s="145"/>
      <c r="K61" s="147"/>
      <c r="L61" s="147"/>
      <c r="M61" s="167"/>
      <c r="N61" s="147"/>
      <c r="O61" s="181"/>
      <c r="P61" s="181"/>
      <c r="Q61" s="181"/>
    </row>
    <row r="62" spans="2:17" x14ac:dyDescent="0.2">
      <c r="B62" s="147"/>
      <c r="C62" s="145"/>
      <c r="D62" s="145"/>
      <c r="E62" s="147"/>
      <c r="F62" s="147"/>
      <c r="G62" s="167"/>
      <c r="H62" s="147"/>
      <c r="I62" s="145"/>
      <c r="J62" s="145"/>
      <c r="K62" s="147"/>
      <c r="L62" s="147"/>
      <c r="M62" s="167"/>
      <c r="N62" s="147"/>
      <c r="O62" s="181"/>
      <c r="P62" s="181"/>
      <c r="Q62" s="181"/>
    </row>
    <row r="63" spans="2:17" x14ac:dyDescent="0.2">
      <c r="B63" s="147"/>
      <c r="C63" s="145"/>
      <c r="D63" s="145"/>
      <c r="E63" s="147"/>
      <c r="F63" s="147"/>
      <c r="G63" s="167"/>
      <c r="H63" s="147"/>
      <c r="I63" s="145"/>
      <c r="J63" s="145"/>
      <c r="K63" s="147"/>
      <c r="L63" s="147"/>
      <c r="M63" s="167"/>
      <c r="N63" s="147"/>
      <c r="O63" s="181"/>
      <c r="P63" s="181"/>
      <c r="Q63" s="181"/>
    </row>
    <row r="64" spans="2:17" x14ac:dyDescent="0.2">
      <c r="B64" s="147"/>
      <c r="C64" s="145"/>
      <c r="D64" s="145"/>
      <c r="E64" s="147"/>
      <c r="F64" s="147"/>
      <c r="G64" s="167"/>
      <c r="H64" s="147"/>
      <c r="I64" s="145"/>
      <c r="J64" s="145"/>
      <c r="K64" s="147"/>
      <c r="L64" s="147"/>
      <c r="M64" s="167"/>
      <c r="N64" s="147"/>
      <c r="O64" s="181"/>
      <c r="P64" s="181"/>
      <c r="Q64" s="181"/>
    </row>
    <row r="65" spans="2:17" x14ac:dyDescent="0.2">
      <c r="B65" s="147"/>
      <c r="C65" s="145"/>
      <c r="D65" s="145"/>
      <c r="E65" s="147"/>
      <c r="F65" s="147"/>
      <c r="G65" s="167"/>
      <c r="H65" s="147"/>
      <c r="I65" s="145"/>
      <c r="J65" s="145"/>
      <c r="K65" s="147"/>
      <c r="L65" s="147"/>
      <c r="M65" s="167"/>
      <c r="N65" s="147"/>
      <c r="O65" s="181"/>
      <c r="P65" s="181"/>
      <c r="Q65" s="181"/>
    </row>
    <row r="66" spans="2:17" x14ac:dyDescent="0.2">
      <c r="B66" s="147"/>
      <c r="C66" s="145"/>
      <c r="D66" s="145"/>
      <c r="E66" s="147"/>
      <c r="F66" s="147"/>
      <c r="G66" s="167"/>
      <c r="H66" s="147"/>
      <c r="I66" s="145"/>
      <c r="J66" s="145"/>
      <c r="K66" s="147"/>
      <c r="L66" s="147"/>
      <c r="M66" s="167"/>
      <c r="N66" s="147"/>
      <c r="O66" s="181"/>
      <c r="P66" s="181"/>
      <c r="Q66" s="181"/>
    </row>
    <row r="67" spans="2:17" x14ac:dyDescent="0.2">
      <c r="B67" s="147"/>
      <c r="C67" s="145"/>
      <c r="D67" s="145"/>
      <c r="E67" s="147"/>
      <c r="F67" s="147"/>
      <c r="G67" s="167"/>
      <c r="H67" s="147"/>
      <c r="I67" s="145"/>
      <c r="J67" s="145"/>
      <c r="K67" s="147"/>
      <c r="L67" s="147"/>
      <c r="M67" s="167"/>
      <c r="N67" s="147"/>
      <c r="O67" s="181"/>
      <c r="P67" s="181"/>
      <c r="Q67" s="181"/>
    </row>
    <row r="68" spans="2:17" x14ac:dyDescent="0.2">
      <c r="B68" s="147"/>
      <c r="C68" s="145"/>
      <c r="D68" s="145"/>
      <c r="E68" s="147"/>
      <c r="F68" s="147"/>
      <c r="G68" s="167"/>
      <c r="H68" s="147"/>
      <c r="I68" s="145"/>
      <c r="J68" s="145"/>
      <c r="K68" s="147"/>
      <c r="L68" s="147"/>
      <c r="M68" s="167"/>
      <c r="N68" s="147"/>
      <c r="O68" s="181"/>
      <c r="P68" s="181"/>
      <c r="Q68" s="181"/>
    </row>
    <row r="69" spans="2:17" x14ac:dyDescent="0.2">
      <c r="B69" s="147"/>
      <c r="C69" s="145"/>
      <c r="D69" s="145"/>
      <c r="E69" s="147"/>
      <c r="F69" s="147"/>
      <c r="G69" s="167"/>
      <c r="H69" s="147"/>
      <c r="I69" s="145"/>
      <c r="J69" s="145"/>
      <c r="K69" s="147"/>
      <c r="L69" s="147"/>
      <c r="M69" s="167"/>
      <c r="N69" s="147"/>
      <c r="O69" s="181"/>
      <c r="P69" s="181"/>
      <c r="Q69" s="181"/>
    </row>
    <row r="70" spans="2:17" x14ac:dyDescent="0.2">
      <c r="B70" s="147"/>
      <c r="C70" s="145"/>
      <c r="D70" s="145"/>
      <c r="E70" s="147"/>
      <c r="F70" s="147"/>
      <c r="G70" s="167"/>
      <c r="H70" s="147"/>
      <c r="I70" s="145"/>
      <c r="J70" s="145"/>
      <c r="K70" s="147"/>
      <c r="L70" s="147"/>
      <c r="M70" s="167"/>
      <c r="N70" s="147"/>
      <c r="O70" s="181"/>
      <c r="P70" s="181"/>
      <c r="Q70" s="181"/>
    </row>
    <row r="71" spans="2:17" x14ac:dyDescent="0.2">
      <c r="B71" s="147"/>
      <c r="C71" s="145"/>
      <c r="D71" s="145"/>
      <c r="E71" s="147"/>
      <c r="F71" s="147"/>
      <c r="G71" s="167"/>
      <c r="H71" s="147"/>
      <c r="I71" s="145"/>
      <c r="J71" s="145"/>
      <c r="K71" s="147"/>
      <c r="L71" s="147"/>
      <c r="M71" s="167"/>
      <c r="N71" s="147"/>
      <c r="O71" s="181"/>
      <c r="P71" s="181"/>
      <c r="Q71" s="181"/>
    </row>
    <row r="72" spans="2:17" x14ac:dyDescent="0.2">
      <c r="B72" s="147"/>
      <c r="C72" s="145"/>
      <c r="D72" s="145"/>
      <c r="E72" s="147"/>
      <c r="F72" s="147"/>
      <c r="G72" s="167"/>
      <c r="H72" s="147"/>
      <c r="I72" s="145"/>
      <c r="J72" s="145"/>
      <c r="K72" s="147"/>
      <c r="L72" s="147"/>
      <c r="M72" s="167"/>
      <c r="N72" s="147"/>
      <c r="O72" s="181"/>
      <c r="P72" s="181"/>
      <c r="Q72" s="181"/>
    </row>
    <row r="73" spans="2:17" x14ac:dyDescent="0.2">
      <c r="B73" s="147"/>
      <c r="C73" s="145"/>
      <c r="D73" s="145"/>
      <c r="E73" s="147"/>
      <c r="F73" s="147"/>
      <c r="G73" s="167"/>
      <c r="H73" s="147"/>
      <c r="I73" s="145"/>
      <c r="J73" s="145"/>
      <c r="K73" s="147"/>
      <c r="L73" s="147"/>
      <c r="M73" s="167"/>
      <c r="N73" s="147"/>
      <c r="O73" s="181"/>
      <c r="P73" s="181"/>
      <c r="Q73" s="181"/>
    </row>
    <row r="74" spans="2:17" x14ac:dyDescent="0.2">
      <c r="B74" s="147"/>
      <c r="C74" s="145"/>
      <c r="D74" s="145"/>
      <c r="E74" s="147"/>
      <c r="F74" s="147"/>
      <c r="G74" s="167"/>
      <c r="H74" s="147"/>
      <c r="I74" s="145"/>
      <c r="J74" s="145"/>
      <c r="K74" s="147"/>
      <c r="L74" s="147"/>
      <c r="M74" s="167"/>
      <c r="N74" s="147"/>
      <c r="O74" s="181"/>
      <c r="P74" s="181"/>
      <c r="Q74" s="181"/>
    </row>
    <row r="75" spans="2:17" x14ac:dyDescent="0.2">
      <c r="B75" s="147"/>
      <c r="C75" s="145"/>
      <c r="D75" s="145"/>
      <c r="E75" s="147"/>
      <c r="F75" s="147"/>
      <c r="G75" s="167"/>
      <c r="H75" s="147"/>
      <c r="I75" s="145"/>
      <c r="J75" s="145"/>
      <c r="K75" s="147"/>
      <c r="L75" s="147"/>
      <c r="M75" s="167"/>
      <c r="N75" s="147"/>
      <c r="O75" s="181"/>
      <c r="P75" s="181"/>
      <c r="Q75" s="181"/>
    </row>
    <row r="76" spans="2:17" x14ac:dyDescent="0.2">
      <c r="B76" s="147"/>
      <c r="C76" s="145"/>
      <c r="D76" s="145"/>
      <c r="E76" s="147"/>
      <c r="F76" s="147"/>
      <c r="G76" s="167"/>
      <c r="H76" s="147"/>
      <c r="I76" s="145"/>
      <c r="J76" s="145"/>
      <c r="K76" s="147"/>
      <c r="L76" s="147"/>
      <c r="M76" s="167"/>
      <c r="N76" s="147"/>
      <c r="O76" s="181"/>
      <c r="P76" s="181"/>
      <c r="Q76" s="181"/>
    </row>
    <row r="77" spans="2:17" x14ac:dyDescent="0.2">
      <c r="B77" s="147"/>
      <c r="C77" s="145"/>
      <c r="D77" s="145"/>
      <c r="E77" s="147"/>
      <c r="F77" s="147"/>
      <c r="G77" s="167"/>
      <c r="H77" s="147"/>
      <c r="I77" s="145"/>
      <c r="J77" s="145"/>
      <c r="K77" s="147"/>
      <c r="L77" s="147"/>
      <c r="M77" s="167"/>
      <c r="N77" s="147"/>
      <c r="O77" s="181"/>
      <c r="P77" s="181"/>
      <c r="Q77" s="181"/>
    </row>
    <row r="78" spans="2:17" x14ac:dyDescent="0.2">
      <c r="B78" s="147"/>
      <c r="C78" s="145"/>
      <c r="D78" s="145"/>
      <c r="E78" s="147"/>
      <c r="F78" s="147"/>
      <c r="G78" s="167"/>
      <c r="H78" s="147"/>
      <c r="I78" s="145"/>
      <c r="J78" s="145"/>
      <c r="K78" s="147"/>
      <c r="L78" s="147"/>
      <c r="M78" s="167"/>
      <c r="N78" s="147"/>
      <c r="O78" s="181"/>
      <c r="P78" s="181"/>
      <c r="Q78" s="181"/>
    </row>
    <row r="79" spans="2:17" x14ac:dyDescent="0.2">
      <c r="B79" s="147"/>
      <c r="C79" s="145"/>
      <c r="D79" s="145"/>
      <c r="E79" s="147"/>
      <c r="F79" s="147"/>
      <c r="G79" s="167"/>
      <c r="H79" s="147"/>
      <c r="I79" s="145"/>
      <c r="J79" s="145"/>
      <c r="K79" s="147"/>
      <c r="L79" s="147"/>
      <c r="M79" s="167"/>
      <c r="N79" s="147"/>
      <c r="O79" s="181"/>
      <c r="P79" s="181"/>
      <c r="Q79" s="181"/>
    </row>
    <row r="80" spans="2:17" x14ac:dyDescent="0.2">
      <c r="B80" s="147"/>
      <c r="C80" s="145"/>
      <c r="D80" s="145"/>
      <c r="E80" s="147"/>
      <c r="F80" s="147"/>
      <c r="G80" s="167"/>
      <c r="H80" s="147"/>
      <c r="I80" s="145"/>
      <c r="J80" s="145"/>
      <c r="K80" s="147"/>
      <c r="L80" s="147"/>
      <c r="M80" s="167"/>
      <c r="N80" s="147"/>
      <c r="O80" s="181"/>
      <c r="P80" s="181"/>
      <c r="Q80" s="181"/>
    </row>
    <row r="81" spans="2:17" x14ac:dyDescent="0.2">
      <c r="B81" s="147"/>
      <c r="C81" s="145"/>
      <c r="D81" s="145"/>
      <c r="E81" s="147"/>
      <c r="F81" s="147"/>
      <c r="G81" s="167"/>
      <c r="H81" s="147"/>
      <c r="I81" s="145"/>
      <c r="J81" s="145"/>
      <c r="K81" s="147"/>
      <c r="L81" s="147"/>
      <c r="M81" s="167"/>
      <c r="N81" s="147"/>
      <c r="O81" s="181"/>
      <c r="P81" s="181"/>
      <c r="Q81" s="181"/>
    </row>
    <row r="82" spans="2:17" x14ac:dyDescent="0.2">
      <c r="B82" s="147"/>
      <c r="C82" s="145"/>
      <c r="D82" s="145"/>
      <c r="E82" s="147"/>
      <c r="F82" s="147"/>
      <c r="G82" s="167"/>
      <c r="H82" s="147"/>
      <c r="I82" s="145"/>
      <c r="J82" s="145"/>
      <c r="K82" s="147"/>
      <c r="L82" s="147"/>
      <c r="M82" s="167"/>
      <c r="N82" s="147"/>
      <c r="O82" s="181"/>
      <c r="P82" s="181"/>
      <c r="Q82" s="181"/>
    </row>
    <row r="83" spans="2:17" x14ac:dyDescent="0.2">
      <c r="B83" s="147"/>
      <c r="C83" s="145"/>
      <c r="D83" s="145"/>
      <c r="E83" s="147"/>
      <c r="F83" s="147"/>
      <c r="G83" s="167"/>
      <c r="H83" s="147"/>
      <c r="I83" s="145"/>
      <c r="J83" s="145"/>
      <c r="K83" s="147"/>
      <c r="L83" s="147"/>
      <c r="M83" s="167"/>
      <c r="N83" s="147"/>
      <c r="O83" s="181"/>
      <c r="P83" s="181"/>
      <c r="Q83" s="181"/>
    </row>
    <row r="84" spans="2:17" x14ac:dyDescent="0.2">
      <c r="B84" s="147"/>
      <c r="C84" s="145"/>
      <c r="D84" s="145"/>
      <c r="E84" s="147"/>
      <c r="F84" s="147"/>
      <c r="G84" s="167"/>
      <c r="H84" s="147"/>
      <c r="I84" s="145"/>
      <c r="J84" s="145"/>
      <c r="K84" s="147"/>
      <c r="L84" s="147"/>
      <c r="M84" s="167"/>
      <c r="N84" s="147"/>
      <c r="O84" s="181"/>
      <c r="P84" s="181"/>
      <c r="Q84" s="181"/>
    </row>
    <row r="85" spans="2:17" x14ac:dyDescent="0.2">
      <c r="B85" s="147"/>
      <c r="C85" s="145"/>
      <c r="D85" s="145"/>
      <c r="E85" s="147"/>
      <c r="F85" s="147"/>
      <c r="G85" s="167"/>
      <c r="H85" s="147"/>
      <c r="I85" s="145"/>
      <c r="J85" s="145"/>
      <c r="K85" s="147"/>
      <c r="L85" s="147"/>
      <c r="M85" s="167"/>
      <c r="N85" s="147"/>
      <c r="O85" s="181"/>
      <c r="P85" s="181"/>
      <c r="Q85" s="181"/>
    </row>
    <row r="86" spans="2:17" x14ac:dyDescent="0.2">
      <c r="B86" s="147"/>
      <c r="C86" s="145"/>
      <c r="D86" s="145"/>
      <c r="E86" s="147"/>
      <c r="F86" s="147"/>
      <c r="G86" s="167"/>
      <c r="H86" s="147"/>
      <c r="I86" s="145"/>
      <c r="J86" s="145"/>
      <c r="K86" s="147"/>
      <c r="L86" s="147"/>
      <c r="M86" s="167"/>
      <c r="N86" s="147"/>
      <c r="O86" s="181"/>
      <c r="P86" s="181"/>
      <c r="Q86" s="181"/>
    </row>
    <row r="87" spans="2:17" x14ac:dyDescent="0.2">
      <c r="B87" s="147"/>
      <c r="C87" s="145"/>
      <c r="D87" s="145"/>
      <c r="E87" s="147"/>
      <c r="F87" s="147"/>
      <c r="G87" s="167"/>
      <c r="H87" s="147"/>
      <c r="I87" s="145"/>
      <c r="J87" s="145"/>
      <c r="K87" s="147"/>
      <c r="L87" s="147"/>
      <c r="M87" s="167"/>
      <c r="N87" s="147"/>
      <c r="O87" s="181"/>
      <c r="P87" s="181"/>
      <c r="Q87" s="181"/>
    </row>
    <row r="88" spans="2:17" x14ac:dyDescent="0.2">
      <c r="B88" s="147"/>
      <c r="C88" s="145"/>
      <c r="D88" s="145"/>
      <c r="E88" s="147"/>
      <c r="F88" s="147"/>
      <c r="G88" s="167"/>
      <c r="H88" s="147"/>
      <c r="I88" s="145"/>
      <c r="J88" s="145"/>
      <c r="K88" s="147"/>
      <c r="L88" s="147"/>
      <c r="M88" s="167"/>
      <c r="N88" s="147"/>
      <c r="O88" s="181"/>
      <c r="P88" s="181"/>
      <c r="Q88" s="181"/>
    </row>
    <row r="89" spans="2:17" x14ac:dyDescent="0.2">
      <c r="B89" s="147"/>
      <c r="C89" s="145"/>
      <c r="D89" s="145"/>
      <c r="E89" s="147"/>
      <c r="F89" s="147"/>
      <c r="G89" s="167"/>
      <c r="H89" s="147"/>
      <c r="I89" s="145"/>
      <c r="J89" s="145"/>
      <c r="K89" s="147"/>
      <c r="L89" s="147"/>
      <c r="M89" s="167"/>
      <c r="N89" s="147"/>
      <c r="O89" s="181"/>
      <c r="P89" s="181"/>
      <c r="Q89" s="181"/>
    </row>
    <row r="90" spans="2:17" x14ac:dyDescent="0.2">
      <c r="B90" s="147"/>
      <c r="C90" s="145"/>
      <c r="D90" s="145"/>
      <c r="E90" s="147"/>
      <c r="F90" s="147"/>
      <c r="G90" s="167"/>
      <c r="H90" s="147"/>
      <c r="I90" s="145"/>
      <c r="J90" s="145"/>
      <c r="K90" s="147"/>
      <c r="L90" s="147"/>
      <c r="M90" s="167"/>
      <c r="N90" s="147"/>
      <c r="O90" s="181"/>
      <c r="P90" s="181"/>
      <c r="Q90" s="181"/>
    </row>
    <row r="91" spans="2:17" x14ac:dyDescent="0.2">
      <c r="B91" s="147"/>
      <c r="C91" s="145"/>
      <c r="D91" s="145"/>
      <c r="E91" s="147"/>
      <c r="F91" s="147"/>
      <c r="G91" s="167"/>
      <c r="H91" s="147"/>
      <c r="I91" s="145"/>
      <c r="J91" s="145"/>
      <c r="K91" s="147"/>
      <c r="L91" s="147"/>
      <c r="M91" s="167"/>
      <c r="N91" s="147"/>
      <c r="O91" s="181"/>
      <c r="P91" s="181"/>
      <c r="Q91" s="181"/>
    </row>
    <row r="92" spans="2:17" x14ac:dyDescent="0.2">
      <c r="B92" s="147"/>
      <c r="C92" s="145"/>
      <c r="D92" s="145"/>
      <c r="E92" s="147"/>
      <c r="F92" s="147"/>
      <c r="G92" s="167"/>
      <c r="H92" s="147"/>
      <c r="I92" s="145"/>
      <c r="J92" s="145"/>
      <c r="K92" s="147"/>
      <c r="L92" s="147"/>
      <c r="M92" s="167"/>
      <c r="N92" s="147"/>
      <c r="O92" s="181"/>
      <c r="P92" s="181"/>
      <c r="Q92" s="181"/>
    </row>
    <row r="93" spans="2:17" x14ac:dyDescent="0.2">
      <c r="B93" s="147"/>
      <c r="C93" s="145"/>
      <c r="D93" s="145"/>
      <c r="E93" s="147"/>
      <c r="F93" s="147"/>
      <c r="G93" s="167"/>
      <c r="H93" s="147"/>
      <c r="I93" s="145"/>
      <c r="J93" s="145"/>
      <c r="K93" s="147"/>
      <c r="L93" s="147"/>
      <c r="M93" s="167"/>
      <c r="N93" s="147"/>
      <c r="O93" s="181"/>
      <c r="P93" s="181"/>
      <c r="Q93" s="181"/>
    </row>
    <row r="94" spans="2:17" x14ac:dyDescent="0.2">
      <c r="B94" s="147"/>
      <c r="C94" s="145"/>
      <c r="D94" s="145"/>
      <c r="E94" s="147"/>
      <c r="F94" s="147"/>
      <c r="G94" s="167"/>
      <c r="H94" s="147"/>
      <c r="I94" s="145"/>
      <c r="J94" s="145"/>
      <c r="K94" s="147"/>
      <c r="L94" s="147"/>
      <c r="M94" s="167"/>
      <c r="N94" s="147"/>
      <c r="O94" s="181"/>
      <c r="P94" s="181"/>
      <c r="Q94" s="181"/>
    </row>
    <row r="95" spans="2:17" x14ac:dyDescent="0.2">
      <c r="B95" s="147"/>
      <c r="C95" s="145"/>
      <c r="D95" s="145"/>
      <c r="E95" s="147"/>
      <c r="F95" s="147"/>
      <c r="G95" s="167"/>
      <c r="H95" s="147"/>
      <c r="I95" s="145"/>
      <c r="J95" s="145"/>
      <c r="K95" s="147"/>
      <c r="L95" s="147"/>
      <c r="M95" s="167"/>
      <c r="N95" s="147"/>
      <c r="O95" s="181"/>
      <c r="P95" s="181"/>
      <c r="Q95" s="181"/>
    </row>
    <row r="96" spans="2:17" x14ac:dyDescent="0.2">
      <c r="B96" s="147"/>
      <c r="C96" s="145"/>
      <c r="D96" s="145"/>
      <c r="E96" s="147"/>
      <c r="F96" s="147"/>
      <c r="G96" s="167"/>
      <c r="H96" s="147"/>
      <c r="I96" s="145"/>
      <c r="J96" s="145"/>
      <c r="K96" s="147"/>
      <c r="L96" s="147"/>
      <c r="M96" s="167"/>
      <c r="N96" s="147"/>
      <c r="O96" s="181"/>
      <c r="P96" s="181"/>
      <c r="Q96" s="181"/>
    </row>
    <row r="97" spans="2:17" x14ac:dyDescent="0.2">
      <c r="B97" s="147"/>
      <c r="C97" s="145"/>
      <c r="D97" s="145"/>
      <c r="E97" s="147"/>
      <c r="F97" s="147"/>
      <c r="G97" s="167"/>
      <c r="H97" s="147"/>
      <c r="I97" s="145"/>
      <c r="J97" s="145"/>
      <c r="K97" s="147"/>
      <c r="L97" s="147"/>
      <c r="M97" s="167"/>
      <c r="N97" s="147"/>
      <c r="O97" s="181"/>
      <c r="P97" s="181"/>
      <c r="Q97" s="181"/>
    </row>
    <row r="98" spans="2:17" x14ac:dyDescent="0.2">
      <c r="B98" s="147"/>
      <c r="C98" s="145"/>
      <c r="D98" s="145"/>
      <c r="E98" s="147"/>
      <c r="F98" s="147"/>
      <c r="G98" s="167"/>
      <c r="H98" s="147"/>
      <c r="I98" s="145"/>
      <c r="J98" s="145"/>
      <c r="K98" s="147"/>
      <c r="L98" s="147"/>
      <c r="M98" s="167"/>
      <c r="N98" s="147"/>
      <c r="O98" s="181"/>
      <c r="P98" s="181"/>
      <c r="Q98" s="181"/>
    </row>
    <row r="99" spans="2:17" x14ac:dyDescent="0.2">
      <c r="B99" s="147"/>
      <c r="C99" s="145"/>
      <c r="D99" s="145"/>
      <c r="E99" s="147"/>
      <c r="F99" s="147"/>
      <c r="G99" s="167"/>
      <c r="H99" s="147"/>
      <c r="I99" s="145"/>
      <c r="J99" s="145"/>
      <c r="K99" s="147"/>
      <c r="L99" s="147"/>
      <c r="M99" s="167"/>
      <c r="N99" s="147"/>
      <c r="O99" s="181"/>
      <c r="P99" s="181"/>
      <c r="Q99" s="181"/>
    </row>
    <row r="100" spans="2:17" x14ac:dyDescent="0.2">
      <c r="B100" s="147"/>
      <c r="C100" s="145"/>
      <c r="D100" s="145"/>
      <c r="E100" s="147"/>
      <c r="F100" s="147"/>
      <c r="G100" s="167"/>
      <c r="H100" s="147"/>
      <c r="I100" s="145"/>
      <c r="J100" s="145"/>
      <c r="K100" s="147"/>
      <c r="L100" s="147"/>
      <c r="M100" s="167"/>
      <c r="N100" s="147"/>
      <c r="O100" s="181"/>
      <c r="P100" s="181"/>
      <c r="Q100" s="181"/>
    </row>
    <row r="101" spans="2:17" x14ac:dyDescent="0.2">
      <c r="B101" s="147"/>
      <c r="C101" s="145"/>
      <c r="D101" s="145"/>
      <c r="E101" s="147"/>
      <c r="F101" s="147"/>
      <c r="G101" s="167"/>
      <c r="H101" s="147"/>
      <c r="I101" s="145"/>
      <c r="J101" s="145"/>
      <c r="K101" s="147"/>
      <c r="L101" s="147"/>
      <c r="M101" s="167"/>
      <c r="N101" s="147"/>
      <c r="O101" s="181"/>
      <c r="P101" s="181"/>
      <c r="Q101" s="181"/>
    </row>
    <row r="102" spans="2:17" x14ac:dyDescent="0.2">
      <c r="B102" s="147"/>
      <c r="C102" s="145"/>
      <c r="D102" s="145"/>
      <c r="E102" s="147"/>
      <c r="F102" s="147"/>
      <c r="G102" s="167"/>
      <c r="H102" s="147"/>
      <c r="I102" s="145"/>
      <c r="J102" s="145"/>
      <c r="K102" s="147"/>
      <c r="L102" s="147"/>
      <c r="M102" s="167"/>
      <c r="N102" s="147"/>
      <c r="O102" s="181"/>
      <c r="P102" s="181"/>
      <c r="Q102" s="181"/>
    </row>
    <row r="103" spans="2:17" x14ac:dyDescent="0.2">
      <c r="B103" s="147"/>
      <c r="C103" s="145"/>
      <c r="D103" s="145"/>
      <c r="E103" s="147"/>
      <c r="F103" s="147"/>
      <c r="G103" s="167"/>
      <c r="H103" s="147"/>
      <c r="I103" s="145"/>
      <c r="J103" s="145"/>
      <c r="K103" s="147"/>
      <c r="L103" s="147"/>
      <c r="M103" s="167"/>
      <c r="N103" s="147"/>
      <c r="O103" s="181"/>
      <c r="P103" s="181"/>
      <c r="Q103" s="181"/>
    </row>
    <row r="104" spans="2:17" x14ac:dyDescent="0.2">
      <c r="B104" s="147"/>
      <c r="C104" s="145"/>
      <c r="D104" s="145"/>
      <c r="E104" s="147"/>
      <c r="F104" s="147"/>
      <c r="G104" s="167"/>
      <c r="H104" s="147"/>
      <c r="I104" s="145"/>
      <c r="J104" s="145"/>
      <c r="K104" s="147"/>
      <c r="L104" s="147"/>
      <c r="M104" s="167"/>
      <c r="N104" s="147"/>
      <c r="O104" s="181"/>
      <c r="P104" s="181"/>
      <c r="Q104" s="181"/>
    </row>
    <row r="105" spans="2:17" x14ac:dyDescent="0.2">
      <c r="B105" s="147"/>
      <c r="C105" s="145"/>
      <c r="D105" s="145"/>
      <c r="E105" s="147"/>
      <c r="F105" s="147"/>
      <c r="G105" s="167"/>
      <c r="H105" s="147"/>
      <c r="I105" s="145"/>
      <c r="J105" s="145"/>
      <c r="K105" s="147"/>
      <c r="L105" s="147"/>
      <c r="M105" s="167"/>
      <c r="N105" s="147"/>
      <c r="O105" s="181"/>
      <c r="P105" s="181"/>
      <c r="Q105" s="181"/>
    </row>
    <row r="106" spans="2:17" x14ac:dyDescent="0.2">
      <c r="B106" s="147"/>
      <c r="C106" s="145"/>
      <c r="D106" s="145"/>
      <c r="E106" s="147"/>
      <c r="F106" s="147"/>
      <c r="G106" s="167"/>
      <c r="H106" s="147"/>
      <c r="I106" s="145"/>
      <c r="J106" s="145"/>
      <c r="K106" s="147"/>
      <c r="L106" s="147"/>
      <c r="M106" s="167"/>
      <c r="N106" s="147"/>
      <c r="O106" s="181"/>
      <c r="P106" s="181"/>
      <c r="Q106" s="181"/>
    </row>
    <row r="107" spans="2:17" x14ac:dyDescent="0.2">
      <c r="B107" s="147"/>
      <c r="C107" s="145"/>
      <c r="D107" s="145"/>
      <c r="E107" s="147"/>
      <c r="F107" s="147"/>
      <c r="G107" s="167"/>
      <c r="H107" s="147"/>
      <c r="I107" s="145"/>
      <c r="J107" s="145"/>
      <c r="K107" s="147"/>
      <c r="L107" s="147"/>
      <c r="M107" s="167"/>
      <c r="N107" s="147"/>
      <c r="O107" s="181"/>
      <c r="P107" s="181"/>
      <c r="Q107" s="181"/>
    </row>
    <row r="108" spans="2:17" x14ac:dyDescent="0.2">
      <c r="B108" s="147"/>
      <c r="C108" s="145"/>
      <c r="D108" s="145"/>
      <c r="E108" s="147"/>
      <c r="F108" s="147"/>
      <c r="G108" s="167"/>
      <c r="H108" s="147"/>
      <c r="I108" s="145"/>
      <c r="J108" s="145"/>
      <c r="K108" s="147"/>
      <c r="L108" s="147"/>
      <c r="M108" s="167"/>
      <c r="N108" s="147"/>
      <c r="O108" s="181"/>
      <c r="P108" s="181"/>
      <c r="Q108" s="181"/>
    </row>
    <row r="109" spans="2:17" x14ac:dyDescent="0.2">
      <c r="B109" s="147"/>
      <c r="C109" s="145"/>
      <c r="D109" s="145"/>
      <c r="E109" s="147"/>
      <c r="F109" s="147"/>
      <c r="G109" s="167"/>
      <c r="H109" s="147"/>
      <c r="I109" s="145"/>
      <c r="J109" s="145"/>
      <c r="K109" s="147"/>
      <c r="L109" s="147"/>
      <c r="M109" s="167"/>
      <c r="N109" s="147"/>
      <c r="O109" s="181"/>
      <c r="P109" s="181"/>
      <c r="Q109" s="181"/>
    </row>
    <row r="110" spans="2:17" x14ac:dyDescent="0.2">
      <c r="B110" s="147"/>
      <c r="C110" s="145"/>
      <c r="D110" s="145"/>
      <c r="E110" s="147"/>
      <c r="F110" s="147"/>
      <c r="G110" s="167"/>
      <c r="H110" s="147"/>
      <c r="I110" s="145"/>
      <c r="J110" s="145"/>
      <c r="K110" s="147"/>
      <c r="L110" s="147"/>
      <c r="M110" s="167"/>
      <c r="N110" s="147"/>
      <c r="O110" s="181"/>
      <c r="P110" s="181"/>
      <c r="Q110" s="181"/>
    </row>
    <row r="111" spans="2:17" x14ac:dyDescent="0.2">
      <c r="B111" s="147"/>
      <c r="C111" s="145"/>
      <c r="D111" s="145"/>
      <c r="E111" s="147"/>
      <c r="F111" s="147"/>
      <c r="G111" s="167"/>
      <c r="H111" s="147"/>
      <c r="I111" s="145"/>
      <c r="J111" s="145"/>
      <c r="K111" s="147"/>
      <c r="L111" s="147"/>
      <c r="M111" s="167"/>
      <c r="N111" s="147"/>
      <c r="O111" s="181"/>
      <c r="P111" s="181"/>
      <c r="Q111" s="181"/>
    </row>
    <row r="112" spans="2:17" x14ac:dyDescent="0.2">
      <c r="B112" s="147"/>
      <c r="C112" s="145"/>
      <c r="D112" s="145"/>
      <c r="E112" s="147"/>
      <c r="F112" s="147"/>
      <c r="G112" s="167"/>
      <c r="H112" s="147"/>
      <c r="I112" s="145"/>
      <c r="J112" s="145"/>
      <c r="K112" s="147"/>
      <c r="L112" s="147"/>
      <c r="M112" s="167"/>
      <c r="N112" s="147"/>
      <c r="O112" s="181"/>
      <c r="P112" s="181"/>
      <c r="Q112" s="181"/>
    </row>
    <row r="113" spans="2:17" x14ac:dyDescent="0.2">
      <c r="B113" s="147"/>
      <c r="C113" s="145"/>
      <c r="D113" s="145"/>
      <c r="E113" s="147"/>
      <c r="F113" s="147"/>
      <c r="G113" s="167"/>
      <c r="H113" s="147"/>
      <c r="I113" s="145"/>
      <c r="J113" s="145"/>
      <c r="K113" s="147"/>
      <c r="L113" s="147"/>
      <c r="M113" s="167"/>
      <c r="N113" s="147"/>
      <c r="O113" s="181"/>
      <c r="P113" s="181"/>
      <c r="Q113" s="181"/>
    </row>
    <row r="114" spans="2:17" x14ac:dyDescent="0.2">
      <c r="B114" s="147"/>
      <c r="C114" s="145"/>
      <c r="D114" s="145"/>
      <c r="E114" s="147"/>
      <c r="F114" s="147"/>
      <c r="G114" s="167"/>
      <c r="H114" s="147"/>
      <c r="I114" s="145"/>
      <c r="J114" s="145"/>
      <c r="K114" s="147"/>
      <c r="L114" s="147"/>
      <c r="M114" s="167"/>
      <c r="N114" s="147"/>
      <c r="O114" s="181"/>
      <c r="P114" s="181"/>
      <c r="Q114" s="181"/>
    </row>
    <row r="115" spans="2:17" x14ac:dyDescent="0.2">
      <c r="B115" s="147"/>
      <c r="C115" s="145"/>
      <c r="D115" s="145"/>
      <c r="E115" s="147"/>
      <c r="F115" s="147"/>
      <c r="G115" s="167"/>
      <c r="H115" s="147"/>
      <c r="I115" s="145"/>
      <c r="J115" s="145"/>
      <c r="K115" s="147"/>
      <c r="L115" s="147"/>
      <c r="M115" s="167"/>
      <c r="N115" s="147"/>
      <c r="O115" s="181"/>
      <c r="P115" s="181"/>
      <c r="Q115" s="181"/>
    </row>
    <row r="116" spans="2:17" x14ac:dyDescent="0.2">
      <c r="B116" s="147"/>
      <c r="C116" s="145"/>
      <c r="D116" s="145"/>
      <c r="E116" s="147"/>
      <c r="F116" s="147"/>
      <c r="G116" s="167"/>
      <c r="H116" s="147"/>
      <c r="I116" s="145"/>
      <c r="J116" s="145"/>
      <c r="K116" s="147"/>
      <c r="L116" s="147"/>
      <c r="M116" s="167"/>
      <c r="N116" s="147"/>
      <c r="O116" s="181"/>
      <c r="P116" s="181"/>
      <c r="Q116" s="181"/>
    </row>
    <row r="117" spans="2:17" x14ac:dyDescent="0.2">
      <c r="B117" s="147"/>
      <c r="C117" s="145"/>
      <c r="D117" s="145"/>
      <c r="E117" s="147"/>
      <c r="F117" s="147"/>
      <c r="G117" s="167"/>
      <c r="H117" s="147"/>
      <c r="I117" s="145"/>
      <c r="J117" s="145"/>
      <c r="K117" s="147"/>
      <c r="L117" s="147"/>
      <c r="M117" s="167"/>
      <c r="N117" s="147"/>
      <c r="O117" s="181"/>
      <c r="P117" s="181"/>
      <c r="Q117" s="181"/>
    </row>
    <row r="118" spans="2:17" x14ac:dyDescent="0.2">
      <c r="B118" s="147"/>
      <c r="C118" s="145"/>
      <c r="D118" s="145"/>
      <c r="E118" s="147"/>
      <c r="F118" s="147"/>
      <c r="G118" s="167"/>
      <c r="H118" s="147"/>
      <c r="I118" s="145"/>
      <c r="J118" s="145"/>
      <c r="K118" s="147"/>
      <c r="L118" s="147"/>
      <c r="M118" s="167"/>
      <c r="N118" s="147"/>
      <c r="O118" s="181"/>
      <c r="P118" s="181"/>
      <c r="Q118" s="181"/>
    </row>
    <row r="119" spans="2:17" x14ac:dyDescent="0.2">
      <c r="B119" s="147"/>
      <c r="C119" s="145"/>
      <c r="D119" s="145"/>
      <c r="E119" s="147"/>
      <c r="F119" s="147"/>
      <c r="G119" s="167"/>
      <c r="H119" s="147"/>
      <c r="I119" s="145"/>
      <c r="J119" s="145"/>
      <c r="K119" s="147"/>
      <c r="L119" s="147"/>
      <c r="M119" s="167"/>
      <c r="N119" s="147"/>
      <c r="O119" s="181"/>
      <c r="P119" s="181"/>
      <c r="Q119" s="181"/>
    </row>
    <row r="120" spans="2:17" x14ac:dyDescent="0.2">
      <c r="B120" s="147"/>
      <c r="C120" s="145"/>
      <c r="D120" s="145"/>
      <c r="E120" s="147"/>
      <c r="F120" s="147"/>
      <c r="G120" s="167"/>
      <c r="H120" s="147"/>
      <c r="I120" s="145"/>
      <c r="J120" s="145"/>
      <c r="K120" s="147"/>
      <c r="L120" s="147"/>
      <c r="M120" s="167"/>
      <c r="N120" s="147"/>
      <c r="O120" s="181"/>
      <c r="P120" s="181"/>
      <c r="Q120" s="181"/>
    </row>
    <row r="121" spans="2:17" x14ac:dyDescent="0.2">
      <c r="B121" s="147"/>
      <c r="C121" s="145"/>
      <c r="D121" s="145"/>
      <c r="E121" s="147"/>
      <c r="F121" s="147"/>
      <c r="G121" s="167"/>
      <c r="H121" s="147"/>
      <c r="I121" s="145"/>
      <c r="J121" s="145"/>
      <c r="K121" s="147"/>
      <c r="L121" s="147"/>
      <c r="M121" s="167"/>
      <c r="N121" s="147"/>
      <c r="O121" s="181"/>
      <c r="P121" s="181"/>
      <c r="Q121" s="181"/>
    </row>
    <row r="122" spans="2:17" x14ac:dyDescent="0.2">
      <c r="B122" s="147"/>
      <c r="C122" s="145"/>
      <c r="D122" s="145"/>
      <c r="E122" s="147"/>
      <c r="F122" s="147"/>
      <c r="G122" s="167"/>
      <c r="H122" s="147"/>
      <c r="I122" s="145"/>
      <c r="J122" s="145"/>
      <c r="K122" s="147"/>
      <c r="L122" s="147"/>
      <c r="M122" s="167"/>
      <c r="N122" s="147"/>
      <c r="O122" s="181"/>
      <c r="P122" s="181"/>
      <c r="Q122" s="181"/>
    </row>
    <row r="123" spans="2:17" x14ac:dyDescent="0.2">
      <c r="B123" s="147"/>
      <c r="C123" s="145"/>
      <c r="D123" s="145"/>
      <c r="E123" s="147"/>
      <c r="F123" s="147"/>
      <c r="G123" s="167"/>
      <c r="H123" s="147"/>
      <c r="I123" s="145"/>
      <c r="J123" s="145"/>
      <c r="K123" s="147"/>
      <c r="L123" s="147"/>
      <c r="M123" s="167"/>
      <c r="N123" s="147"/>
      <c r="O123" s="181"/>
      <c r="P123" s="181"/>
      <c r="Q123" s="181"/>
    </row>
    <row r="124" spans="2:17" x14ac:dyDescent="0.2">
      <c r="B124" s="147"/>
      <c r="C124" s="145"/>
      <c r="D124" s="145"/>
      <c r="E124" s="147"/>
      <c r="F124" s="147"/>
      <c r="G124" s="167"/>
      <c r="H124" s="147"/>
      <c r="I124" s="145"/>
      <c r="J124" s="145"/>
      <c r="K124" s="147"/>
      <c r="L124" s="147"/>
      <c r="M124" s="167"/>
      <c r="N124" s="147"/>
      <c r="O124" s="181"/>
      <c r="P124" s="181"/>
      <c r="Q124" s="181"/>
    </row>
    <row r="125" spans="2:17" x14ac:dyDescent="0.2">
      <c r="B125" s="147"/>
      <c r="C125" s="145"/>
      <c r="D125" s="145"/>
      <c r="E125" s="147"/>
      <c r="F125" s="147"/>
      <c r="G125" s="167"/>
      <c r="H125" s="147"/>
      <c r="I125" s="145"/>
      <c r="J125" s="145"/>
      <c r="K125" s="147"/>
      <c r="L125" s="147"/>
      <c r="M125" s="167"/>
      <c r="N125" s="147"/>
      <c r="O125" s="181"/>
      <c r="P125" s="181"/>
      <c r="Q125" s="181"/>
    </row>
    <row r="126" spans="2:17" x14ac:dyDescent="0.2">
      <c r="B126" s="147"/>
      <c r="C126" s="145"/>
      <c r="D126" s="145"/>
      <c r="E126" s="147"/>
      <c r="F126" s="147"/>
      <c r="G126" s="167"/>
      <c r="H126" s="147"/>
      <c r="I126" s="145"/>
      <c r="J126" s="145"/>
      <c r="K126" s="147"/>
      <c r="L126" s="147"/>
      <c r="M126" s="167"/>
      <c r="N126" s="147"/>
      <c r="O126" s="181"/>
      <c r="P126" s="181"/>
      <c r="Q126" s="181"/>
    </row>
    <row r="127" spans="2:17" x14ac:dyDescent="0.2">
      <c r="B127" s="147"/>
      <c r="C127" s="145"/>
      <c r="D127" s="145"/>
      <c r="E127" s="147"/>
      <c r="F127" s="147"/>
      <c r="G127" s="167"/>
      <c r="H127" s="147"/>
      <c r="I127" s="145"/>
      <c r="J127" s="145"/>
      <c r="K127" s="147"/>
      <c r="L127" s="147"/>
      <c r="M127" s="167"/>
      <c r="N127" s="147"/>
      <c r="O127" s="181"/>
      <c r="P127" s="181"/>
      <c r="Q127" s="181"/>
    </row>
    <row r="128" spans="2:17" x14ac:dyDescent="0.2">
      <c r="B128" s="147"/>
      <c r="C128" s="145"/>
      <c r="D128" s="145"/>
      <c r="E128" s="147"/>
      <c r="F128" s="147"/>
      <c r="G128" s="167"/>
      <c r="H128" s="147"/>
      <c r="I128" s="145"/>
      <c r="J128" s="145"/>
      <c r="K128" s="147"/>
      <c r="L128" s="147"/>
      <c r="M128" s="167"/>
      <c r="N128" s="147"/>
      <c r="O128" s="181"/>
      <c r="P128" s="181"/>
      <c r="Q128" s="181"/>
    </row>
    <row r="129" spans="2:17" x14ac:dyDescent="0.2">
      <c r="B129" s="147"/>
      <c r="C129" s="145"/>
      <c r="D129" s="145"/>
      <c r="E129" s="147"/>
      <c r="F129" s="147"/>
      <c r="G129" s="167"/>
      <c r="H129" s="147"/>
      <c r="I129" s="145"/>
      <c r="J129" s="145"/>
      <c r="K129" s="147"/>
      <c r="L129" s="147"/>
      <c r="M129" s="167"/>
      <c r="N129" s="147"/>
      <c r="O129" s="181"/>
      <c r="P129" s="181"/>
      <c r="Q129" s="181"/>
    </row>
    <row r="130" spans="2:17" x14ac:dyDescent="0.2">
      <c r="B130" s="147"/>
      <c r="C130" s="145"/>
      <c r="D130" s="145"/>
      <c r="E130" s="147"/>
      <c r="F130" s="147"/>
      <c r="G130" s="167"/>
      <c r="H130" s="147"/>
      <c r="I130" s="145"/>
      <c r="J130" s="145"/>
      <c r="K130" s="147"/>
      <c r="L130" s="147"/>
      <c r="M130" s="167"/>
      <c r="N130" s="147"/>
      <c r="O130" s="181"/>
      <c r="P130" s="181"/>
      <c r="Q130" s="181"/>
    </row>
    <row r="131" spans="2:17" x14ac:dyDescent="0.2">
      <c r="B131" s="147"/>
      <c r="C131" s="145"/>
      <c r="D131" s="145"/>
      <c r="E131" s="147"/>
      <c r="F131" s="147"/>
      <c r="G131" s="167"/>
      <c r="H131" s="147"/>
      <c r="I131" s="145"/>
      <c r="J131" s="145"/>
      <c r="K131" s="147"/>
      <c r="L131" s="147"/>
      <c r="M131" s="167"/>
      <c r="N131" s="147"/>
      <c r="O131" s="181"/>
      <c r="P131" s="181"/>
      <c r="Q131" s="181"/>
    </row>
    <row r="132" spans="2:17" x14ac:dyDescent="0.2">
      <c r="B132" s="147"/>
      <c r="C132" s="145"/>
      <c r="D132" s="145"/>
      <c r="E132" s="147"/>
      <c r="F132" s="147"/>
      <c r="G132" s="167"/>
      <c r="H132" s="147"/>
      <c r="I132" s="145"/>
      <c r="J132" s="145"/>
      <c r="K132" s="147"/>
      <c r="L132" s="147"/>
      <c r="M132" s="167"/>
      <c r="N132" s="147"/>
      <c r="O132" s="181"/>
      <c r="P132" s="181"/>
      <c r="Q132" s="181"/>
    </row>
    <row r="133" spans="2:17" x14ac:dyDescent="0.2">
      <c r="B133" s="147"/>
      <c r="C133" s="145"/>
      <c r="D133" s="145"/>
      <c r="E133" s="147"/>
      <c r="F133" s="147"/>
      <c r="G133" s="167"/>
      <c r="H133" s="147"/>
      <c r="I133" s="145"/>
      <c r="J133" s="145"/>
      <c r="K133" s="147"/>
      <c r="L133" s="147"/>
      <c r="M133" s="167"/>
      <c r="N133" s="147"/>
      <c r="O133" s="181"/>
      <c r="P133" s="181"/>
      <c r="Q133" s="181"/>
    </row>
    <row r="134" spans="2:17" x14ac:dyDescent="0.2">
      <c r="B134" s="147"/>
      <c r="C134" s="145"/>
      <c r="D134" s="145"/>
      <c r="E134" s="147"/>
      <c r="F134" s="147"/>
      <c r="G134" s="167"/>
      <c r="H134" s="147"/>
      <c r="I134" s="145"/>
      <c r="J134" s="145"/>
      <c r="K134" s="147"/>
      <c r="L134" s="147"/>
      <c r="M134" s="167"/>
      <c r="N134" s="147"/>
      <c r="O134" s="181"/>
      <c r="P134" s="181"/>
      <c r="Q134" s="181"/>
    </row>
    <row r="135" spans="2:17" x14ac:dyDescent="0.2">
      <c r="B135" s="147"/>
      <c r="C135" s="145"/>
      <c r="D135" s="145"/>
      <c r="E135" s="147"/>
      <c r="F135" s="147"/>
      <c r="G135" s="167"/>
      <c r="H135" s="147"/>
      <c r="I135" s="145"/>
      <c r="J135" s="145"/>
      <c r="K135" s="147"/>
      <c r="L135" s="147"/>
      <c r="M135" s="167"/>
      <c r="N135" s="147"/>
      <c r="O135" s="181"/>
      <c r="P135" s="181"/>
      <c r="Q135" s="181"/>
    </row>
    <row r="136" spans="2:17" x14ac:dyDescent="0.2">
      <c r="B136" s="147"/>
      <c r="C136" s="145"/>
      <c r="D136" s="145"/>
      <c r="E136" s="147"/>
      <c r="F136" s="147"/>
      <c r="G136" s="167"/>
      <c r="H136" s="147"/>
      <c r="I136" s="145"/>
      <c r="J136" s="145"/>
      <c r="K136" s="147"/>
      <c r="L136" s="147"/>
      <c r="M136" s="167"/>
      <c r="N136" s="147"/>
      <c r="O136" s="181"/>
      <c r="P136" s="181"/>
      <c r="Q136" s="181"/>
    </row>
    <row r="137" spans="2:17" x14ac:dyDescent="0.2">
      <c r="B137" s="147"/>
      <c r="C137" s="145"/>
      <c r="D137" s="145"/>
      <c r="E137" s="147"/>
      <c r="F137" s="147"/>
      <c r="G137" s="167"/>
      <c r="H137" s="147"/>
      <c r="I137" s="145"/>
      <c r="J137" s="145"/>
      <c r="K137" s="147"/>
      <c r="L137" s="147"/>
      <c r="M137" s="167"/>
      <c r="N137" s="147"/>
      <c r="O137" s="181"/>
      <c r="P137" s="181"/>
      <c r="Q137" s="181"/>
    </row>
    <row r="138" spans="2:17" x14ac:dyDescent="0.2">
      <c r="B138" s="147"/>
      <c r="C138" s="145"/>
      <c r="D138" s="145"/>
      <c r="E138" s="147"/>
      <c r="F138" s="147"/>
      <c r="G138" s="167"/>
      <c r="H138" s="147"/>
      <c r="I138" s="145"/>
      <c r="J138" s="145"/>
      <c r="K138" s="147"/>
      <c r="L138" s="147"/>
      <c r="M138" s="167"/>
      <c r="N138" s="147"/>
      <c r="O138" s="181"/>
      <c r="P138" s="181"/>
      <c r="Q138" s="181"/>
    </row>
    <row r="139" spans="2:17" x14ac:dyDescent="0.2">
      <c r="B139" s="147"/>
      <c r="C139" s="145"/>
      <c r="D139" s="145"/>
      <c r="E139" s="147"/>
      <c r="F139" s="147"/>
      <c r="G139" s="167"/>
      <c r="H139" s="147"/>
      <c r="I139" s="145"/>
      <c r="J139" s="145"/>
      <c r="K139" s="147"/>
      <c r="L139" s="147"/>
      <c r="M139" s="167"/>
      <c r="N139" s="147"/>
      <c r="O139" s="181"/>
      <c r="P139" s="181"/>
      <c r="Q139" s="181"/>
    </row>
    <row r="140" spans="2:17" x14ac:dyDescent="0.2">
      <c r="B140" s="147"/>
      <c r="C140" s="145"/>
      <c r="D140" s="145"/>
      <c r="E140" s="147"/>
      <c r="F140" s="147"/>
      <c r="G140" s="167"/>
      <c r="H140" s="147"/>
      <c r="I140" s="145"/>
      <c r="J140" s="145"/>
      <c r="K140" s="147"/>
      <c r="L140" s="147"/>
      <c r="M140" s="167"/>
      <c r="N140" s="147"/>
      <c r="O140" s="181"/>
      <c r="P140" s="181"/>
      <c r="Q140" s="181"/>
    </row>
    <row r="141" spans="2:17" x14ac:dyDescent="0.2">
      <c r="B141" s="147"/>
      <c r="C141" s="145"/>
      <c r="D141" s="145"/>
      <c r="E141" s="147"/>
      <c r="F141" s="147"/>
      <c r="G141" s="167"/>
      <c r="H141" s="147"/>
      <c r="I141" s="145"/>
      <c r="J141" s="145"/>
      <c r="K141" s="147"/>
      <c r="L141" s="147"/>
      <c r="M141" s="167"/>
      <c r="N141" s="147"/>
      <c r="O141" s="181"/>
      <c r="P141" s="181"/>
      <c r="Q141" s="181"/>
    </row>
    <row r="142" spans="2:17" x14ac:dyDescent="0.2">
      <c r="B142" s="147"/>
      <c r="C142" s="145"/>
      <c r="D142" s="145"/>
      <c r="E142" s="147"/>
      <c r="F142" s="147"/>
      <c r="G142" s="167"/>
      <c r="H142" s="147"/>
      <c r="I142" s="145"/>
      <c r="J142" s="145"/>
      <c r="K142" s="147"/>
      <c r="L142" s="147"/>
      <c r="M142" s="167"/>
      <c r="N142" s="147"/>
      <c r="O142" s="181"/>
      <c r="P142" s="181"/>
      <c r="Q142" s="181"/>
    </row>
    <row r="143" spans="2:17" x14ac:dyDescent="0.2">
      <c r="B143" s="147"/>
      <c r="C143" s="145"/>
      <c r="D143" s="145"/>
      <c r="E143" s="147"/>
      <c r="F143" s="147"/>
      <c r="G143" s="167"/>
      <c r="H143" s="147"/>
      <c r="I143" s="145"/>
      <c r="J143" s="145"/>
      <c r="K143" s="147"/>
      <c r="L143" s="147"/>
      <c r="M143" s="167"/>
      <c r="N143" s="147"/>
      <c r="O143" s="181"/>
      <c r="P143" s="181"/>
      <c r="Q143" s="181"/>
    </row>
    <row r="144" spans="2:17" x14ac:dyDescent="0.2">
      <c r="B144" s="147"/>
      <c r="C144" s="145"/>
      <c r="D144" s="145"/>
      <c r="E144" s="147"/>
      <c r="F144" s="147"/>
      <c r="G144" s="167"/>
      <c r="H144" s="147"/>
      <c r="I144" s="145"/>
      <c r="J144" s="145"/>
      <c r="K144" s="147"/>
      <c r="L144" s="147"/>
      <c r="M144" s="167"/>
      <c r="N144" s="147"/>
      <c r="O144" s="181"/>
      <c r="P144" s="181"/>
      <c r="Q144" s="181"/>
    </row>
    <row r="145" spans="2:17" x14ac:dyDescent="0.2">
      <c r="B145" s="147"/>
      <c r="C145" s="145"/>
      <c r="D145" s="145"/>
      <c r="E145" s="147"/>
      <c r="F145" s="147"/>
      <c r="G145" s="167"/>
      <c r="H145" s="147"/>
      <c r="I145" s="145"/>
      <c r="J145" s="145"/>
      <c r="K145" s="147"/>
      <c r="L145" s="147"/>
      <c r="M145" s="167"/>
      <c r="N145" s="147"/>
      <c r="O145" s="181"/>
      <c r="P145" s="181"/>
      <c r="Q145" s="181"/>
    </row>
    <row r="146" spans="2:17" x14ac:dyDescent="0.2">
      <c r="B146" s="147"/>
      <c r="C146" s="145"/>
      <c r="D146" s="145"/>
      <c r="E146" s="147"/>
      <c r="F146" s="147"/>
      <c r="G146" s="167"/>
      <c r="H146" s="147"/>
      <c r="I146" s="145"/>
      <c r="J146" s="145"/>
      <c r="K146" s="147"/>
      <c r="L146" s="147"/>
      <c r="M146" s="167"/>
      <c r="N146" s="147"/>
      <c r="O146" s="181"/>
      <c r="P146" s="181"/>
      <c r="Q146" s="181"/>
    </row>
    <row r="147" spans="2:17" x14ac:dyDescent="0.2">
      <c r="B147" s="147"/>
      <c r="C147" s="145"/>
      <c r="D147" s="145"/>
      <c r="E147" s="147"/>
      <c r="F147" s="147"/>
      <c r="G147" s="167"/>
      <c r="H147" s="147"/>
      <c r="I147" s="145"/>
      <c r="J147" s="145"/>
      <c r="K147" s="147"/>
      <c r="L147" s="147"/>
      <c r="M147" s="167"/>
      <c r="N147" s="147"/>
      <c r="O147" s="181"/>
      <c r="P147" s="181"/>
      <c r="Q147" s="181"/>
    </row>
    <row r="148" spans="2:17" x14ac:dyDescent="0.2">
      <c r="B148" s="147"/>
      <c r="C148" s="145"/>
      <c r="D148" s="145"/>
      <c r="E148" s="147"/>
      <c r="F148" s="147"/>
      <c r="G148" s="167"/>
      <c r="H148" s="147"/>
      <c r="I148" s="145"/>
      <c r="J148" s="145"/>
      <c r="K148" s="147"/>
      <c r="L148" s="147"/>
      <c r="M148" s="167"/>
      <c r="N148" s="147"/>
      <c r="O148" s="181"/>
      <c r="P148" s="181"/>
      <c r="Q148" s="181"/>
    </row>
    <row r="149" spans="2:17" x14ac:dyDescent="0.2">
      <c r="B149" s="147"/>
      <c r="C149" s="145"/>
      <c r="D149" s="145"/>
      <c r="E149" s="147"/>
      <c r="F149" s="147"/>
      <c r="G149" s="167"/>
      <c r="H149" s="147"/>
      <c r="I149" s="145"/>
      <c r="J149" s="145"/>
      <c r="K149" s="147"/>
      <c r="L149" s="147"/>
      <c r="M149" s="167"/>
      <c r="N149" s="147"/>
      <c r="O149" s="181"/>
      <c r="P149" s="181"/>
      <c r="Q149" s="181"/>
    </row>
    <row r="150" spans="2:17" x14ac:dyDescent="0.2">
      <c r="B150" s="147"/>
      <c r="C150" s="145"/>
      <c r="D150" s="145"/>
      <c r="E150" s="147"/>
      <c r="F150" s="147"/>
      <c r="G150" s="167"/>
      <c r="H150" s="147"/>
      <c r="I150" s="145"/>
      <c r="J150" s="145"/>
      <c r="K150" s="147"/>
      <c r="L150" s="147"/>
      <c r="M150" s="167"/>
      <c r="N150" s="147"/>
      <c r="O150" s="181"/>
      <c r="P150" s="181"/>
      <c r="Q150" s="181"/>
    </row>
    <row r="151" spans="2:17" x14ac:dyDescent="0.2">
      <c r="B151" s="147"/>
      <c r="C151" s="145"/>
      <c r="D151" s="145"/>
      <c r="E151" s="147"/>
      <c r="F151" s="147"/>
      <c r="G151" s="167"/>
      <c r="H151" s="147"/>
      <c r="I151" s="145"/>
      <c r="J151" s="145"/>
      <c r="K151" s="147"/>
      <c r="L151" s="147"/>
      <c r="M151" s="167"/>
      <c r="N151" s="147"/>
      <c r="O151" s="181"/>
      <c r="P151" s="181"/>
      <c r="Q151" s="181"/>
    </row>
    <row r="152" spans="2:17" x14ac:dyDescent="0.2">
      <c r="B152" s="147"/>
      <c r="C152" s="145"/>
      <c r="D152" s="145"/>
      <c r="E152" s="147"/>
      <c r="F152" s="147"/>
      <c r="G152" s="167"/>
      <c r="H152" s="147"/>
      <c r="I152" s="145"/>
      <c r="J152" s="145"/>
      <c r="K152" s="147"/>
      <c r="L152" s="147"/>
      <c r="M152" s="167"/>
      <c r="N152" s="147"/>
      <c r="O152" s="181"/>
      <c r="P152" s="181"/>
      <c r="Q152" s="181"/>
    </row>
    <row r="153" spans="2:17" x14ac:dyDescent="0.2">
      <c r="B153" s="147"/>
      <c r="C153" s="145"/>
      <c r="D153" s="145"/>
      <c r="E153" s="147"/>
      <c r="F153" s="147"/>
      <c r="G153" s="167"/>
      <c r="H153" s="147"/>
      <c r="I153" s="145"/>
      <c r="J153" s="145"/>
      <c r="K153" s="147"/>
      <c r="L153" s="147"/>
      <c r="M153" s="167"/>
      <c r="N153" s="147"/>
      <c r="O153" s="181"/>
      <c r="P153" s="181"/>
      <c r="Q153" s="181"/>
    </row>
    <row r="154" spans="2:17" x14ac:dyDescent="0.2">
      <c r="B154" s="147"/>
      <c r="C154" s="145"/>
      <c r="D154" s="145"/>
      <c r="E154" s="147"/>
      <c r="F154" s="147"/>
      <c r="G154" s="167"/>
      <c r="H154" s="147"/>
      <c r="I154" s="145"/>
      <c r="J154" s="145"/>
      <c r="K154" s="147"/>
      <c r="L154" s="147"/>
      <c r="M154" s="167"/>
      <c r="N154" s="147"/>
      <c r="O154" s="181"/>
      <c r="P154" s="181"/>
      <c r="Q154" s="181"/>
    </row>
    <row r="155" spans="2:17" x14ac:dyDescent="0.2">
      <c r="B155" s="147"/>
      <c r="C155" s="145"/>
      <c r="D155" s="145"/>
      <c r="E155" s="147"/>
      <c r="F155" s="147"/>
      <c r="G155" s="167"/>
      <c r="H155" s="147"/>
      <c r="I155" s="145"/>
      <c r="J155" s="145"/>
      <c r="K155" s="147"/>
      <c r="L155" s="147"/>
      <c r="M155" s="167"/>
      <c r="N155" s="147"/>
      <c r="O155" s="181"/>
      <c r="P155" s="181"/>
      <c r="Q155" s="181"/>
    </row>
    <row r="156" spans="2:17" x14ac:dyDescent="0.2">
      <c r="B156" s="147"/>
      <c r="C156" s="145"/>
      <c r="D156" s="145"/>
      <c r="E156" s="147"/>
      <c r="F156" s="147"/>
      <c r="G156" s="167"/>
      <c r="H156" s="147"/>
      <c r="I156" s="145"/>
      <c r="J156" s="145"/>
      <c r="K156" s="147"/>
      <c r="L156" s="147"/>
      <c r="M156" s="167"/>
      <c r="N156" s="147"/>
      <c r="O156" s="181"/>
      <c r="P156" s="181"/>
      <c r="Q156" s="181"/>
    </row>
    <row r="157" spans="2:17" x14ac:dyDescent="0.2">
      <c r="B157" s="147"/>
      <c r="C157" s="145"/>
      <c r="D157" s="145"/>
      <c r="E157" s="147"/>
      <c r="F157" s="147"/>
      <c r="G157" s="167"/>
      <c r="H157" s="147"/>
      <c r="I157" s="145"/>
      <c r="J157" s="145"/>
      <c r="K157" s="147"/>
      <c r="L157" s="147"/>
      <c r="M157" s="167"/>
      <c r="N157" s="147"/>
      <c r="O157" s="181"/>
      <c r="P157" s="181"/>
      <c r="Q157" s="181"/>
    </row>
    <row r="158" spans="2:17" x14ac:dyDescent="0.2">
      <c r="B158" s="147"/>
      <c r="C158" s="145"/>
      <c r="D158" s="145"/>
      <c r="E158" s="147"/>
      <c r="F158" s="147"/>
      <c r="G158" s="167"/>
      <c r="H158" s="147"/>
      <c r="I158" s="145"/>
      <c r="J158" s="145"/>
      <c r="K158" s="147"/>
      <c r="L158" s="147"/>
      <c r="M158" s="167"/>
      <c r="N158" s="147"/>
      <c r="O158" s="181"/>
      <c r="P158" s="181"/>
      <c r="Q158" s="181"/>
    </row>
    <row r="159" spans="2:17" x14ac:dyDescent="0.2">
      <c r="B159" s="147"/>
      <c r="C159" s="145"/>
      <c r="D159" s="145"/>
      <c r="E159" s="147"/>
      <c r="F159" s="147"/>
      <c r="G159" s="167"/>
      <c r="H159" s="147"/>
      <c r="I159" s="145"/>
      <c r="J159" s="145"/>
      <c r="K159" s="147"/>
      <c r="L159" s="147"/>
      <c r="M159" s="167"/>
      <c r="N159" s="147"/>
      <c r="O159" s="181"/>
      <c r="P159" s="181"/>
      <c r="Q159" s="181"/>
    </row>
    <row r="160" spans="2:17" x14ac:dyDescent="0.2">
      <c r="B160" s="147"/>
      <c r="C160" s="145"/>
      <c r="D160" s="145"/>
      <c r="E160" s="147"/>
      <c r="F160" s="147"/>
      <c r="G160" s="167"/>
      <c r="H160" s="147"/>
      <c r="I160" s="145"/>
      <c r="J160" s="145"/>
      <c r="K160" s="147"/>
      <c r="L160" s="147"/>
      <c r="M160" s="167"/>
      <c r="N160" s="147"/>
      <c r="O160" s="181"/>
      <c r="P160" s="181"/>
      <c r="Q160" s="181"/>
    </row>
    <row r="161" spans="2:17" x14ac:dyDescent="0.2">
      <c r="B161" s="147"/>
      <c r="C161" s="145"/>
      <c r="D161" s="145"/>
      <c r="E161" s="147"/>
      <c r="F161" s="147"/>
      <c r="G161" s="167"/>
      <c r="H161" s="147"/>
      <c r="I161" s="145"/>
      <c r="J161" s="145"/>
      <c r="K161" s="147"/>
      <c r="L161" s="147"/>
      <c r="M161" s="167"/>
      <c r="N161" s="147"/>
      <c r="O161" s="181"/>
      <c r="P161" s="181"/>
      <c r="Q161" s="181"/>
    </row>
    <row r="162" spans="2:17" x14ac:dyDescent="0.2">
      <c r="B162" s="147"/>
      <c r="C162" s="145"/>
      <c r="D162" s="145"/>
      <c r="E162" s="147"/>
      <c r="F162" s="147"/>
      <c r="G162" s="167"/>
      <c r="H162" s="147"/>
      <c r="I162" s="145"/>
      <c r="J162" s="145"/>
      <c r="K162" s="147"/>
      <c r="L162" s="147"/>
      <c r="M162" s="167"/>
      <c r="N162" s="147"/>
      <c r="O162" s="181"/>
      <c r="P162" s="181"/>
      <c r="Q162" s="181"/>
    </row>
    <row r="163" spans="2:17" x14ac:dyDescent="0.2">
      <c r="B163" s="147"/>
      <c r="C163" s="145"/>
      <c r="D163" s="145"/>
      <c r="E163" s="147"/>
      <c r="F163" s="147"/>
      <c r="G163" s="167"/>
      <c r="H163" s="147"/>
      <c r="I163" s="145"/>
      <c r="J163" s="145"/>
      <c r="K163" s="147"/>
      <c r="L163" s="147"/>
      <c r="M163" s="167"/>
      <c r="N163" s="147"/>
      <c r="O163" s="181"/>
      <c r="P163" s="181"/>
      <c r="Q163" s="181"/>
    </row>
    <row r="164" spans="2:17" x14ac:dyDescent="0.2">
      <c r="B164" s="147"/>
      <c r="C164" s="145"/>
      <c r="D164" s="145"/>
      <c r="E164" s="147"/>
      <c r="F164" s="147"/>
      <c r="G164" s="167"/>
      <c r="H164" s="147"/>
      <c r="I164" s="145"/>
      <c r="J164" s="145"/>
      <c r="K164" s="147"/>
      <c r="L164" s="147"/>
      <c r="M164" s="167"/>
      <c r="N164" s="147"/>
      <c r="O164" s="181"/>
      <c r="P164" s="181"/>
      <c r="Q164" s="181"/>
    </row>
    <row r="165" spans="2:17" x14ac:dyDescent="0.2">
      <c r="B165" s="147"/>
      <c r="C165" s="145"/>
      <c r="D165" s="145"/>
      <c r="E165" s="147"/>
      <c r="F165" s="147"/>
      <c r="G165" s="167"/>
      <c r="H165" s="147"/>
      <c r="I165" s="145"/>
      <c r="J165" s="145"/>
      <c r="K165" s="147"/>
      <c r="L165" s="147"/>
      <c r="M165" s="167"/>
      <c r="N165" s="147"/>
      <c r="O165" s="181"/>
      <c r="P165" s="181"/>
      <c r="Q165" s="181"/>
    </row>
    <row r="166" spans="2:17" x14ac:dyDescent="0.2">
      <c r="B166" s="147"/>
      <c r="C166" s="145"/>
      <c r="D166" s="145"/>
      <c r="E166" s="147"/>
      <c r="F166" s="147"/>
      <c r="G166" s="167"/>
      <c r="H166" s="147"/>
      <c r="I166" s="145"/>
      <c r="J166" s="145"/>
      <c r="K166" s="147"/>
      <c r="L166" s="147"/>
      <c r="M166" s="167"/>
      <c r="N166" s="147"/>
      <c r="O166" s="181"/>
      <c r="P166" s="181"/>
      <c r="Q166" s="181"/>
    </row>
    <row r="167" spans="2:17" x14ac:dyDescent="0.2">
      <c r="B167" s="147"/>
      <c r="C167" s="145"/>
      <c r="D167" s="145"/>
      <c r="E167" s="147"/>
      <c r="F167" s="147"/>
      <c r="G167" s="167"/>
      <c r="H167" s="147"/>
      <c r="I167" s="145"/>
      <c r="J167" s="145"/>
      <c r="K167" s="147"/>
      <c r="L167" s="147"/>
      <c r="M167" s="167"/>
      <c r="N167" s="147"/>
      <c r="O167" s="181"/>
      <c r="P167" s="181"/>
      <c r="Q167" s="181"/>
    </row>
    <row r="168" spans="2:17" x14ac:dyDescent="0.2">
      <c r="B168" s="147"/>
      <c r="C168" s="145"/>
      <c r="D168" s="145"/>
      <c r="E168" s="147"/>
      <c r="F168" s="147"/>
      <c r="G168" s="167"/>
      <c r="H168" s="147"/>
      <c r="I168" s="145"/>
      <c r="J168" s="145"/>
      <c r="K168" s="147"/>
      <c r="L168" s="147"/>
      <c r="M168" s="167"/>
      <c r="N168" s="147"/>
      <c r="O168" s="181"/>
      <c r="P168" s="181"/>
      <c r="Q168" s="181"/>
    </row>
    <row r="169" spans="2:17" x14ac:dyDescent="0.2">
      <c r="B169" s="147"/>
      <c r="C169" s="145"/>
      <c r="D169" s="145"/>
      <c r="E169" s="147"/>
      <c r="F169" s="147"/>
      <c r="G169" s="167"/>
      <c r="H169" s="147"/>
      <c r="I169" s="145"/>
      <c r="J169" s="145"/>
      <c r="K169" s="147"/>
      <c r="L169" s="147"/>
      <c r="M169" s="167"/>
      <c r="N169" s="147"/>
      <c r="O169" s="181"/>
      <c r="P169" s="181"/>
      <c r="Q169" s="181"/>
    </row>
    <row r="170" spans="2:17" x14ac:dyDescent="0.2">
      <c r="B170" s="147"/>
      <c r="C170" s="145"/>
      <c r="D170" s="145"/>
      <c r="E170" s="147"/>
      <c r="F170" s="147"/>
      <c r="G170" s="167"/>
      <c r="H170" s="147"/>
      <c r="I170" s="145"/>
      <c r="J170" s="145"/>
      <c r="K170" s="147"/>
      <c r="L170" s="147"/>
      <c r="M170" s="167"/>
      <c r="N170" s="147"/>
      <c r="O170" s="181"/>
      <c r="P170" s="181"/>
      <c r="Q170" s="181"/>
    </row>
    <row r="171" spans="2:17" x14ac:dyDescent="0.2">
      <c r="B171" s="147"/>
      <c r="C171" s="145"/>
      <c r="D171" s="145"/>
      <c r="E171" s="147"/>
      <c r="F171" s="147"/>
      <c r="G171" s="167"/>
      <c r="H171" s="147"/>
      <c r="I171" s="145"/>
      <c r="J171" s="145"/>
      <c r="K171" s="147"/>
      <c r="L171" s="147"/>
      <c r="M171" s="167"/>
      <c r="N171" s="147"/>
      <c r="O171" s="181"/>
      <c r="P171" s="181"/>
      <c r="Q171" s="181"/>
    </row>
    <row r="172" spans="2:17" x14ac:dyDescent="0.2">
      <c r="B172" s="147"/>
      <c r="C172" s="145"/>
      <c r="D172" s="145"/>
      <c r="E172" s="147"/>
      <c r="F172" s="147"/>
      <c r="G172" s="167"/>
      <c r="H172" s="147"/>
      <c r="I172" s="145"/>
      <c r="J172" s="145"/>
      <c r="K172" s="147"/>
      <c r="L172" s="147"/>
      <c r="M172" s="167"/>
      <c r="N172" s="147"/>
      <c r="O172" s="181"/>
      <c r="P172" s="181"/>
      <c r="Q172" s="181"/>
    </row>
    <row r="173" spans="2:17" x14ac:dyDescent="0.2">
      <c r="B173" s="147"/>
      <c r="C173" s="145"/>
      <c r="D173" s="145"/>
      <c r="E173" s="147"/>
      <c r="F173" s="147"/>
      <c r="G173" s="167"/>
      <c r="H173" s="147"/>
      <c r="I173" s="145"/>
      <c r="J173" s="145"/>
      <c r="K173" s="147"/>
      <c r="L173" s="147"/>
      <c r="M173" s="167"/>
      <c r="N173" s="147"/>
      <c r="O173" s="181"/>
      <c r="P173" s="181"/>
      <c r="Q173" s="181"/>
    </row>
    <row r="174" spans="2:17" x14ac:dyDescent="0.2">
      <c r="B174" s="147"/>
      <c r="C174" s="145"/>
      <c r="D174" s="145"/>
      <c r="E174" s="147"/>
      <c r="F174" s="147"/>
      <c r="G174" s="167"/>
      <c r="H174" s="147"/>
      <c r="I174" s="145"/>
      <c r="J174" s="145"/>
      <c r="K174" s="147"/>
      <c r="L174" s="147"/>
      <c r="M174" s="167"/>
      <c r="N174" s="147"/>
      <c r="O174" s="181"/>
      <c r="P174" s="181"/>
      <c r="Q174" s="181"/>
    </row>
    <row r="175" spans="2:17" x14ac:dyDescent="0.2">
      <c r="B175" s="147"/>
      <c r="C175" s="145"/>
      <c r="D175" s="145"/>
      <c r="E175" s="147"/>
      <c r="F175" s="147"/>
      <c r="G175" s="167"/>
      <c r="H175" s="147"/>
      <c r="I175" s="145"/>
      <c r="J175" s="145"/>
      <c r="K175" s="147"/>
      <c r="L175" s="147"/>
      <c r="M175" s="167"/>
      <c r="N175" s="147"/>
      <c r="O175" s="181"/>
      <c r="P175" s="181"/>
      <c r="Q175" s="181"/>
    </row>
    <row r="176" spans="2:17" x14ac:dyDescent="0.2">
      <c r="B176" s="147"/>
      <c r="C176" s="145"/>
      <c r="D176" s="145"/>
      <c r="E176" s="147"/>
      <c r="F176" s="147"/>
      <c r="G176" s="167"/>
      <c r="H176" s="147"/>
      <c r="I176" s="145"/>
      <c r="J176" s="145"/>
      <c r="K176" s="147"/>
      <c r="L176" s="147"/>
      <c r="M176" s="167"/>
      <c r="N176" s="147"/>
      <c r="O176" s="181"/>
      <c r="P176" s="181"/>
      <c r="Q176" s="181"/>
    </row>
    <row r="177" spans="2:17" x14ac:dyDescent="0.2">
      <c r="B177" s="147"/>
      <c r="C177" s="145"/>
      <c r="D177" s="145"/>
      <c r="E177" s="147"/>
      <c r="F177" s="147"/>
      <c r="G177" s="167"/>
      <c r="H177" s="147"/>
      <c r="I177" s="145"/>
      <c r="J177" s="145"/>
      <c r="K177" s="147"/>
      <c r="L177" s="147"/>
      <c r="M177" s="167"/>
      <c r="N177" s="147"/>
      <c r="O177" s="181"/>
      <c r="P177" s="181"/>
      <c r="Q177" s="181"/>
    </row>
    <row r="178" spans="2:17" x14ac:dyDescent="0.2">
      <c r="B178" s="147"/>
      <c r="C178" s="145"/>
      <c r="D178" s="145"/>
      <c r="E178" s="147"/>
      <c r="F178" s="147"/>
      <c r="G178" s="167"/>
      <c r="H178" s="147"/>
      <c r="I178" s="145"/>
      <c r="J178" s="145"/>
      <c r="K178" s="147"/>
      <c r="L178" s="147"/>
      <c r="M178" s="167"/>
      <c r="N178" s="147"/>
      <c r="O178" s="181"/>
      <c r="P178" s="181"/>
      <c r="Q178" s="181"/>
    </row>
    <row r="179" spans="2:17" x14ac:dyDescent="0.2">
      <c r="B179" s="147"/>
      <c r="C179" s="145"/>
      <c r="D179" s="145"/>
      <c r="E179" s="147"/>
      <c r="F179" s="147"/>
      <c r="G179" s="167"/>
      <c r="H179" s="147"/>
      <c r="I179" s="145"/>
      <c r="J179" s="145"/>
      <c r="K179" s="147"/>
      <c r="L179" s="147"/>
      <c r="M179" s="167"/>
      <c r="N179" s="147"/>
      <c r="O179" s="181"/>
      <c r="P179" s="181"/>
      <c r="Q179" s="181"/>
    </row>
    <row r="180" spans="2:17" x14ac:dyDescent="0.2">
      <c r="B180" s="147"/>
      <c r="C180" s="145"/>
      <c r="D180" s="145"/>
      <c r="E180" s="147"/>
      <c r="F180" s="147"/>
      <c r="G180" s="167"/>
      <c r="H180" s="147"/>
      <c r="I180" s="145"/>
      <c r="J180" s="145"/>
      <c r="K180" s="147"/>
      <c r="L180" s="147"/>
      <c r="M180" s="167"/>
      <c r="N180" s="147"/>
      <c r="O180" s="181"/>
      <c r="P180" s="181"/>
      <c r="Q180" s="181"/>
    </row>
    <row r="181" spans="2:17" x14ac:dyDescent="0.2">
      <c r="B181" s="147"/>
      <c r="C181" s="145"/>
      <c r="D181" s="145"/>
      <c r="E181" s="147"/>
      <c r="F181" s="147"/>
      <c r="G181" s="167"/>
      <c r="H181" s="147"/>
      <c r="I181" s="145"/>
      <c r="J181" s="145"/>
      <c r="K181" s="147"/>
      <c r="L181" s="147"/>
      <c r="M181" s="167"/>
      <c r="N181" s="147"/>
      <c r="O181" s="181"/>
      <c r="P181" s="181"/>
      <c r="Q181" s="181"/>
    </row>
    <row r="182" spans="2:17" x14ac:dyDescent="0.2">
      <c r="B182" s="147"/>
      <c r="C182" s="145"/>
      <c r="D182" s="145"/>
      <c r="E182" s="147"/>
      <c r="F182" s="147"/>
      <c r="G182" s="167"/>
      <c r="H182" s="147"/>
      <c r="I182" s="145"/>
      <c r="J182" s="145"/>
      <c r="K182" s="147"/>
      <c r="L182" s="147"/>
      <c r="M182" s="167"/>
      <c r="N182" s="147"/>
      <c r="O182" s="181"/>
      <c r="P182" s="181"/>
      <c r="Q182" s="181"/>
    </row>
    <row r="183" spans="2:17" x14ac:dyDescent="0.2">
      <c r="B183" s="147"/>
      <c r="C183" s="145"/>
      <c r="D183" s="145"/>
      <c r="E183" s="147"/>
      <c r="F183" s="147"/>
      <c r="G183" s="167"/>
      <c r="H183" s="147"/>
      <c r="I183" s="145"/>
      <c r="J183" s="145"/>
      <c r="K183" s="147"/>
      <c r="L183" s="147"/>
      <c r="M183" s="167"/>
      <c r="N183" s="147"/>
      <c r="O183" s="181"/>
      <c r="P183" s="181"/>
      <c r="Q183" s="181"/>
    </row>
    <row r="184" spans="2:17" x14ac:dyDescent="0.2">
      <c r="B184" s="147"/>
      <c r="C184" s="145"/>
      <c r="D184" s="145"/>
      <c r="E184" s="147"/>
      <c r="F184" s="147"/>
      <c r="G184" s="167"/>
      <c r="H184" s="147"/>
      <c r="I184" s="145"/>
      <c r="J184" s="145"/>
      <c r="K184" s="147"/>
      <c r="L184" s="147"/>
      <c r="M184" s="167"/>
      <c r="N184" s="147"/>
      <c r="O184" s="181"/>
      <c r="P184" s="181"/>
      <c r="Q184" s="181"/>
    </row>
    <row r="185" spans="2:17" x14ac:dyDescent="0.2">
      <c r="B185" s="147"/>
      <c r="C185" s="145"/>
      <c r="D185" s="145"/>
      <c r="E185" s="147"/>
      <c r="F185" s="147"/>
      <c r="G185" s="167"/>
      <c r="H185" s="147"/>
      <c r="I185" s="145"/>
      <c r="J185" s="145"/>
      <c r="K185" s="147"/>
      <c r="L185" s="147"/>
      <c r="M185" s="167"/>
      <c r="N185" s="147"/>
      <c r="O185" s="181"/>
      <c r="P185" s="181"/>
      <c r="Q185" s="181"/>
    </row>
    <row r="186" spans="2:17" x14ac:dyDescent="0.2">
      <c r="B186" s="147"/>
      <c r="C186" s="145"/>
      <c r="D186" s="145"/>
      <c r="E186" s="147"/>
      <c r="F186" s="147"/>
      <c r="G186" s="167"/>
      <c r="H186" s="147"/>
      <c r="I186" s="145"/>
      <c r="J186" s="145"/>
      <c r="K186" s="147"/>
      <c r="L186" s="147"/>
      <c r="M186" s="167"/>
      <c r="N186" s="147"/>
      <c r="O186" s="181"/>
      <c r="P186" s="181"/>
      <c r="Q186" s="181"/>
    </row>
    <row r="187" spans="2:17" x14ac:dyDescent="0.2">
      <c r="B187" s="147"/>
      <c r="C187" s="145"/>
      <c r="D187" s="145"/>
      <c r="E187" s="147"/>
      <c r="F187" s="147"/>
      <c r="G187" s="167"/>
      <c r="H187" s="147"/>
      <c r="I187" s="145"/>
      <c r="J187" s="145"/>
      <c r="K187" s="147"/>
      <c r="L187" s="147"/>
      <c r="M187" s="167"/>
      <c r="N187" s="147"/>
      <c r="O187" s="181"/>
      <c r="P187" s="181"/>
      <c r="Q187" s="181"/>
    </row>
    <row r="188" spans="2:17" x14ac:dyDescent="0.2">
      <c r="B188" s="147"/>
      <c r="C188" s="145"/>
      <c r="D188" s="145"/>
      <c r="E188" s="147"/>
      <c r="F188" s="147"/>
      <c r="G188" s="167"/>
      <c r="H188" s="147"/>
      <c r="I188" s="145"/>
      <c r="J188" s="145"/>
      <c r="K188" s="147"/>
      <c r="L188" s="147"/>
      <c r="M188" s="167"/>
      <c r="N188" s="147"/>
      <c r="O188" s="181"/>
      <c r="P188" s="181"/>
      <c r="Q188" s="181"/>
    </row>
    <row r="189" spans="2:17" x14ac:dyDescent="0.2">
      <c r="B189" s="147"/>
      <c r="C189" s="145"/>
      <c r="D189" s="145"/>
      <c r="E189" s="147"/>
      <c r="F189" s="147"/>
      <c r="G189" s="167"/>
      <c r="H189" s="147"/>
      <c r="I189" s="145"/>
      <c r="J189" s="145"/>
      <c r="K189" s="147"/>
      <c r="L189" s="147"/>
      <c r="M189" s="167"/>
      <c r="N189" s="147"/>
      <c r="O189" s="181"/>
      <c r="P189" s="181"/>
      <c r="Q189" s="181"/>
    </row>
    <row r="190" spans="2:17" x14ac:dyDescent="0.2">
      <c r="B190" s="147"/>
      <c r="C190" s="145"/>
      <c r="D190" s="145"/>
      <c r="E190" s="147"/>
      <c r="F190" s="147"/>
      <c r="G190" s="167"/>
      <c r="H190" s="147"/>
      <c r="I190" s="145"/>
      <c r="J190" s="145"/>
      <c r="K190" s="147"/>
      <c r="L190" s="147"/>
      <c r="M190" s="167"/>
      <c r="N190" s="147"/>
      <c r="O190" s="181"/>
      <c r="P190" s="181"/>
      <c r="Q190" s="181"/>
    </row>
    <row r="191" spans="2:17" x14ac:dyDescent="0.2">
      <c r="B191" s="147"/>
      <c r="C191" s="145"/>
      <c r="D191" s="145"/>
      <c r="E191" s="147"/>
      <c r="F191" s="147"/>
      <c r="G191" s="167"/>
      <c r="H191" s="147"/>
      <c r="I191" s="145"/>
      <c r="J191" s="145"/>
      <c r="K191" s="147"/>
      <c r="L191" s="147"/>
      <c r="M191" s="167"/>
      <c r="N191" s="147"/>
      <c r="O191" s="181"/>
      <c r="P191" s="181"/>
      <c r="Q191" s="181"/>
    </row>
    <row r="192" spans="2:17" x14ac:dyDescent="0.2">
      <c r="B192" s="147"/>
      <c r="C192" s="145"/>
      <c r="D192" s="145"/>
      <c r="E192" s="147"/>
      <c r="F192" s="147"/>
      <c r="G192" s="167"/>
      <c r="H192" s="147"/>
      <c r="I192" s="145"/>
      <c r="J192" s="145"/>
      <c r="K192" s="147"/>
      <c r="L192" s="147"/>
      <c r="M192" s="167"/>
      <c r="N192" s="147"/>
      <c r="O192" s="181"/>
      <c r="P192" s="181"/>
      <c r="Q192" s="181"/>
    </row>
    <row r="193" spans="2:17" x14ac:dyDescent="0.2">
      <c r="B193" s="147"/>
      <c r="C193" s="145"/>
      <c r="D193" s="145"/>
      <c r="E193" s="147"/>
      <c r="F193" s="147"/>
      <c r="G193" s="167"/>
      <c r="H193" s="147"/>
      <c r="I193" s="145"/>
      <c r="J193" s="145"/>
      <c r="K193" s="147"/>
      <c r="L193" s="147"/>
      <c r="M193" s="167"/>
      <c r="N193" s="147"/>
      <c r="O193" s="181"/>
      <c r="P193" s="181"/>
      <c r="Q193" s="181"/>
    </row>
    <row r="194" spans="2:17" x14ac:dyDescent="0.2">
      <c r="B194" s="147"/>
      <c r="C194" s="145"/>
      <c r="D194" s="145"/>
      <c r="E194" s="147"/>
      <c r="F194" s="147"/>
      <c r="G194" s="167"/>
      <c r="H194" s="147"/>
      <c r="I194" s="145"/>
      <c r="J194" s="145"/>
      <c r="K194" s="147"/>
      <c r="L194" s="147"/>
      <c r="M194" s="167"/>
      <c r="N194" s="147"/>
      <c r="O194" s="181"/>
      <c r="P194" s="181"/>
      <c r="Q194" s="181"/>
    </row>
    <row r="195" spans="2:17" x14ac:dyDescent="0.2">
      <c r="B195" s="147"/>
      <c r="C195" s="145"/>
      <c r="D195" s="145"/>
      <c r="E195" s="147"/>
      <c r="F195" s="147"/>
      <c r="G195" s="167"/>
      <c r="H195" s="147"/>
      <c r="I195" s="145"/>
      <c r="J195" s="145"/>
      <c r="K195" s="147"/>
      <c r="L195" s="147"/>
      <c r="M195" s="167"/>
      <c r="N195" s="147"/>
      <c r="O195" s="181"/>
      <c r="P195" s="181"/>
      <c r="Q195" s="181"/>
    </row>
    <row r="196" spans="2:17" x14ac:dyDescent="0.2">
      <c r="B196" s="147"/>
      <c r="C196" s="145"/>
      <c r="D196" s="145"/>
      <c r="E196" s="147"/>
      <c r="F196" s="147"/>
      <c r="G196" s="167"/>
      <c r="H196" s="147"/>
      <c r="I196" s="145"/>
      <c r="J196" s="145"/>
      <c r="K196" s="147"/>
      <c r="L196" s="147"/>
      <c r="M196" s="167"/>
      <c r="N196" s="147"/>
      <c r="O196" s="181"/>
      <c r="P196" s="181"/>
      <c r="Q196" s="181"/>
    </row>
    <row r="197" spans="2:17" x14ac:dyDescent="0.2">
      <c r="B197" s="147"/>
      <c r="C197" s="145"/>
      <c r="D197" s="145"/>
      <c r="E197" s="147"/>
      <c r="F197" s="147"/>
      <c r="G197" s="167"/>
      <c r="H197" s="147"/>
      <c r="I197" s="145"/>
      <c r="J197" s="145"/>
      <c r="K197" s="147"/>
      <c r="L197" s="147"/>
      <c r="M197" s="167"/>
      <c r="N197" s="147"/>
      <c r="O197" s="181"/>
      <c r="P197" s="181"/>
      <c r="Q197" s="181"/>
    </row>
    <row r="198" spans="2:17" x14ac:dyDescent="0.2">
      <c r="B198" s="147"/>
      <c r="C198" s="145"/>
      <c r="D198" s="145"/>
      <c r="E198" s="147"/>
      <c r="F198" s="147"/>
      <c r="G198" s="167"/>
      <c r="H198" s="147"/>
      <c r="I198" s="145"/>
      <c r="J198" s="145"/>
      <c r="K198" s="147"/>
      <c r="L198" s="147"/>
      <c r="M198" s="167"/>
      <c r="N198" s="147"/>
      <c r="O198" s="181"/>
      <c r="P198" s="181"/>
      <c r="Q198" s="181"/>
    </row>
    <row r="199" spans="2:17" x14ac:dyDescent="0.2">
      <c r="B199" s="147"/>
      <c r="C199" s="145"/>
      <c r="D199" s="145"/>
      <c r="E199" s="147"/>
      <c r="F199" s="147"/>
      <c r="G199" s="167"/>
      <c r="H199" s="147"/>
      <c r="I199" s="145"/>
      <c r="J199" s="145"/>
      <c r="K199" s="147"/>
      <c r="L199" s="147"/>
      <c r="M199" s="167"/>
      <c r="N199" s="147"/>
      <c r="O199" s="181"/>
      <c r="P199" s="181"/>
      <c r="Q199" s="181"/>
    </row>
    <row r="200" spans="2:17" x14ac:dyDescent="0.2">
      <c r="B200" s="147"/>
      <c r="C200" s="145"/>
      <c r="D200" s="145"/>
      <c r="E200" s="147"/>
      <c r="F200" s="147"/>
      <c r="G200" s="167"/>
      <c r="H200" s="147"/>
      <c r="I200" s="145"/>
      <c r="J200" s="145"/>
      <c r="K200" s="147"/>
      <c r="L200" s="147"/>
      <c r="M200" s="167"/>
      <c r="N200" s="147"/>
      <c r="O200" s="181"/>
      <c r="P200" s="181"/>
      <c r="Q200" s="181"/>
    </row>
    <row r="201" spans="2:17" x14ac:dyDescent="0.2">
      <c r="B201" s="147"/>
      <c r="C201" s="145"/>
      <c r="D201" s="145"/>
      <c r="E201" s="147"/>
      <c r="F201" s="147"/>
      <c r="G201" s="167"/>
      <c r="H201" s="147"/>
      <c r="I201" s="145"/>
      <c r="J201" s="145"/>
      <c r="K201" s="147"/>
      <c r="L201" s="147"/>
      <c r="M201" s="167"/>
      <c r="N201" s="147"/>
      <c r="O201" s="181"/>
      <c r="P201" s="181"/>
      <c r="Q201" s="181"/>
    </row>
    <row r="202" spans="2:17" x14ac:dyDescent="0.2">
      <c r="B202" s="147"/>
      <c r="C202" s="145"/>
      <c r="D202" s="145"/>
      <c r="E202" s="147"/>
      <c r="F202" s="147"/>
      <c r="G202" s="167"/>
      <c r="H202" s="147"/>
      <c r="I202" s="145"/>
      <c r="J202" s="145"/>
      <c r="K202" s="147"/>
      <c r="L202" s="147"/>
      <c r="M202" s="167"/>
      <c r="N202" s="147"/>
      <c r="O202" s="181"/>
      <c r="P202" s="181"/>
      <c r="Q202" s="181"/>
    </row>
    <row r="203" spans="2:17" x14ac:dyDescent="0.2">
      <c r="B203" s="147"/>
      <c r="C203" s="145"/>
      <c r="D203" s="145"/>
      <c r="E203" s="147"/>
      <c r="F203" s="147"/>
      <c r="G203" s="167"/>
      <c r="H203" s="147"/>
      <c r="I203" s="145"/>
      <c r="J203" s="145"/>
      <c r="K203" s="147"/>
      <c r="L203" s="147"/>
      <c r="M203" s="167"/>
      <c r="N203" s="147"/>
      <c r="O203" s="181"/>
      <c r="P203" s="181"/>
      <c r="Q203" s="181"/>
    </row>
    <row r="204" spans="2:17" x14ac:dyDescent="0.2">
      <c r="B204" s="147"/>
      <c r="C204" s="145"/>
      <c r="D204" s="145"/>
      <c r="E204" s="147"/>
      <c r="F204" s="147"/>
      <c r="G204" s="167"/>
      <c r="H204" s="147"/>
      <c r="I204" s="145"/>
      <c r="J204" s="145"/>
      <c r="K204" s="147"/>
      <c r="L204" s="147"/>
      <c r="M204" s="167"/>
      <c r="N204" s="147"/>
      <c r="O204" s="181"/>
      <c r="P204" s="181"/>
      <c r="Q204" s="181"/>
    </row>
    <row r="205" spans="2:17" x14ac:dyDescent="0.2">
      <c r="B205" s="147"/>
      <c r="C205" s="145"/>
      <c r="D205" s="145"/>
      <c r="E205" s="147"/>
      <c r="F205" s="147"/>
      <c r="G205" s="167"/>
      <c r="H205" s="147"/>
      <c r="I205" s="145"/>
      <c r="J205" s="145"/>
      <c r="K205" s="147"/>
      <c r="L205" s="147"/>
      <c r="M205" s="167"/>
      <c r="N205" s="147"/>
      <c r="O205" s="181"/>
      <c r="P205" s="181"/>
      <c r="Q205" s="181"/>
    </row>
    <row r="206" spans="2:17" x14ac:dyDescent="0.2">
      <c r="B206" s="147"/>
      <c r="C206" s="145"/>
      <c r="D206" s="145"/>
      <c r="E206" s="147"/>
      <c r="F206" s="147"/>
      <c r="G206" s="167"/>
      <c r="H206" s="147"/>
      <c r="I206" s="145"/>
      <c r="J206" s="145"/>
      <c r="K206" s="147"/>
      <c r="L206" s="147"/>
      <c r="M206" s="167"/>
      <c r="N206" s="147"/>
      <c r="O206" s="181"/>
      <c r="P206" s="181"/>
      <c r="Q206" s="181"/>
    </row>
    <row r="207" spans="2:17" x14ac:dyDescent="0.2">
      <c r="B207" s="147"/>
      <c r="C207" s="145"/>
      <c r="D207" s="145"/>
      <c r="E207" s="147"/>
      <c r="F207" s="147"/>
      <c r="G207" s="167"/>
      <c r="H207" s="147"/>
      <c r="I207" s="145"/>
      <c r="J207" s="145"/>
      <c r="K207" s="147"/>
      <c r="L207" s="147"/>
      <c r="M207" s="167"/>
      <c r="N207" s="147"/>
      <c r="O207" s="181"/>
      <c r="P207" s="181"/>
      <c r="Q207" s="181"/>
    </row>
    <row r="208" spans="2:17" x14ac:dyDescent="0.2">
      <c r="B208" s="147"/>
      <c r="C208" s="145"/>
      <c r="D208" s="145"/>
      <c r="E208" s="147"/>
      <c r="F208" s="147"/>
      <c r="G208" s="167"/>
      <c r="H208" s="147"/>
      <c r="I208" s="145"/>
      <c r="J208" s="145"/>
      <c r="K208" s="147"/>
      <c r="L208" s="147"/>
      <c r="M208" s="167"/>
      <c r="N208" s="147"/>
      <c r="O208" s="181"/>
      <c r="P208" s="181"/>
      <c r="Q208" s="181"/>
    </row>
    <row r="209" spans="2:17" x14ac:dyDescent="0.2">
      <c r="B209" s="147"/>
      <c r="C209" s="145"/>
      <c r="D209" s="145"/>
      <c r="E209" s="147"/>
      <c r="F209" s="147"/>
      <c r="G209" s="167"/>
      <c r="H209" s="147"/>
      <c r="I209" s="145"/>
      <c r="J209" s="145"/>
      <c r="K209" s="147"/>
      <c r="L209" s="147"/>
      <c r="M209" s="167"/>
      <c r="N209" s="147"/>
      <c r="O209" s="181"/>
      <c r="P209" s="181"/>
      <c r="Q209" s="181"/>
    </row>
    <row r="210" spans="2:17" x14ac:dyDescent="0.2">
      <c r="B210" s="147"/>
      <c r="C210" s="145"/>
      <c r="D210" s="145"/>
      <c r="E210" s="147"/>
      <c r="F210" s="147"/>
      <c r="G210" s="167"/>
      <c r="H210" s="147"/>
      <c r="I210" s="145"/>
      <c r="J210" s="145"/>
      <c r="K210" s="147"/>
      <c r="L210" s="147"/>
      <c r="M210" s="167"/>
      <c r="N210" s="147"/>
      <c r="O210" s="181"/>
      <c r="P210" s="181"/>
      <c r="Q210" s="181"/>
    </row>
    <row r="211" spans="2:17" x14ac:dyDescent="0.2">
      <c r="B211" s="147"/>
      <c r="C211" s="145"/>
      <c r="D211" s="145"/>
      <c r="E211" s="147"/>
      <c r="F211" s="147"/>
      <c r="G211" s="167"/>
      <c r="H211" s="147"/>
      <c r="I211" s="145"/>
      <c r="J211" s="145"/>
      <c r="K211" s="147"/>
      <c r="L211" s="147"/>
      <c r="M211" s="167"/>
      <c r="N211" s="147"/>
      <c r="O211" s="181"/>
      <c r="P211" s="181"/>
      <c r="Q211" s="181"/>
    </row>
    <row r="212" spans="2:17" x14ac:dyDescent="0.2">
      <c r="B212" s="147"/>
      <c r="C212" s="145"/>
      <c r="D212" s="145"/>
      <c r="E212" s="147"/>
      <c r="F212" s="147"/>
      <c r="G212" s="167"/>
      <c r="H212" s="147"/>
      <c r="I212" s="145"/>
      <c r="J212" s="145"/>
      <c r="K212" s="147"/>
      <c r="L212" s="147"/>
      <c r="M212" s="167"/>
      <c r="N212" s="147"/>
      <c r="O212" s="181"/>
      <c r="P212" s="181"/>
      <c r="Q212" s="181"/>
    </row>
    <row r="213" spans="2:17" x14ac:dyDescent="0.2">
      <c r="B213" s="147"/>
      <c r="C213" s="145"/>
      <c r="D213" s="145"/>
      <c r="E213" s="147"/>
      <c r="F213" s="147"/>
      <c r="G213" s="167"/>
      <c r="H213" s="147"/>
      <c r="I213" s="145"/>
      <c r="J213" s="145"/>
      <c r="K213" s="147"/>
      <c r="L213" s="147"/>
      <c r="M213" s="167"/>
      <c r="N213" s="147"/>
      <c r="O213" s="181"/>
      <c r="P213" s="181"/>
      <c r="Q213" s="181"/>
    </row>
    <row r="214" spans="2:17" x14ac:dyDescent="0.2">
      <c r="B214" s="147"/>
      <c r="C214" s="145"/>
      <c r="D214" s="145"/>
      <c r="E214" s="147"/>
      <c r="F214" s="147"/>
      <c r="G214" s="167"/>
      <c r="H214" s="147"/>
      <c r="I214" s="145"/>
      <c r="J214" s="145"/>
      <c r="K214" s="147"/>
      <c r="L214" s="147"/>
      <c r="M214" s="167"/>
      <c r="N214" s="147"/>
      <c r="O214" s="181"/>
      <c r="P214" s="181"/>
      <c r="Q214" s="181"/>
    </row>
    <row r="215" spans="2:17" x14ac:dyDescent="0.2">
      <c r="B215" s="147"/>
      <c r="C215" s="145"/>
      <c r="D215" s="145"/>
      <c r="E215" s="147"/>
      <c r="F215" s="147"/>
      <c r="G215" s="167"/>
      <c r="H215" s="147"/>
      <c r="I215" s="145"/>
      <c r="J215" s="145"/>
      <c r="K215" s="147"/>
      <c r="L215" s="147"/>
      <c r="M215" s="167"/>
      <c r="N215" s="147"/>
      <c r="O215" s="181"/>
      <c r="P215" s="181"/>
      <c r="Q215" s="181"/>
    </row>
    <row r="216" spans="2:17" x14ac:dyDescent="0.2">
      <c r="B216" s="147"/>
      <c r="C216" s="145"/>
      <c r="D216" s="145"/>
      <c r="E216" s="147"/>
      <c r="F216" s="147"/>
      <c r="G216" s="167"/>
      <c r="H216" s="147"/>
      <c r="I216" s="145"/>
      <c r="J216" s="145"/>
      <c r="K216" s="147"/>
      <c r="L216" s="147"/>
      <c r="M216" s="167"/>
      <c r="N216" s="147"/>
      <c r="O216" s="181"/>
      <c r="P216" s="181"/>
      <c r="Q216" s="181"/>
    </row>
    <row r="217" spans="2:17" x14ac:dyDescent="0.2">
      <c r="B217" s="147"/>
      <c r="C217" s="145"/>
      <c r="D217" s="145"/>
      <c r="E217" s="147"/>
      <c r="F217" s="147"/>
      <c r="G217" s="167"/>
      <c r="H217" s="147"/>
      <c r="I217" s="145"/>
      <c r="J217" s="145"/>
      <c r="K217" s="147"/>
      <c r="L217" s="147"/>
      <c r="M217" s="167"/>
      <c r="N217" s="147"/>
      <c r="O217" s="181"/>
      <c r="P217" s="181"/>
      <c r="Q217" s="181"/>
    </row>
    <row r="218" spans="2:17" x14ac:dyDescent="0.2">
      <c r="B218" s="147"/>
      <c r="C218" s="145"/>
      <c r="D218" s="145"/>
      <c r="E218" s="147"/>
      <c r="F218" s="147"/>
      <c r="G218" s="167"/>
      <c r="H218" s="147"/>
      <c r="I218" s="145"/>
      <c r="J218" s="145"/>
      <c r="K218" s="147"/>
      <c r="L218" s="147"/>
      <c r="M218" s="167"/>
      <c r="N218" s="147"/>
      <c r="O218" s="181"/>
      <c r="P218" s="181"/>
      <c r="Q218" s="181"/>
    </row>
    <row r="219" spans="2:17" x14ac:dyDescent="0.2">
      <c r="B219" s="147"/>
      <c r="C219" s="145"/>
      <c r="D219" s="145"/>
      <c r="E219" s="147"/>
      <c r="F219" s="147"/>
      <c r="G219" s="167"/>
      <c r="H219" s="147"/>
      <c r="I219" s="145"/>
      <c r="J219" s="145"/>
      <c r="K219" s="147"/>
      <c r="L219" s="147"/>
      <c r="M219" s="167"/>
      <c r="N219" s="147"/>
      <c r="O219" s="181"/>
      <c r="P219" s="181"/>
      <c r="Q219" s="181"/>
    </row>
    <row r="220" spans="2:17" x14ac:dyDescent="0.2">
      <c r="B220" s="147"/>
      <c r="C220" s="145"/>
      <c r="D220" s="145"/>
      <c r="E220" s="147"/>
      <c r="F220" s="147"/>
      <c r="G220" s="167"/>
      <c r="H220" s="147"/>
      <c r="I220" s="145"/>
      <c r="J220" s="145"/>
      <c r="K220" s="147"/>
      <c r="L220" s="147"/>
      <c r="M220" s="167"/>
      <c r="N220" s="147"/>
      <c r="O220" s="181"/>
      <c r="P220" s="181"/>
      <c r="Q220" s="181"/>
    </row>
    <row r="221" spans="2:17" x14ac:dyDescent="0.2">
      <c r="B221" s="147"/>
      <c r="C221" s="145"/>
      <c r="D221" s="145"/>
      <c r="E221" s="147"/>
      <c r="F221" s="147"/>
      <c r="G221" s="167"/>
      <c r="H221" s="147"/>
      <c r="I221" s="145"/>
      <c r="J221" s="145"/>
      <c r="K221" s="147"/>
      <c r="L221" s="147"/>
      <c r="M221" s="167"/>
      <c r="N221" s="147"/>
      <c r="O221" s="181"/>
      <c r="P221" s="181"/>
      <c r="Q221" s="181"/>
    </row>
    <row r="222" spans="2:17" x14ac:dyDescent="0.2">
      <c r="B222" s="147"/>
      <c r="C222" s="145"/>
      <c r="D222" s="145"/>
      <c r="E222" s="147"/>
      <c r="F222" s="147"/>
      <c r="G222" s="167"/>
      <c r="H222" s="147"/>
      <c r="I222" s="145"/>
      <c r="J222" s="145"/>
      <c r="K222" s="147"/>
      <c r="L222" s="147"/>
      <c r="M222" s="167"/>
      <c r="N222" s="147"/>
      <c r="O222" s="181"/>
      <c r="P222" s="181"/>
      <c r="Q222" s="181"/>
    </row>
    <row r="223" spans="2:17" x14ac:dyDescent="0.2">
      <c r="B223" s="147"/>
      <c r="C223" s="145"/>
      <c r="D223" s="145"/>
      <c r="E223" s="147"/>
      <c r="F223" s="147"/>
      <c r="G223" s="167"/>
      <c r="H223" s="147"/>
      <c r="I223" s="145"/>
      <c r="J223" s="145"/>
      <c r="K223" s="147"/>
      <c r="L223" s="147"/>
      <c r="M223" s="167"/>
      <c r="N223" s="147"/>
      <c r="O223" s="181"/>
      <c r="P223" s="181"/>
      <c r="Q223" s="181"/>
    </row>
    <row r="224" spans="2:17" x14ac:dyDescent="0.2">
      <c r="B224" s="147"/>
      <c r="C224" s="145"/>
      <c r="D224" s="145"/>
      <c r="E224" s="147"/>
      <c r="F224" s="147"/>
      <c r="G224" s="167"/>
      <c r="H224" s="147"/>
      <c r="I224" s="145"/>
      <c r="J224" s="145"/>
      <c r="K224" s="147"/>
      <c r="L224" s="147"/>
      <c r="M224" s="167"/>
      <c r="N224" s="147"/>
      <c r="O224" s="181"/>
      <c r="P224" s="181"/>
      <c r="Q224" s="181"/>
    </row>
    <row r="225" spans="2:17" x14ac:dyDescent="0.2">
      <c r="B225" s="147"/>
      <c r="C225" s="145"/>
      <c r="D225" s="145"/>
      <c r="E225" s="147"/>
      <c r="F225" s="147"/>
      <c r="G225" s="167"/>
      <c r="H225" s="147"/>
      <c r="I225" s="145"/>
      <c r="J225" s="145"/>
      <c r="K225" s="147"/>
      <c r="L225" s="147"/>
      <c r="M225" s="167"/>
      <c r="N225" s="147"/>
      <c r="O225" s="181"/>
      <c r="P225" s="181"/>
      <c r="Q225" s="181"/>
    </row>
    <row r="226" spans="2:17" x14ac:dyDescent="0.2">
      <c r="B226" s="147"/>
      <c r="C226" s="145"/>
      <c r="D226" s="145"/>
      <c r="E226" s="147"/>
      <c r="F226" s="147"/>
      <c r="G226" s="167"/>
      <c r="H226" s="147"/>
      <c r="I226" s="145"/>
      <c r="J226" s="145"/>
      <c r="K226" s="147"/>
      <c r="L226" s="147"/>
      <c r="M226" s="167"/>
      <c r="N226" s="147"/>
      <c r="O226" s="181"/>
      <c r="P226" s="181"/>
      <c r="Q226" s="181"/>
    </row>
    <row r="227" spans="2:17" x14ac:dyDescent="0.2">
      <c r="B227" s="147"/>
      <c r="C227" s="145"/>
      <c r="D227" s="145"/>
      <c r="E227" s="147"/>
      <c r="F227" s="147"/>
      <c r="G227" s="167"/>
      <c r="H227" s="147"/>
      <c r="I227" s="145"/>
      <c r="J227" s="145"/>
      <c r="K227" s="147"/>
      <c r="L227" s="147"/>
      <c r="M227" s="167"/>
      <c r="N227" s="147"/>
      <c r="O227" s="181"/>
      <c r="P227" s="181"/>
      <c r="Q227" s="181"/>
    </row>
    <row r="228" spans="2:17" x14ac:dyDescent="0.2">
      <c r="B228" s="147"/>
      <c r="C228" s="145"/>
      <c r="D228" s="145"/>
      <c r="E228" s="147"/>
      <c r="F228" s="147"/>
      <c r="G228" s="167"/>
      <c r="H228" s="147"/>
      <c r="I228" s="145"/>
      <c r="J228" s="145"/>
      <c r="K228" s="147"/>
      <c r="L228" s="147"/>
      <c r="M228" s="167"/>
      <c r="N228" s="147"/>
      <c r="O228" s="181"/>
      <c r="P228" s="181"/>
      <c r="Q228" s="181"/>
    </row>
    <row r="229" spans="2:17" x14ac:dyDescent="0.2">
      <c r="B229" s="147"/>
      <c r="C229" s="145"/>
      <c r="D229" s="145"/>
      <c r="E229" s="147"/>
      <c r="F229" s="147"/>
      <c r="G229" s="167"/>
      <c r="H229" s="147"/>
      <c r="I229" s="145"/>
      <c r="J229" s="145"/>
      <c r="K229" s="147"/>
      <c r="L229" s="147"/>
      <c r="M229" s="167"/>
      <c r="N229" s="147"/>
      <c r="O229" s="181"/>
      <c r="P229" s="181"/>
      <c r="Q229" s="181"/>
    </row>
    <row r="230" spans="2:17" x14ac:dyDescent="0.2">
      <c r="B230" s="147"/>
      <c r="C230" s="145"/>
      <c r="D230" s="145"/>
      <c r="E230" s="147"/>
      <c r="F230" s="147"/>
      <c r="G230" s="167"/>
      <c r="H230" s="147"/>
      <c r="I230" s="145"/>
      <c r="J230" s="145"/>
      <c r="K230" s="147"/>
      <c r="L230" s="147"/>
      <c r="M230" s="167"/>
      <c r="N230" s="147"/>
      <c r="O230" s="181"/>
      <c r="P230" s="181"/>
      <c r="Q230" s="181"/>
    </row>
    <row r="231" spans="2:17" x14ac:dyDescent="0.2">
      <c r="B231" s="147"/>
      <c r="C231" s="145"/>
      <c r="D231" s="145"/>
      <c r="E231" s="147"/>
      <c r="F231" s="147"/>
      <c r="G231" s="167"/>
      <c r="H231" s="147"/>
      <c r="I231" s="145"/>
      <c r="J231" s="145"/>
      <c r="K231" s="147"/>
      <c r="L231" s="147"/>
      <c r="M231" s="167"/>
      <c r="N231" s="147"/>
      <c r="O231" s="181"/>
      <c r="P231" s="181"/>
      <c r="Q231" s="181"/>
    </row>
    <row r="232" spans="2:17" x14ac:dyDescent="0.2">
      <c r="B232" s="147"/>
      <c r="C232" s="145"/>
      <c r="D232" s="145"/>
      <c r="E232" s="147"/>
      <c r="F232" s="147"/>
      <c r="G232" s="167"/>
      <c r="H232" s="147"/>
      <c r="I232" s="145"/>
      <c r="J232" s="145"/>
      <c r="K232" s="147"/>
      <c r="L232" s="147"/>
      <c r="M232" s="167"/>
      <c r="N232" s="147"/>
      <c r="O232" s="181"/>
      <c r="P232" s="181"/>
      <c r="Q232" s="181"/>
    </row>
    <row r="233" spans="2:17" x14ac:dyDescent="0.2">
      <c r="B233" s="147"/>
      <c r="C233" s="145"/>
      <c r="D233" s="145"/>
      <c r="E233" s="147"/>
      <c r="F233" s="147"/>
      <c r="G233" s="167"/>
      <c r="H233" s="147"/>
      <c r="I233" s="145"/>
      <c r="J233" s="145"/>
      <c r="K233" s="147"/>
      <c r="L233" s="147"/>
      <c r="M233" s="167"/>
      <c r="N233" s="147"/>
      <c r="O233" s="181"/>
      <c r="P233" s="181"/>
      <c r="Q233" s="181"/>
    </row>
    <row r="234" spans="2:17" x14ac:dyDescent="0.2">
      <c r="B234" s="147"/>
      <c r="C234" s="145"/>
      <c r="D234" s="145"/>
      <c r="E234" s="147"/>
      <c r="F234" s="147"/>
      <c r="G234" s="167"/>
      <c r="H234" s="147"/>
      <c r="I234" s="145"/>
      <c r="J234" s="145"/>
      <c r="K234" s="147"/>
      <c r="L234" s="147"/>
      <c r="M234" s="167"/>
      <c r="N234" s="147"/>
      <c r="O234" s="181"/>
      <c r="P234" s="181"/>
      <c r="Q234" s="181"/>
    </row>
    <row r="235" spans="2:17" x14ac:dyDescent="0.2">
      <c r="B235" s="147"/>
      <c r="C235" s="145"/>
      <c r="D235" s="145"/>
      <c r="E235" s="147"/>
      <c r="F235" s="147"/>
      <c r="G235" s="167"/>
      <c r="H235" s="147"/>
      <c r="I235" s="145"/>
      <c r="J235" s="145"/>
      <c r="K235" s="147"/>
      <c r="L235" s="147"/>
      <c r="M235" s="167"/>
      <c r="N235" s="147"/>
      <c r="O235" s="181"/>
      <c r="P235" s="181"/>
      <c r="Q235" s="181"/>
    </row>
    <row r="236" spans="2:17" x14ac:dyDescent="0.2">
      <c r="B236" s="147"/>
      <c r="C236" s="145"/>
      <c r="D236" s="145"/>
      <c r="E236" s="147"/>
      <c r="F236" s="147"/>
      <c r="G236" s="167"/>
      <c r="H236" s="147"/>
      <c r="I236" s="145"/>
      <c r="J236" s="145"/>
      <c r="K236" s="147"/>
      <c r="L236" s="147"/>
      <c r="M236" s="167"/>
      <c r="N236" s="147"/>
      <c r="O236" s="181"/>
      <c r="P236" s="181"/>
      <c r="Q236" s="181"/>
    </row>
    <row r="237" spans="2:17" x14ac:dyDescent="0.2">
      <c r="B237" s="147"/>
      <c r="C237" s="145"/>
      <c r="D237" s="145"/>
      <c r="E237" s="147"/>
      <c r="F237" s="147"/>
      <c r="G237" s="167"/>
      <c r="H237" s="147"/>
      <c r="I237" s="145"/>
      <c r="J237" s="145"/>
      <c r="K237" s="147"/>
      <c r="L237" s="147"/>
      <c r="M237" s="167"/>
      <c r="N237" s="147"/>
      <c r="O237" s="181"/>
      <c r="P237" s="181"/>
      <c r="Q237" s="181"/>
    </row>
    <row r="238" spans="2:17" x14ac:dyDescent="0.2">
      <c r="B238" s="147"/>
      <c r="C238" s="145"/>
      <c r="D238" s="145"/>
      <c r="E238" s="147"/>
      <c r="F238" s="147"/>
      <c r="G238" s="167"/>
      <c r="H238" s="147"/>
      <c r="I238" s="145"/>
      <c r="J238" s="145"/>
      <c r="K238" s="147"/>
      <c r="L238" s="147"/>
      <c r="M238" s="167"/>
      <c r="N238" s="147"/>
      <c r="O238" s="181"/>
      <c r="P238" s="181"/>
      <c r="Q238" s="181"/>
    </row>
    <row r="239" spans="2:17" x14ac:dyDescent="0.2">
      <c r="B239" s="147"/>
      <c r="C239" s="145"/>
      <c r="D239" s="145"/>
      <c r="E239" s="147"/>
      <c r="F239" s="147"/>
      <c r="G239" s="167"/>
      <c r="H239" s="147"/>
      <c r="I239" s="145"/>
      <c r="J239" s="145"/>
      <c r="K239" s="147"/>
      <c r="L239" s="147"/>
      <c r="M239" s="167"/>
      <c r="N239" s="147"/>
      <c r="O239" s="181"/>
      <c r="P239" s="181"/>
      <c r="Q239" s="181"/>
    </row>
    <row r="240" spans="2:17" x14ac:dyDescent="0.2">
      <c r="B240" s="147"/>
      <c r="C240" s="145"/>
      <c r="D240" s="145"/>
      <c r="E240" s="147"/>
      <c r="F240" s="147"/>
      <c r="G240" s="167"/>
      <c r="H240" s="147"/>
      <c r="I240" s="145"/>
      <c r="J240" s="145"/>
      <c r="K240" s="147"/>
      <c r="L240" s="147"/>
      <c r="M240" s="167"/>
      <c r="N240" s="147"/>
      <c r="O240" s="181"/>
      <c r="P240" s="181"/>
      <c r="Q240" s="181"/>
    </row>
    <row r="241" spans="2:17" x14ac:dyDescent="0.2">
      <c r="B241" s="147"/>
      <c r="C241" s="145"/>
      <c r="D241" s="145"/>
      <c r="E241" s="147"/>
      <c r="F241" s="147"/>
      <c r="G241" s="167"/>
      <c r="H241" s="147"/>
      <c r="I241" s="145"/>
      <c r="J241" s="145"/>
      <c r="K241" s="147"/>
      <c r="L241" s="147"/>
      <c r="M241" s="167"/>
      <c r="N241" s="147"/>
      <c r="O241" s="181"/>
      <c r="P241" s="181"/>
      <c r="Q241" s="181"/>
    </row>
    <row r="242" spans="2:17" x14ac:dyDescent="0.2">
      <c r="B242" s="147"/>
      <c r="C242" s="145"/>
      <c r="D242" s="145"/>
      <c r="E242" s="147"/>
      <c r="F242" s="147"/>
      <c r="G242" s="167"/>
      <c r="H242" s="147"/>
      <c r="I242" s="145"/>
      <c r="J242" s="145"/>
      <c r="K242" s="147"/>
      <c r="L242" s="147"/>
      <c r="M242" s="167"/>
      <c r="N242" s="147"/>
      <c r="O242" s="181"/>
      <c r="P242" s="181"/>
      <c r="Q242" s="181"/>
    </row>
    <row r="243" spans="2:17" x14ac:dyDescent="0.2">
      <c r="B243" s="147"/>
      <c r="C243" s="145"/>
      <c r="D243" s="145"/>
      <c r="E243" s="147"/>
      <c r="F243" s="147"/>
      <c r="G243" s="167"/>
      <c r="H243" s="147"/>
      <c r="I243" s="145"/>
      <c r="J243" s="145"/>
      <c r="K243" s="147"/>
      <c r="L243" s="147"/>
      <c r="M243" s="167"/>
      <c r="N243" s="147"/>
      <c r="O243" s="181"/>
      <c r="P243" s="181"/>
      <c r="Q243" s="181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195" bestFit="1" customWidth="1"/>
    <col min="2" max="2" width="12.7109375" style="158" bestFit="1" customWidth="1"/>
    <col min="3" max="4" width="12.42578125" style="154" bestFit="1" customWidth="1"/>
    <col min="5" max="5" width="13.42578125" style="158" bestFit="1" customWidth="1"/>
    <col min="6" max="6" width="14.42578125" style="158" bestFit="1" customWidth="1"/>
    <col min="7" max="7" width="10.7109375" style="176" bestFit="1" customWidth="1"/>
    <col min="8" max="8" width="12.7109375" style="158" bestFit="1" customWidth="1"/>
    <col min="9" max="10" width="12.42578125" style="154" bestFit="1" customWidth="1"/>
    <col min="11" max="12" width="14.42578125" style="158" bestFit="1" customWidth="1"/>
    <col min="13" max="13" width="10.7109375" style="176" bestFit="1" customWidth="1"/>
    <col min="14" max="14" width="16.140625" style="158" bestFit="1" customWidth="1"/>
    <col min="15" max="16384" width="9.140625" style="195"/>
  </cols>
  <sheetData>
    <row r="2" spans="1:19" ht="18.75" x14ac:dyDescent="0.3">
      <c r="A2" s="5" t="s">
        <v>213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81"/>
      <c r="P2" s="181"/>
      <c r="Q2" s="181"/>
      <c r="R2" s="181"/>
      <c r="S2" s="181"/>
    </row>
    <row r="3" spans="1:19" x14ac:dyDescent="0.2">
      <c r="A3" s="79"/>
    </row>
    <row r="4" spans="1:19" s="250" customFormat="1" x14ac:dyDescent="0.2">
      <c r="B4" s="206"/>
      <c r="C4" s="218"/>
      <c r="D4" s="218"/>
      <c r="E4" s="206"/>
      <c r="F4" s="206"/>
      <c r="G4" s="237"/>
      <c r="H4" s="206"/>
      <c r="I4" s="218"/>
      <c r="J4" s="218"/>
      <c r="K4" s="206"/>
      <c r="L4" s="206"/>
      <c r="M4" s="237"/>
      <c r="N4" s="250" t="str">
        <f>VALVAL</f>
        <v>млрд. одиниць</v>
      </c>
    </row>
    <row r="5" spans="1:19" s="67" customFormat="1" x14ac:dyDescent="0.2">
      <c r="A5" s="8"/>
      <c r="B5" s="275">
        <v>43100</v>
      </c>
      <c r="C5" s="276"/>
      <c r="D5" s="276"/>
      <c r="E5" s="276"/>
      <c r="F5" s="276"/>
      <c r="G5" s="277"/>
      <c r="H5" s="275">
        <v>43312</v>
      </c>
      <c r="I5" s="276"/>
      <c r="J5" s="276"/>
      <c r="K5" s="276"/>
      <c r="L5" s="276"/>
      <c r="M5" s="277"/>
      <c r="N5" s="24"/>
    </row>
    <row r="6" spans="1:19" s="10" customFormat="1" x14ac:dyDescent="0.2">
      <c r="A6" s="184"/>
      <c r="B6" s="86" t="s">
        <v>5</v>
      </c>
      <c r="C6" s="84" t="s">
        <v>183</v>
      </c>
      <c r="D6" s="84" t="s">
        <v>207</v>
      </c>
      <c r="E6" s="86" t="s">
        <v>172</v>
      </c>
      <c r="F6" s="86" t="s">
        <v>175</v>
      </c>
      <c r="G6" s="102" t="s">
        <v>193</v>
      </c>
      <c r="H6" s="86" t="s">
        <v>5</v>
      </c>
      <c r="I6" s="84" t="s">
        <v>183</v>
      </c>
      <c r="J6" s="84" t="s">
        <v>207</v>
      </c>
      <c r="K6" s="86" t="s">
        <v>172</v>
      </c>
      <c r="L6" s="86" t="s">
        <v>175</v>
      </c>
      <c r="M6" s="102" t="s">
        <v>193</v>
      </c>
      <c r="N6" s="86" t="s">
        <v>67</v>
      </c>
    </row>
    <row r="7" spans="1:19" s="69" customFormat="1" ht="15" x14ac:dyDescent="0.2">
      <c r="A7" s="91" t="s">
        <v>154</v>
      </c>
      <c r="B7" s="156"/>
      <c r="C7" s="150"/>
      <c r="D7" s="150"/>
      <c r="E7" s="156">
        <f t="shared" ref="E7:G7" si="0">SUM(E8:E24)</f>
        <v>76.305753084309998</v>
      </c>
      <c r="F7" s="156">
        <f t="shared" si="0"/>
        <v>2141.6905879996098</v>
      </c>
      <c r="G7" s="174">
        <f t="shared" si="0"/>
        <v>1</v>
      </c>
      <c r="H7" s="156"/>
      <c r="I7" s="150"/>
      <c r="J7" s="150"/>
      <c r="K7" s="156">
        <f t="shared" ref="K7:N7" si="1">SUM(K8:K24)</f>
        <v>75.711091565360007</v>
      </c>
      <c r="L7" s="156">
        <f t="shared" si="1"/>
        <v>2025.6664570097998</v>
      </c>
      <c r="M7" s="174">
        <f t="shared" si="1"/>
        <v>1</v>
      </c>
      <c r="N7" s="156">
        <f t="shared" si="1"/>
        <v>-9.9999999999956352E-7</v>
      </c>
    </row>
    <row r="8" spans="1:19" s="209" customFormat="1" x14ac:dyDescent="0.2">
      <c r="A8" s="173" t="s">
        <v>122</v>
      </c>
      <c r="B8" s="21">
        <v>32.592572770789999</v>
      </c>
      <c r="C8" s="18">
        <v>1</v>
      </c>
      <c r="D8" s="18">
        <v>28.067222999999998</v>
      </c>
      <c r="E8" s="21">
        <v>32.592572770789999</v>
      </c>
      <c r="F8" s="21">
        <v>914.78300810149005</v>
      </c>
      <c r="G8" s="39">
        <v>0.42713099999999998</v>
      </c>
      <c r="H8" s="21">
        <v>31.817504203839999</v>
      </c>
      <c r="I8" s="18">
        <v>1</v>
      </c>
      <c r="J8" s="18">
        <v>26.755213999999999</v>
      </c>
      <c r="K8" s="21">
        <v>31.817504203839999</v>
      </c>
      <c r="L8" s="21">
        <v>851.28413391959998</v>
      </c>
      <c r="M8" s="39">
        <v>0.42024899999999998</v>
      </c>
      <c r="N8" s="21">
        <v>-6.8820000000000001E-3</v>
      </c>
    </row>
    <row r="9" spans="1:19" x14ac:dyDescent="0.2">
      <c r="A9" s="108" t="s">
        <v>3</v>
      </c>
      <c r="B9" s="230">
        <v>4.9461369176899996</v>
      </c>
      <c r="C9" s="224">
        <v>1.1934</v>
      </c>
      <c r="D9" s="224">
        <v>33.495424</v>
      </c>
      <c r="E9" s="230">
        <v>5.9027198102199998</v>
      </c>
      <c r="F9" s="230">
        <v>165.67295322006001</v>
      </c>
      <c r="G9" s="242">
        <v>7.7355999999999994E-2</v>
      </c>
      <c r="H9" s="230">
        <v>5.4996373541399999</v>
      </c>
      <c r="I9" s="224">
        <v>1.1684000000000001</v>
      </c>
      <c r="J9" s="224">
        <v>31.260791999999999</v>
      </c>
      <c r="K9" s="230">
        <v>6.4257762768499997</v>
      </c>
      <c r="L9" s="230">
        <v>171.92301940319999</v>
      </c>
      <c r="M9" s="242">
        <v>8.4872000000000003E-2</v>
      </c>
      <c r="N9" s="230">
        <v>7.5160000000000001E-3</v>
      </c>
      <c r="O9" s="181"/>
      <c r="P9" s="181"/>
      <c r="Q9" s="181"/>
    </row>
    <row r="10" spans="1:19" x14ac:dyDescent="0.2">
      <c r="A10" s="108" t="s">
        <v>164</v>
      </c>
      <c r="B10" s="230">
        <v>0.4</v>
      </c>
      <c r="C10" s="224">
        <v>0.79300999999999999</v>
      </c>
      <c r="D10" s="224">
        <v>22.257574999999999</v>
      </c>
      <c r="E10" s="230">
        <v>0.31720380743999999</v>
      </c>
      <c r="F10" s="230">
        <v>8.9030299999999993</v>
      </c>
      <c r="G10" s="242">
        <v>4.1570000000000001E-3</v>
      </c>
      <c r="H10" s="230">
        <v>0.4</v>
      </c>
      <c r="I10" s="224">
        <v>0.76641499999999996</v>
      </c>
      <c r="J10" s="224">
        <v>20.505603000000001</v>
      </c>
      <c r="K10" s="230">
        <v>0.30656608466000002</v>
      </c>
      <c r="L10" s="230">
        <v>8.2022411999999996</v>
      </c>
      <c r="M10" s="242">
        <v>4.0489999999999996E-3</v>
      </c>
      <c r="N10" s="230">
        <v>-1.08E-4</v>
      </c>
      <c r="O10" s="181"/>
      <c r="P10" s="181"/>
      <c r="Q10" s="181"/>
    </row>
    <row r="11" spans="1:19" x14ac:dyDescent="0.2">
      <c r="A11" s="108" t="s">
        <v>18</v>
      </c>
      <c r="B11" s="230">
        <v>9.8315396570000004</v>
      </c>
      <c r="C11" s="224">
        <v>1.424134</v>
      </c>
      <c r="D11" s="224">
        <v>39.971493000000002</v>
      </c>
      <c r="E11" s="230">
        <v>14.00143215376</v>
      </c>
      <c r="F11" s="230">
        <v>392.981318579</v>
      </c>
      <c r="G11" s="242">
        <v>0.18349099999999999</v>
      </c>
      <c r="H11" s="230">
        <v>9.0883721570000002</v>
      </c>
      <c r="I11" s="224">
        <v>1.4048670000000001</v>
      </c>
      <c r="J11" s="224">
        <v>37.587524999999999</v>
      </c>
      <c r="K11" s="230">
        <v>12.76795676761</v>
      </c>
      <c r="L11" s="230">
        <v>341.60941566053998</v>
      </c>
      <c r="M11" s="242">
        <v>0.16864100000000001</v>
      </c>
      <c r="N11" s="230">
        <v>-1.4851E-2</v>
      </c>
      <c r="O11" s="181"/>
      <c r="P11" s="181"/>
      <c r="Q11" s="181"/>
    </row>
    <row r="12" spans="1:19" x14ac:dyDescent="0.2">
      <c r="A12" s="108" t="s">
        <v>19</v>
      </c>
      <c r="B12" s="230">
        <v>643.62253731026999</v>
      </c>
      <c r="C12" s="224">
        <v>3.5629000000000001E-2</v>
      </c>
      <c r="D12" s="224">
        <v>1</v>
      </c>
      <c r="E12" s="230">
        <v>22.931464837509999</v>
      </c>
      <c r="F12" s="230">
        <v>643.62253731026999</v>
      </c>
      <c r="G12" s="242">
        <v>0.30052099999999998</v>
      </c>
      <c r="H12" s="230">
        <v>637.47559864257005</v>
      </c>
      <c r="I12" s="224">
        <v>3.7376E-2</v>
      </c>
      <c r="J12" s="224">
        <v>1</v>
      </c>
      <c r="K12" s="230">
        <v>23.826219391759999</v>
      </c>
      <c r="L12" s="230">
        <v>637.47559864257005</v>
      </c>
      <c r="M12" s="242">
        <v>0.31469900000000001</v>
      </c>
      <c r="N12" s="230">
        <v>1.4178E-2</v>
      </c>
      <c r="O12" s="181"/>
      <c r="P12" s="181"/>
      <c r="Q12" s="181"/>
    </row>
    <row r="13" spans="1:19" x14ac:dyDescent="0.2">
      <c r="A13" s="108" t="s">
        <v>101</v>
      </c>
      <c r="B13" s="230">
        <v>63.267029999999998</v>
      </c>
      <c r="C13" s="224">
        <v>8.8570000000000003E-3</v>
      </c>
      <c r="D13" s="224">
        <v>0.24859300000000001</v>
      </c>
      <c r="E13" s="230">
        <v>0.56035970458999995</v>
      </c>
      <c r="F13" s="230">
        <v>15.727740788789999</v>
      </c>
      <c r="G13" s="242">
        <v>7.3439999999999998E-3</v>
      </c>
      <c r="H13" s="230">
        <v>62.992012195999997</v>
      </c>
      <c r="I13" s="224">
        <v>9.0019999999999996E-3</v>
      </c>
      <c r="J13" s="224">
        <v>0.24085699999999999</v>
      </c>
      <c r="K13" s="230">
        <v>0.56706884063999996</v>
      </c>
      <c r="L13" s="230">
        <v>15.17204818389</v>
      </c>
      <c r="M13" s="242">
        <v>7.4900000000000001E-3</v>
      </c>
      <c r="N13" s="230">
        <v>1.46E-4</v>
      </c>
      <c r="O13" s="181"/>
      <c r="P13" s="181"/>
      <c r="Q13" s="181"/>
    </row>
    <row r="14" spans="1:19" x14ac:dyDescent="0.2">
      <c r="B14" s="147"/>
      <c r="C14" s="145"/>
      <c r="D14" s="145"/>
      <c r="E14" s="147"/>
      <c r="F14" s="147"/>
      <c r="G14" s="167"/>
      <c r="H14" s="147"/>
      <c r="I14" s="145"/>
      <c r="J14" s="145"/>
      <c r="K14" s="147"/>
      <c r="L14" s="147"/>
      <c r="M14" s="167"/>
      <c r="N14" s="147"/>
      <c r="O14" s="181"/>
      <c r="P14" s="181"/>
      <c r="Q14" s="181"/>
    </row>
    <row r="15" spans="1:19" x14ac:dyDescent="0.2">
      <c r="B15" s="147"/>
      <c r="C15" s="145"/>
      <c r="D15" s="145"/>
      <c r="E15" s="147"/>
      <c r="F15" s="147"/>
      <c r="G15" s="167"/>
      <c r="H15" s="147"/>
      <c r="I15" s="145"/>
      <c r="J15" s="145"/>
      <c r="K15" s="147"/>
      <c r="L15" s="147"/>
      <c r="M15" s="167"/>
      <c r="N15" s="147"/>
      <c r="O15" s="181"/>
      <c r="P15" s="181"/>
      <c r="Q15" s="181"/>
    </row>
    <row r="16" spans="1:19" x14ac:dyDescent="0.2">
      <c r="B16" s="147"/>
      <c r="C16" s="145"/>
      <c r="D16" s="145"/>
      <c r="E16" s="147"/>
      <c r="F16" s="147"/>
      <c r="G16" s="167"/>
      <c r="H16" s="147"/>
      <c r="I16" s="145"/>
      <c r="J16" s="145"/>
      <c r="K16" s="147"/>
      <c r="L16" s="147"/>
      <c r="M16" s="167"/>
      <c r="N16" s="147"/>
      <c r="O16" s="181"/>
      <c r="P16" s="181"/>
      <c r="Q16" s="181"/>
    </row>
    <row r="17" spans="1:19" x14ac:dyDescent="0.2">
      <c r="B17" s="147"/>
      <c r="C17" s="145"/>
      <c r="D17" s="145"/>
      <c r="E17" s="147"/>
      <c r="F17" s="147"/>
      <c r="G17" s="167"/>
      <c r="H17" s="147"/>
      <c r="I17" s="145"/>
      <c r="J17" s="145"/>
      <c r="K17" s="147"/>
      <c r="L17" s="147"/>
      <c r="M17" s="167"/>
      <c r="N17" s="147"/>
      <c r="O17" s="181"/>
      <c r="P17" s="181"/>
      <c r="Q17" s="181"/>
    </row>
    <row r="18" spans="1:19" x14ac:dyDescent="0.2">
      <c r="B18" s="147"/>
      <c r="C18" s="145"/>
      <c r="D18" s="145"/>
      <c r="E18" s="147"/>
      <c r="F18" s="147"/>
      <c r="G18" s="167"/>
      <c r="H18" s="147"/>
      <c r="I18" s="145"/>
      <c r="J18" s="145"/>
      <c r="K18" s="147"/>
      <c r="L18" s="147"/>
      <c r="M18" s="167"/>
      <c r="N18" s="147"/>
      <c r="O18" s="181"/>
      <c r="P18" s="181"/>
      <c r="Q18" s="181"/>
    </row>
    <row r="19" spans="1:19" x14ac:dyDescent="0.2">
      <c r="B19" s="147"/>
      <c r="C19" s="145"/>
      <c r="D19" s="145"/>
      <c r="E19" s="147"/>
      <c r="F19" s="147"/>
      <c r="G19" s="167"/>
      <c r="H19" s="147"/>
      <c r="I19" s="145"/>
      <c r="J19" s="145"/>
      <c r="K19" s="147"/>
      <c r="L19" s="147"/>
      <c r="M19" s="167"/>
      <c r="N19" s="147"/>
      <c r="O19" s="181"/>
      <c r="P19" s="181"/>
      <c r="Q19" s="181"/>
    </row>
    <row r="20" spans="1:19" x14ac:dyDescent="0.2">
      <c r="B20" s="147"/>
      <c r="C20" s="145"/>
      <c r="D20" s="145"/>
      <c r="E20" s="147"/>
      <c r="F20" s="147"/>
      <c r="G20" s="167"/>
      <c r="H20" s="147"/>
      <c r="I20" s="145"/>
      <c r="J20" s="145"/>
      <c r="K20" s="147"/>
      <c r="L20" s="147"/>
      <c r="M20" s="167"/>
      <c r="N20" s="147"/>
      <c r="O20" s="181"/>
      <c r="P20" s="181"/>
      <c r="Q20" s="181"/>
    </row>
    <row r="21" spans="1:19" x14ac:dyDescent="0.2">
      <c r="B21" s="147"/>
      <c r="C21" s="145"/>
      <c r="D21" s="145"/>
      <c r="E21" s="147"/>
      <c r="F21" s="147"/>
      <c r="G21" s="167"/>
      <c r="H21" s="147"/>
      <c r="I21" s="145"/>
      <c r="J21" s="145"/>
      <c r="K21" s="147"/>
      <c r="L21" s="147"/>
      <c r="M21" s="167"/>
      <c r="N21" s="147"/>
      <c r="O21" s="181"/>
      <c r="P21" s="181"/>
      <c r="Q21" s="181"/>
    </row>
    <row r="22" spans="1:19" x14ac:dyDescent="0.2">
      <c r="B22" s="147"/>
      <c r="C22" s="145"/>
      <c r="D22" s="145"/>
      <c r="E22" s="147"/>
      <c r="F22" s="147"/>
      <c r="G22" s="167"/>
      <c r="H22" s="147"/>
      <c r="I22" s="145"/>
      <c r="J22" s="145"/>
      <c r="K22" s="147"/>
      <c r="L22" s="147"/>
      <c r="M22" s="167"/>
      <c r="N22" s="147"/>
      <c r="O22" s="181"/>
      <c r="P22" s="181"/>
      <c r="Q22" s="181"/>
    </row>
    <row r="23" spans="1:19" x14ac:dyDescent="0.2">
      <c r="B23" s="147"/>
      <c r="C23" s="145"/>
      <c r="D23" s="145"/>
      <c r="E23" s="147"/>
      <c r="F23" s="147"/>
      <c r="G23" s="167"/>
      <c r="H23" s="147"/>
      <c r="I23" s="145"/>
      <c r="J23" s="145"/>
      <c r="K23" s="147"/>
      <c r="L23" s="147"/>
      <c r="M23" s="167"/>
      <c r="N23" s="250" t="str">
        <f>VALVAL</f>
        <v>млрд. одиниць</v>
      </c>
      <c r="O23" s="181"/>
      <c r="P23" s="181"/>
      <c r="Q23" s="181"/>
    </row>
    <row r="24" spans="1:19" x14ac:dyDescent="0.2">
      <c r="A24" s="8"/>
      <c r="B24" s="272">
        <v>43100</v>
      </c>
      <c r="C24" s="273"/>
      <c r="D24" s="273"/>
      <c r="E24" s="273"/>
      <c r="F24" s="273"/>
      <c r="G24" s="274"/>
      <c r="H24" s="272">
        <v>43312</v>
      </c>
      <c r="I24" s="273"/>
      <c r="J24" s="273"/>
      <c r="K24" s="273"/>
      <c r="L24" s="273"/>
      <c r="M24" s="274"/>
      <c r="N24" s="24"/>
      <c r="O24" s="67"/>
      <c r="P24" s="67"/>
      <c r="Q24" s="67"/>
      <c r="R24" s="67"/>
      <c r="S24" s="67"/>
    </row>
    <row r="25" spans="1:19" s="107" customFormat="1" x14ac:dyDescent="0.2">
      <c r="A25" s="26"/>
      <c r="B25" s="192" t="s">
        <v>5</v>
      </c>
      <c r="C25" s="205" t="s">
        <v>183</v>
      </c>
      <c r="D25" s="205" t="s">
        <v>207</v>
      </c>
      <c r="E25" s="192" t="s">
        <v>172</v>
      </c>
      <c r="F25" s="192" t="s">
        <v>175</v>
      </c>
      <c r="G25" s="220" t="s">
        <v>193</v>
      </c>
      <c r="H25" s="192" t="s">
        <v>5</v>
      </c>
      <c r="I25" s="205" t="s">
        <v>183</v>
      </c>
      <c r="J25" s="205" t="s">
        <v>207</v>
      </c>
      <c r="K25" s="192" t="s">
        <v>172</v>
      </c>
      <c r="L25" s="192" t="s">
        <v>175</v>
      </c>
      <c r="M25" s="220" t="s">
        <v>193</v>
      </c>
      <c r="N25" s="192" t="s">
        <v>67</v>
      </c>
      <c r="O25" s="96"/>
      <c r="P25" s="96"/>
      <c r="Q25" s="96"/>
    </row>
    <row r="26" spans="1:19" s="197" customFormat="1" ht="15" x14ac:dyDescent="0.25">
      <c r="A26" s="238" t="s">
        <v>154</v>
      </c>
      <c r="B26" s="51">
        <f t="shared" ref="B26:M26" si="2">B$27+B$34</f>
        <v>754.65981665574998</v>
      </c>
      <c r="C26" s="64">
        <f t="shared" si="2"/>
        <v>8.108193</v>
      </c>
      <c r="D26" s="64">
        <f t="shared" si="2"/>
        <v>227.57444800000002</v>
      </c>
      <c r="E26" s="51">
        <f t="shared" si="2"/>
        <v>76.305753084309998</v>
      </c>
      <c r="F26" s="51">
        <f t="shared" si="2"/>
        <v>2141.6905879996102</v>
      </c>
      <c r="G26" s="78">
        <f t="shared" si="2"/>
        <v>1</v>
      </c>
      <c r="H26" s="51">
        <f t="shared" si="2"/>
        <v>747.27312455355002</v>
      </c>
      <c r="I26" s="64">
        <f t="shared" si="2"/>
        <v>7.9967030000000001</v>
      </c>
      <c r="J26" s="64">
        <f t="shared" si="2"/>
        <v>213.95352200000002</v>
      </c>
      <c r="K26" s="51">
        <f t="shared" si="2"/>
        <v>75.711091565359993</v>
      </c>
      <c r="L26" s="51">
        <f t="shared" si="2"/>
        <v>2025.6664570097998</v>
      </c>
      <c r="M26" s="78">
        <f t="shared" si="2"/>
        <v>1.0000010000000001</v>
      </c>
      <c r="N26" s="51">
        <v>-9.9999999999999995E-7</v>
      </c>
      <c r="O26" s="185"/>
      <c r="P26" s="185"/>
      <c r="Q26" s="185"/>
    </row>
    <row r="27" spans="1:19" s="253" customFormat="1" ht="15" x14ac:dyDescent="0.25">
      <c r="A27" s="133" t="s">
        <v>70</v>
      </c>
      <c r="B27" s="231">
        <f t="shared" ref="B27:M27" si="3">SUM(B$28:B$33)</f>
        <v>733.16674643741999</v>
      </c>
      <c r="C27" s="229">
        <f t="shared" si="3"/>
        <v>4.4550299999999998</v>
      </c>
      <c r="D27" s="229">
        <f t="shared" si="3"/>
        <v>125.04030800000001</v>
      </c>
      <c r="E27" s="231">
        <f t="shared" si="3"/>
        <v>65.332784469549992</v>
      </c>
      <c r="F27" s="231">
        <f t="shared" si="3"/>
        <v>1833.70983091682</v>
      </c>
      <c r="G27" s="12">
        <f t="shared" si="3"/>
        <v>0.8561970000000001</v>
      </c>
      <c r="H27" s="231">
        <f t="shared" si="3"/>
        <v>726.41429561658003</v>
      </c>
      <c r="I27" s="229">
        <f t="shared" si="3"/>
        <v>4.3860599999999996</v>
      </c>
      <c r="J27" s="229">
        <f t="shared" si="3"/>
        <v>117.349991</v>
      </c>
      <c r="K27" s="231">
        <f t="shared" si="3"/>
        <v>65.422520472659997</v>
      </c>
      <c r="L27" s="231">
        <f t="shared" si="3"/>
        <v>1750.39353566862</v>
      </c>
      <c r="M27" s="12">
        <f t="shared" si="3"/>
        <v>0.8641080000000001</v>
      </c>
      <c r="N27" s="231">
        <v>7.9100000000000004E-3</v>
      </c>
      <c r="O27" s="241"/>
      <c r="P27" s="241"/>
      <c r="Q27" s="241"/>
    </row>
    <row r="28" spans="1:19" s="58" customFormat="1" outlineLevel="1" x14ac:dyDescent="0.2">
      <c r="A28" s="35" t="s">
        <v>122</v>
      </c>
      <c r="B28" s="177">
        <v>30.05374186513</v>
      </c>
      <c r="C28" s="172">
        <v>1</v>
      </c>
      <c r="D28" s="172">
        <v>28.067222999999998</v>
      </c>
      <c r="E28" s="177">
        <v>30.05374186513</v>
      </c>
      <c r="F28" s="177">
        <v>843.52507491305005</v>
      </c>
      <c r="G28" s="199">
        <v>0.39385900000000001</v>
      </c>
      <c r="H28" s="177">
        <v>29.762613915989999</v>
      </c>
      <c r="I28" s="172">
        <v>1</v>
      </c>
      <c r="J28" s="172">
        <v>26.755213999999999</v>
      </c>
      <c r="K28" s="177">
        <v>29.762613915989999</v>
      </c>
      <c r="L28" s="177">
        <v>796.30510452166004</v>
      </c>
      <c r="M28" s="199">
        <v>0.39310800000000001</v>
      </c>
      <c r="N28" s="177">
        <v>-7.5199999999999996E-4</v>
      </c>
      <c r="O28" s="50"/>
      <c r="P28" s="50"/>
      <c r="Q28" s="50"/>
    </row>
    <row r="29" spans="1:19" outlineLevel="1" x14ac:dyDescent="0.2">
      <c r="A29" s="77" t="s">
        <v>3</v>
      </c>
      <c r="B29" s="230">
        <v>4.4238517671500004</v>
      </c>
      <c r="C29" s="224">
        <v>1.1934</v>
      </c>
      <c r="D29" s="224">
        <v>33.495424</v>
      </c>
      <c r="E29" s="230">
        <v>5.2794247102299998</v>
      </c>
      <c r="F29" s="230">
        <v>148.17879065381999</v>
      </c>
      <c r="G29" s="242">
        <v>6.9188E-2</v>
      </c>
      <c r="H29" s="230">
        <v>4.7586748606900002</v>
      </c>
      <c r="I29" s="224">
        <v>1.1684000000000001</v>
      </c>
      <c r="J29" s="224">
        <v>31.260791999999999</v>
      </c>
      <c r="K29" s="230">
        <v>5.5600357005500003</v>
      </c>
      <c r="L29" s="230">
        <v>148.75994501567001</v>
      </c>
      <c r="M29" s="242">
        <v>7.3438000000000003E-2</v>
      </c>
      <c r="N29" s="230">
        <v>4.2500000000000003E-3</v>
      </c>
      <c r="O29" s="181"/>
      <c r="P29" s="181"/>
      <c r="Q29" s="181"/>
    </row>
    <row r="30" spans="1:19" outlineLevel="1" x14ac:dyDescent="0.2">
      <c r="A30" s="77" t="s">
        <v>164</v>
      </c>
      <c r="B30" s="230">
        <v>0.4</v>
      </c>
      <c r="C30" s="224">
        <v>0.79300999999999999</v>
      </c>
      <c r="D30" s="224">
        <v>22.257574999999999</v>
      </c>
      <c r="E30" s="230">
        <v>0.31720380743999999</v>
      </c>
      <c r="F30" s="230">
        <v>8.9030299999999993</v>
      </c>
      <c r="G30" s="242">
        <v>4.1570000000000001E-3</v>
      </c>
      <c r="H30" s="230">
        <v>0.4</v>
      </c>
      <c r="I30" s="224">
        <v>0.76641499999999996</v>
      </c>
      <c r="J30" s="224">
        <v>20.505603000000001</v>
      </c>
      <c r="K30" s="230">
        <v>0.30656608466000002</v>
      </c>
      <c r="L30" s="230">
        <v>8.2022411999999996</v>
      </c>
      <c r="M30" s="242">
        <v>4.0489999999999996E-3</v>
      </c>
      <c r="N30" s="230">
        <v>-1.08E-4</v>
      </c>
      <c r="O30" s="181"/>
      <c r="P30" s="181"/>
      <c r="Q30" s="181"/>
    </row>
    <row r="31" spans="1:19" outlineLevel="1" x14ac:dyDescent="0.2">
      <c r="A31" s="77" t="s">
        <v>18</v>
      </c>
      <c r="B31" s="230">
        <v>4.6791400000000003</v>
      </c>
      <c r="C31" s="224">
        <v>1.424134</v>
      </c>
      <c r="D31" s="224">
        <v>39.971493000000002</v>
      </c>
      <c r="E31" s="230">
        <v>6.6637234384099999</v>
      </c>
      <c r="F31" s="230">
        <v>187.03221175601999</v>
      </c>
      <c r="G31" s="242">
        <v>8.7329000000000004E-2</v>
      </c>
      <c r="H31" s="230">
        <v>4.19414</v>
      </c>
      <c r="I31" s="224">
        <v>1.4048670000000001</v>
      </c>
      <c r="J31" s="224">
        <v>37.587524999999999</v>
      </c>
      <c r="K31" s="230">
        <v>5.8922100979399996</v>
      </c>
      <c r="L31" s="230">
        <v>157.64734210349999</v>
      </c>
      <c r="M31" s="242">
        <v>7.7825000000000005E-2</v>
      </c>
      <c r="N31" s="230">
        <v>-9.5040000000000003E-3</v>
      </c>
      <c r="O31" s="181"/>
      <c r="P31" s="181"/>
      <c r="Q31" s="181"/>
    </row>
    <row r="32" spans="1:19" outlineLevel="1" x14ac:dyDescent="0.2">
      <c r="A32" s="77" t="s">
        <v>19</v>
      </c>
      <c r="B32" s="230">
        <v>630.34298280513997</v>
      </c>
      <c r="C32" s="224">
        <v>3.5629000000000001E-2</v>
      </c>
      <c r="D32" s="224">
        <v>1</v>
      </c>
      <c r="E32" s="230">
        <v>22.458330943749999</v>
      </c>
      <c r="F32" s="230">
        <v>630.34298280513997</v>
      </c>
      <c r="G32" s="242">
        <v>0.29432000000000003</v>
      </c>
      <c r="H32" s="230">
        <v>624.30685464390001</v>
      </c>
      <c r="I32" s="224">
        <v>3.7376E-2</v>
      </c>
      <c r="J32" s="224">
        <v>1</v>
      </c>
      <c r="K32" s="230">
        <v>23.334025832879998</v>
      </c>
      <c r="L32" s="230">
        <v>624.30685464390001</v>
      </c>
      <c r="M32" s="242">
        <v>0.30819800000000003</v>
      </c>
      <c r="N32" s="230">
        <v>1.3878E-2</v>
      </c>
      <c r="O32" s="181"/>
      <c r="P32" s="181"/>
      <c r="Q32" s="181"/>
    </row>
    <row r="33" spans="1:17" outlineLevel="1" x14ac:dyDescent="0.2">
      <c r="A33" s="77" t="s">
        <v>101</v>
      </c>
      <c r="B33" s="230">
        <v>63.267029999999998</v>
      </c>
      <c r="C33" s="224">
        <v>8.8570000000000003E-3</v>
      </c>
      <c r="D33" s="224">
        <v>0.24859300000000001</v>
      </c>
      <c r="E33" s="230">
        <v>0.56035970458999995</v>
      </c>
      <c r="F33" s="230">
        <v>15.727740788789999</v>
      </c>
      <c r="G33" s="242">
        <v>7.3439999999999998E-3</v>
      </c>
      <c r="H33" s="230">
        <v>62.992012195999997</v>
      </c>
      <c r="I33" s="224">
        <v>9.0019999999999996E-3</v>
      </c>
      <c r="J33" s="224">
        <v>0.24085699999999999</v>
      </c>
      <c r="K33" s="230">
        <v>0.56706884063999996</v>
      </c>
      <c r="L33" s="230">
        <v>15.17204818389</v>
      </c>
      <c r="M33" s="242">
        <v>7.4900000000000001E-3</v>
      </c>
      <c r="N33" s="230">
        <v>1.46E-4</v>
      </c>
      <c r="O33" s="181"/>
      <c r="P33" s="181"/>
      <c r="Q33" s="181"/>
    </row>
    <row r="34" spans="1:17" ht="15" x14ac:dyDescent="0.25">
      <c r="A34" s="159" t="s">
        <v>15</v>
      </c>
      <c r="B34" s="31">
        <f t="shared" ref="B34:M34" si="4">SUM(B$35:B$38)</f>
        <v>21.493070218329997</v>
      </c>
      <c r="C34" s="28">
        <f t="shared" si="4"/>
        <v>3.6531630000000002</v>
      </c>
      <c r="D34" s="28">
        <f t="shared" si="4"/>
        <v>102.53414000000001</v>
      </c>
      <c r="E34" s="31">
        <f t="shared" si="4"/>
        <v>10.972968614759999</v>
      </c>
      <c r="F34" s="31">
        <f t="shared" si="4"/>
        <v>307.98075708279003</v>
      </c>
      <c r="G34" s="47">
        <f t="shared" si="4"/>
        <v>0.14380300000000001</v>
      </c>
      <c r="H34" s="31">
        <f t="shared" si="4"/>
        <v>20.858828936969999</v>
      </c>
      <c r="I34" s="28">
        <f t="shared" si="4"/>
        <v>3.6106430000000005</v>
      </c>
      <c r="J34" s="28">
        <f t="shared" si="4"/>
        <v>96.603531000000004</v>
      </c>
      <c r="K34" s="31">
        <f t="shared" si="4"/>
        <v>10.2885710927</v>
      </c>
      <c r="L34" s="31">
        <f t="shared" si="4"/>
        <v>275.27292134117994</v>
      </c>
      <c r="M34" s="47">
        <f t="shared" si="4"/>
        <v>0.13589300000000001</v>
      </c>
      <c r="N34" s="31">
        <v>-7.9109999999999996E-3</v>
      </c>
      <c r="O34" s="181"/>
      <c r="P34" s="181"/>
      <c r="Q34" s="181"/>
    </row>
    <row r="35" spans="1:17" outlineLevel="1" x14ac:dyDescent="0.2">
      <c r="A35" s="77" t="s">
        <v>122</v>
      </c>
      <c r="B35" s="230">
        <v>2.5388309056599998</v>
      </c>
      <c r="C35" s="224">
        <v>1</v>
      </c>
      <c r="D35" s="224">
        <v>28.067222999999998</v>
      </c>
      <c r="E35" s="230">
        <v>2.5388309056599998</v>
      </c>
      <c r="F35" s="230">
        <v>71.257933188440006</v>
      </c>
      <c r="G35" s="242">
        <v>3.3272000000000003E-2</v>
      </c>
      <c r="H35" s="230">
        <v>2.0548902878500002</v>
      </c>
      <c r="I35" s="224">
        <v>1</v>
      </c>
      <c r="J35" s="224">
        <v>26.755213999999999</v>
      </c>
      <c r="K35" s="230">
        <v>2.0548902878500002</v>
      </c>
      <c r="L35" s="230">
        <v>54.979029397940003</v>
      </c>
      <c r="M35" s="242">
        <v>2.7140999999999998E-2</v>
      </c>
      <c r="N35" s="230">
        <v>-6.1310000000000002E-3</v>
      </c>
      <c r="O35" s="181"/>
      <c r="P35" s="181"/>
      <c r="Q35" s="181"/>
    </row>
    <row r="36" spans="1:17" outlineLevel="1" x14ac:dyDescent="0.2">
      <c r="A36" s="77" t="s">
        <v>3</v>
      </c>
      <c r="B36" s="230">
        <v>0.52228515054000002</v>
      </c>
      <c r="C36" s="224">
        <v>1.1934</v>
      </c>
      <c r="D36" s="224">
        <v>33.495424</v>
      </c>
      <c r="E36" s="230">
        <v>0.62329509998999999</v>
      </c>
      <c r="F36" s="230">
        <v>17.49416256624</v>
      </c>
      <c r="G36" s="242">
        <v>8.1679999999999999E-3</v>
      </c>
      <c r="H36" s="230">
        <v>0.74096249344999998</v>
      </c>
      <c r="I36" s="224">
        <v>1.1684000000000001</v>
      </c>
      <c r="J36" s="224">
        <v>31.260791999999999</v>
      </c>
      <c r="K36" s="230">
        <v>0.86574057630000001</v>
      </c>
      <c r="L36" s="230">
        <v>23.163074387529999</v>
      </c>
      <c r="M36" s="242">
        <v>1.1435000000000001E-2</v>
      </c>
      <c r="N36" s="230">
        <v>3.2659999999999998E-3</v>
      </c>
      <c r="O36" s="181"/>
      <c r="P36" s="181"/>
      <c r="Q36" s="181"/>
    </row>
    <row r="37" spans="1:17" outlineLevel="1" x14ac:dyDescent="0.2">
      <c r="A37" s="77" t="s">
        <v>18</v>
      </c>
      <c r="B37" s="230">
        <v>5.1523996570000001</v>
      </c>
      <c r="C37" s="224">
        <v>1.424134</v>
      </c>
      <c r="D37" s="224">
        <v>39.971493000000002</v>
      </c>
      <c r="E37" s="230">
        <v>7.3377087153499998</v>
      </c>
      <c r="F37" s="230">
        <v>205.94910682298001</v>
      </c>
      <c r="G37" s="242">
        <v>9.6161999999999997E-2</v>
      </c>
      <c r="H37" s="230">
        <v>4.8942321570000002</v>
      </c>
      <c r="I37" s="224">
        <v>1.4048670000000001</v>
      </c>
      <c r="J37" s="224">
        <v>37.587524999999999</v>
      </c>
      <c r="K37" s="230">
        <v>6.8757466696699998</v>
      </c>
      <c r="L37" s="230">
        <v>183.96207355703999</v>
      </c>
      <c r="M37" s="242">
        <v>9.0815999999999994E-2</v>
      </c>
      <c r="N37" s="230">
        <v>-5.3460000000000001E-3</v>
      </c>
      <c r="O37" s="181"/>
      <c r="P37" s="181"/>
      <c r="Q37" s="181"/>
    </row>
    <row r="38" spans="1:17" outlineLevel="1" x14ac:dyDescent="0.2">
      <c r="A38" s="77" t="s">
        <v>19</v>
      </c>
      <c r="B38" s="230">
        <v>13.279554505129999</v>
      </c>
      <c r="C38" s="224">
        <v>3.5629000000000001E-2</v>
      </c>
      <c r="D38" s="224">
        <v>1</v>
      </c>
      <c r="E38" s="230">
        <v>0.47313389375999998</v>
      </c>
      <c r="F38" s="230">
        <v>13.279554505129999</v>
      </c>
      <c r="G38" s="242">
        <v>6.2009999999999999E-3</v>
      </c>
      <c r="H38" s="230">
        <v>13.168743998669999</v>
      </c>
      <c r="I38" s="224">
        <v>3.7376E-2</v>
      </c>
      <c r="J38" s="224">
        <v>1</v>
      </c>
      <c r="K38" s="230">
        <v>0.49219355887999999</v>
      </c>
      <c r="L38" s="230">
        <v>13.168743998669999</v>
      </c>
      <c r="M38" s="242">
        <v>6.5009999999999998E-3</v>
      </c>
      <c r="N38" s="230">
        <v>2.9999999999999997E-4</v>
      </c>
      <c r="O38" s="181"/>
      <c r="P38" s="181"/>
      <c r="Q38" s="181"/>
    </row>
    <row r="39" spans="1:17" x14ac:dyDescent="0.2">
      <c r="B39" s="147"/>
      <c r="C39" s="145"/>
      <c r="D39" s="145"/>
      <c r="E39" s="147"/>
      <c r="F39" s="147"/>
      <c r="G39" s="167"/>
      <c r="H39" s="147"/>
      <c r="I39" s="145"/>
      <c r="J39" s="145"/>
      <c r="K39" s="147"/>
      <c r="L39" s="147"/>
      <c r="M39" s="167"/>
      <c r="N39" s="147"/>
      <c r="O39" s="181"/>
      <c r="P39" s="181"/>
      <c r="Q39" s="181"/>
    </row>
    <row r="40" spans="1:17" x14ac:dyDescent="0.2">
      <c r="B40" s="147"/>
      <c r="C40" s="145"/>
      <c r="D40" s="145"/>
      <c r="E40" s="147"/>
      <c r="F40" s="147"/>
      <c r="G40" s="167"/>
      <c r="H40" s="147"/>
      <c r="I40" s="145"/>
      <c r="J40" s="145"/>
      <c r="K40" s="147"/>
      <c r="L40" s="147"/>
      <c r="M40" s="167"/>
      <c r="N40" s="147"/>
      <c r="O40" s="181"/>
      <c r="P40" s="181"/>
      <c r="Q40" s="181"/>
    </row>
    <row r="41" spans="1:17" x14ac:dyDescent="0.2">
      <c r="B41" s="147"/>
      <c r="C41" s="145"/>
      <c r="D41" s="145"/>
      <c r="E41" s="147"/>
      <c r="F41" s="147"/>
      <c r="G41" s="167"/>
      <c r="H41" s="147"/>
      <c r="I41" s="145"/>
      <c r="J41" s="145"/>
      <c r="K41" s="147"/>
      <c r="L41" s="147"/>
      <c r="M41" s="167"/>
      <c r="N41" s="147"/>
      <c r="O41" s="181"/>
      <c r="P41" s="181"/>
      <c r="Q41" s="181"/>
    </row>
    <row r="42" spans="1:17" x14ac:dyDescent="0.2">
      <c r="B42" s="147"/>
      <c r="C42" s="145"/>
      <c r="D42" s="145"/>
      <c r="E42" s="147"/>
      <c r="F42" s="147"/>
      <c r="G42" s="167"/>
      <c r="H42" s="147"/>
      <c r="I42" s="145"/>
      <c r="J42" s="145"/>
      <c r="K42" s="147"/>
      <c r="L42" s="147"/>
      <c r="M42" s="167"/>
      <c r="N42" s="147"/>
      <c r="O42" s="181"/>
      <c r="P42" s="181"/>
      <c r="Q42" s="181"/>
    </row>
    <row r="43" spans="1:17" x14ac:dyDescent="0.2">
      <c r="B43" s="147"/>
      <c r="C43" s="145"/>
      <c r="D43" s="145"/>
      <c r="E43" s="147"/>
      <c r="F43" s="147"/>
      <c r="G43" s="167"/>
      <c r="H43" s="147"/>
      <c r="I43" s="145"/>
      <c r="J43" s="145"/>
      <c r="K43" s="147"/>
      <c r="L43" s="147"/>
      <c r="M43" s="167"/>
      <c r="N43" s="147"/>
      <c r="O43" s="181"/>
      <c r="P43" s="181"/>
      <c r="Q43" s="181"/>
    </row>
    <row r="44" spans="1:17" x14ac:dyDescent="0.2">
      <c r="B44" s="147"/>
      <c r="C44" s="145"/>
      <c r="D44" s="145"/>
      <c r="E44" s="147"/>
      <c r="F44" s="147"/>
      <c r="G44" s="167"/>
      <c r="H44" s="147"/>
      <c r="I44" s="145"/>
      <c r="J44" s="145"/>
      <c r="K44" s="147"/>
      <c r="L44" s="147"/>
      <c r="M44" s="167"/>
      <c r="N44" s="147"/>
      <c r="O44" s="181"/>
      <c r="P44" s="181"/>
      <c r="Q44" s="181"/>
    </row>
    <row r="45" spans="1:17" x14ac:dyDescent="0.2">
      <c r="B45" s="147"/>
      <c r="C45" s="145"/>
      <c r="D45" s="145"/>
      <c r="E45" s="147"/>
      <c r="F45" s="147"/>
      <c r="G45" s="167"/>
      <c r="H45" s="147"/>
      <c r="I45" s="145"/>
      <c r="J45" s="145"/>
      <c r="K45" s="147"/>
      <c r="L45" s="147"/>
      <c r="M45" s="167"/>
      <c r="N45" s="147"/>
      <c r="O45" s="181"/>
      <c r="P45" s="181"/>
      <c r="Q45" s="181"/>
    </row>
    <row r="46" spans="1:17" x14ac:dyDescent="0.2">
      <c r="B46" s="147"/>
      <c r="C46" s="145"/>
      <c r="D46" s="145"/>
      <c r="E46" s="147"/>
      <c r="F46" s="147"/>
      <c r="G46" s="167"/>
      <c r="H46" s="147"/>
      <c r="I46" s="145"/>
      <c r="J46" s="145"/>
      <c r="K46" s="147"/>
      <c r="L46" s="147"/>
      <c r="M46" s="167"/>
      <c r="N46" s="147"/>
      <c r="O46" s="181"/>
      <c r="P46" s="181"/>
      <c r="Q46" s="181"/>
    </row>
    <row r="47" spans="1:17" x14ac:dyDescent="0.2">
      <c r="B47" s="147"/>
      <c r="C47" s="145"/>
      <c r="D47" s="145"/>
      <c r="E47" s="147"/>
      <c r="F47" s="147"/>
      <c r="G47" s="167"/>
      <c r="H47" s="147"/>
      <c r="I47" s="145"/>
      <c r="J47" s="145"/>
      <c r="K47" s="147"/>
      <c r="L47" s="147"/>
      <c r="M47" s="167"/>
      <c r="N47" s="147"/>
      <c r="O47" s="181"/>
      <c r="P47" s="181"/>
      <c r="Q47" s="181"/>
    </row>
    <row r="48" spans="1:17" x14ac:dyDescent="0.2">
      <c r="B48" s="147"/>
      <c r="C48" s="145"/>
      <c r="D48" s="145"/>
      <c r="E48" s="147"/>
      <c r="F48" s="147"/>
      <c r="G48" s="167"/>
      <c r="H48" s="147"/>
      <c r="I48" s="145"/>
      <c r="J48" s="145"/>
      <c r="K48" s="147"/>
      <c r="L48" s="147"/>
      <c r="M48" s="167"/>
      <c r="N48" s="147"/>
      <c r="O48" s="181"/>
      <c r="P48" s="181"/>
      <c r="Q48" s="181"/>
    </row>
    <row r="49" spans="2:17" x14ac:dyDescent="0.2">
      <c r="B49" s="147"/>
      <c r="C49" s="145"/>
      <c r="D49" s="145"/>
      <c r="E49" s="147"/>
      <c r="F49" s="147"/>
      <c r="G49" s="167"/>
      <c r="H49" s="147"/>
      <c r="I49" s="145"/>
      <c r="J49" s="145"/>
      <c r="K49" s="147"/>
      <c r="L49" s="147"/>
      <c r="M49" s="167"/>
      <c r="N49" s="147"/>
      <c r="O49" s="181"/>
      <c r="P49" s="181"/>
      <c r="Q49" s="181"/>
    </row>
    <row r="50" spans="2:17" x14ac:dyDescent="0.2">
      <c r="B50" s="147"/>
      <c r="C50" s="145"/>
      <c r="D50" s="145"/>
      <c r="E50" s="147"/>
      <c r="F50" s="147"/>
      <c r="G50" s="167"/>
      <c r="H50" s="147"/>
      <c r="I50" s="145"/>
      <c r="J50" s="145"/>
      <c r="K50" s="147"/>
      <c r="L50" s="147"/>
      <c r="M50" s="167"/>
      <c r="N50" s="147"/>
      <c r="O50" s="181"/>
      <c r="P50" s="181"/>
      <c r="Q50" s="181"/>
    </row>
    <row r="51" spans="2:17" x14ac:dyDescent="0.2">
      <c r="B51" s="147"/>
      <c r="C51" s="145"/>
      <c r="D51" s="145"/>
      <c r="E51" s="147"/>
      <c r="F51" s="147"/>
      <c r="G51" s="167"/>
      <c r="H51" s="147"/>
      <c r="I51" s="145"/>
      <c r="J51" s="145"/>
      <c r="K51" s="147"/>
      <c r="L51" s="147"/>
      <c r="M51" s="167"/>
      <c r="N51" s="147"/>
      <c r="O51" s="181"/>
      <c r="P51" s="181"/>
      <c r="Q51" s="181"/>
    </row>
    <row r="52" spans="2:17" x14ac:dyDescent="0.2">
      <c r="B52" s="147"/>
      <c r="C52" s="145"/>
      <c r="D52" s="145"/>
      <c r="E52" s="147"/>
      <c r="F52" s="147"/>
      <c r="G52" s="167"/>
      <c r="H52" s="147"/>
      <c r="I52" s="145"/>
      <c r="J52" s="145"/>
      <c r="K52" s="147"/>
      <c r="L52" s="147"/>
      <c r="M52" s="167"/>
      <c r="N52" s="147"/>
      <c r="O52" s="181"/>
      <c r="P52" s="181"/>
      <c r="Q52" s="181"/>
    </row>
    <row r="53" spans="2:17" x14ac:dyDescent="0.2">
      <c r="B53" s="147"/>
      <c r="C53" s="145"/>
      <c r="D53" s="145"/>
      <c r="E53" s="147"/>
      <c r="F53" s="147"/>
      <c r="G53" s="167"/>
      <c r="H53" s="147"/>
      <c r="I53" s="145"/>
      <c r="J53" s="145"/>
      <c r="K53" s="147"/>
      <c r="L53" s="147"/>
      <c r="M53" s="167"/>
      <c r="N53" s="147"/>
      <c r="O53" s="181"/>
      <c r="P53" s="181"/>
      <c r="Q53" s="181"/>
    </row>
    <row r="54" spans="2:17" x14ac:dyDescent="0.2">
      <c r="B54" s="147"/>
      <c r="C54" s="145"/>
      <c r="D54" s="145"/>
      <c r="E54" s="147"/>
      <c r="F54" s="147"/>
      <c r="G54" s="167"/>
      <c r="H54" s="147"/>
      <c r="I54" s="145"/>
      <c r="J54" s="145"/>
      <c r="K54" s="147"/>
      <c r="L54" s="147"/>
      <c r="M54" s="167"/>
      <c r="N54" s="147"/>
      <c r="O54" s="181"/>
      <c r="P54" s="181"/>
      <c r="Q54" s="181"/>
    </row>
    <row r="55" spans="2:17" x14ac:dyDescent="0.2">
      <c r="B55" s="147"/>
      <c r="C55" s="145"/>
      <c r="D55" s="145"/>
      <c r="E55" s="147"/>
      <c r="F55" s="147"/>
      <c r="G55" s="167"/>
      <c r="H55" s="147"/>
      <c r="I55" s="145"/>
      <c r="J55" s="145"/>
      <c r="K55" s="147"/>
      <c r="L55" s="147"/>
      <c r="M55" s="167"/>
      <c r="N55" s="147"/>
      <c r="O55" s="181"/>
      <c r="P55" s="181"/>
      <c r="Q55" s="181"/>
    </row>
    <row r="56" spans="2:17" x14ac:dyDescent="0.2">
      <c r="B56" s="147"/>
      <c r="C56" s="145"/>
      <c r="D56" s="145"/>
      <c r="E56" s="147"/>
      <c r="F56" s="147"/>
      <c r="G56" s="167"/>
      <c r="H56" s="147"/>
      <c r="I56" s="145"/>
      <c r="J56" s="145"/>
      <c r="K56" s="147"/>
      <c r="L56" s="147"/>
      <c r="M56" s="167"/>
      <c r="N56" s="147"/>
      <c r="O56" s="181"/>
      <c r="P56" s="181"/>
      <c r="Q56" s="181"/>
    </row>
    <row r="57" spans="2:17" x14ac:dyDescent="0.2">
      <c r="B57" s="147"/>
      <c r="C57" s="145"/>
      <c r="D57" s="145"/>
      <c r="E57" s="147"/>
      <c r="F57" s="147"/>
      <c r="G57" s="167"/>
      <c r="H57" s="147"/>
      <c r="I57" s="145"/>
      <c r="J57" s="145"/>
      <c r="K57" s="147"/>
      <c r="L57" s="147"/>
      <c r="M57" s="167"/>
      <c r="N57" s="147"/>
      <c r="O57" s="181"/>
      <c r="P57" s="181"/>
      <c r="Q57" s="181"/>
    </row>
    <row r="58" spans="2:17" x14ac:dyDescent="0.2">
      <c r="B58" s="147"/>
      <c r="C58" s="145"/>
      <c r="D58" s="145"/>
      <c r="E58" s="147"/>
      <c r="F58" s="147"/>
      <c r="G58" s="167"/>
      <c r="H58" s="147"/>
      <c r="I58" s="145"/>
      <c r="J58" s="145"/>
      <c r="K58" s="147"/>
      <c r="L58" s="147"/>
      <c r="M58" s="167"/>
      <c r="N58" s="147"/>
      <c r="O58" s="181"/>
      <c r="P58" s="181"/>
      <c r="Q58" s="181"/>
    </row>
    <row r="59" spans="2:17" x14ac:dyDescent="0.2">
      <c r="B59" s="147"/>
      <c r="C59" s="145"/>
      <c r="D59" s="145"/>
      <c r="E59" s="147"/>
      <c r="F59" s="147"/>
      <c r="G59" s="167"/>
      <c r="H59" s="147"/>
      <c r="I59" s="145"/>
      <c r="J59" s="145"/>
      <c r="K59" s="147"/>
      <c r="L59" s="147"/>
      <c r="M59" s="167"/>
      <c r="N59" s="147"/>
      <c r="O59" s="181"/>
      <c r="P59" s="181"/>
      <c r="Q59" s="181"/>
    </row>
    <row r="60" spans="2:17" x14ac:dyDescent="0.2">
      <c r="B60" s="147"/>
      <c r="C60" s="145"/>
      <c r="D60" s="145"/>
      <c r="E60" s="147"/>
      <c r="F60" s="147"/>
      <c r="G60" s="167"/>
      <c r="H60" s="147"/>
      <c r="I60" s="145"/>
      <c r="J60" s="145"/>
      <c r="K60" s="147"/>
      <c r="L60" s="147"/>
      <c r="M60" s="167"/>
      <c r="N60" s="147"/>
      <c r="O60" s="181"/>
      <c r="P60" s="181"/>
      <c r="Q60" s="181"/>
    </row>
    <row r="61" spans="2:17" x14ac:dyDescent="0.2">
      <c r="B61" s="147"/>
      <c r="C61" s="145"/>
      <c r="D61" s="145"/>
      <c r="E61" s="147"/>
      <c r="F61" s="147"/>
      <c r="G61" s="167"/>
      <c r="H61" s="147"/>
      <c r="I61" s="145"/>
      <c r="J61" s="145"/>
      <c r="K61" s="147"/>
      <c r="L61" s="147"/>
      <c r="M61" s="167"/>
      <c r="N61" s="147"/>
      <c r="O61" s="181"/>
      <c r="P61" s="181"/>
      <c r="Q61" s="181"/>
    </row>
    <row r="62" spans="2:17" x14ac:dyDescent="0.2">
      <c r="B62" s="147"/>
      <c r="C62" s="145"/>
      <c r="D62" s="145"/>
      <c r="E62" s="147"/>
      <c r="F62" s="147"/>
      <c r="G62" s="167"/>
      <c r="H62" s="147"/>
      <c r="I62" s="145"/>
      <c r="J62" s="145"/>
      <c r="K62" s="147"/>
      <c r="L62" s="147"/>
      <c r="M62" s="167"/>
      <c r="N62" s="147"/>
      <c r="O62" s="181"/>
      <c r="P62" s="181"/>
      <c r="Q62" s="181"/>
    </row>
    <row r="63" spans="2:17" x14ac:dyDescent="0.2">
      <c r="B63" s="147"/>
      <c r="C63" s="145"/>
      <c r="D63" s="145"/>
      <c r="E63" s="147"/>
      <c r="F63" s="147"/>
      <c r="G63" s="167"/>
      <c r="H63" s="147"/>
      <c r="I63" s="145"/>
      <c r="J63" s="145"/>
      <c r="K63" s="147"/>
      <c r="L63" s="147"/>
      <c r="M63" s="167"/>
      <c r="N63" s="147"/>
      <c r="O63" s="181"/>
      <c r="P63" s="181"/>
      <c r="Q63" s="181"/>
    </row>
    <row r="64" spans="2:17" x14ac:dyDescent="0.2">
      <c r="B64" s="147"/>
      <c r="C64" s="145"/>
      <c r="D64" s="145"/>
      <c r="E64" s="147"/>
      <c r="F64" s="147"/>
      <c r="G64" s="167"/>
      <c r="H64" s="147"/>
      <c r="I64" s="145"/>
      <c r="J64" s="145"/>
      <c r="K64" s="147"/>
      <c r="L64" s="147"/>
      <c r="M64" s="167"/>
      <c r="N64" s="147"/>
      <c r="O64" s="181"/>
      <c r="P64" s="181"/>
      <c r="Q64" s="181"/>
    </row>
    <row r="65" spans="2:17" x14ac:dyDescent="0.2">
      <c r="B65" s="147"/>
      <c r="C65" s="145"/>
      <c r="D65" s="145"/>
      <c r="E65" s="147"/>
      <c r="F65" s="147"/>
      <c r="G65" s="167"/>
      <c r="H65" s="147"/>
      <c r="I65" s="145"/>
      <c r="J65" s="145"/>
      <c r="K65" s="147"/>
      <c r="L65" s="147"/>
      <c r="M65" s="167"/>
      <c r="N65" s="147"/>
      <c r="O65" s="181"/>
      <c r="P65" s="181"/>
      <c r="Q65" s="181"/>
    </row>
    <row r="66" spans="2:17" x14ac:dyDescent="0.2">
      <c r="B66" s="147"/>
      <c r="C66" s="145"/>
      <c r="D66" s="145"/>
      <c r="E66" s="147"/>
      <c r="F66" s="147"/>
      <c r="G66" s="167"/>
      <c r="H66" s="147"/>
      <c r="I66" s="145"/>
      <c r="J66" s="145"/>
      <c r="K66" s="147"/>
      <c r="L66" s="147"/>
      <c r="M66" s="167"/>
      <c r="N66" s="147"/>
      <c r="O66" s="181"/>
      <c r="P66" s="181"/>
      <c r="Q66" s="181"/>
    </row>
    <row r="67" spans="2:17" x14ac:dyDescent="0.2">
      <c r="B67" s="147"/>
      <c r="C67" s="145"/>
      <c r="D67" s="145"/>
      <c r="E67" s="147"/>
      <c r="F67" s="147"/>
      <c r="G67" s="167"/>
      <c r="H67" s="147"/>
      <c r="I67" s="145"/>
      <c r="J67" s="145"/>
      <c r="K67" s="147"/>
      <c r="L67" s="147"/>
      <c r="M67" s="167"/>
      <c r="N67" s="147"/>
      <c r="O67" s="181"/>
      <c r="P67" s="181"/>
      <c r="Q67" s="181"/>
    </row>
    <row r="68" spans="2:17" x14ac:dyDescent="0.2">
      <c r="B68" s="147"/>
      <c r="C68" s="145"/>
      <c r="D68" s="145"/>
      <c r="E68" s="147"/>
      <c r="F68" s="147"/>
      <c r="G68" s="167"/>
      <c r="H68" s="147"/>
      <c r="I68" s="145"/>
      <c r="J68" s="145"/>
      <c r="K68" s="147"/>
      <c r="L68" s="147"/>
      <c r="M68" s="167"/>
      <c r="N68" s="147"/>
      <c r="O68" s="181"/>
      <c r="P68" s="181"/>
      <c r="Q68" s="181"/>
    </row>
    <row r="69" spans="2:17" x14ac:dyDescent="0.2">
      <c r="B69" s="147"/>
      <c r="C69" s="145"/>
      <c r="D69" s="145"/>
      <c r="E69" s="147"/>
      <c r="F69" s="147"/>
      <c r="G69" s="167"/>
      <c r="H69" s="147"/>
      <c r="I69" s="145"/>
      <c r="J69" s="145"/>
      <c r="K69" s="147"/>
      <c r="L69" s="147"/>
      <c r="M69" s="167"/>
      <c r="N69" s="147"/>
      <c r="O69" s="181"/>
      <c r="P69" s="181"/>
      <c r="Q69" s="181"/>
    </row>
    <row r="70" spans="2:17" x14ac:dyDescent="0.2">
      <c r="B70" s="147"/>
      <c r="C70" s="145"/>
      <c r="D70" s="145"/>
      <c r="E70" s="147"/>
      <c r="F70" s="147"/>
      <c r="G70" s="167"/>
      <c r="H70" s="147"/>
      <c r="I70" s="145"/>
      <c r="J70" s="145"/>
      <c r="K70" s="147"/>
      <c r="L70" s="147"/>
      <c r="M70" s="167"/>
      <c r="N70" s="147"/>
      <c r="O70" s="181"/>
      <c r="P70" s="181"/>
      <c r="Q70" s="181"/>
    </row>
    <row r="71" spans="2:17" x14ac:dyDescent="0.2">
      <c r="B71" s="147"/>
      <c r="C71" s="145"/>
      <c r="D71" s="145"/>
      <c r="E71" s="147"/>
      <c r="F71" s="147"/>
      <c r="G71" s="167"/>
      <c r="H71" s="147"/>
      <c r="I71" s="145"/>
      <c r="J71" s="145"/>
      <c r="K71" s="147"/>
      <c r="L71" s="147"/>
      <c r="M71" s="167"/>
      <c r="N71" s="147"/>
      <c r="O71" s="181"/>
      <c r="P71" s="181"/>
      <c r="Q71" s="181"/>
    </row>
    <row r="72" spans="2:17" x14ac:dyDescent="0.2">
      <c r="B72" s="147"/>
      <c r="C72" s="145"/>
      <c r="D72" s="145"/>
      <c r="E72" s="147"/>
      <c r="F72" s="147"/>
      <c r="G72" s="167"/>
      <c r="H72" s="147"/>
      <c r="I72" s="145"/>
      <c r="J72" s="145"/>
      <c r="K72" s="147"/>
      <c r="L72" s="147"/>
      <c r="M72" s="167"/>
      <c r="N72" s="147"/>
      <c r="O72" s="181"/>
      <c r="P72" s="181"/>
      <c r="Q72" s="181"/>
    </row>
    <row r="73" spans="2:17" x14ac:dyDescent="0.2">
      <c r="B73" s="147"/>
      <c r="C73" s="145"/>
      <c r="D73" s="145"/>
      <c r="E73" s="147"/>
      <c r="F73" s="147"/>
      <c r="G73" s="167"/>
      <c r="H73" s="147"/>
      <c r="I73" s="145"/>
      <c r="J73" s="145"/>
      <c r="K73" s="147"/>
      <c r="L73" s="147"/>
      <c r="M73" s="167"/>
      <c r="N73" s="147"/>
      <c r="O73" s="181"/>
      <c r="P73" s="181"/>
      <c r="Q73" s="181"/>
    </row>
    <row r="74" spans="2:17" x14ac:dyDescent="0.2">
      <c r="B74" s="147"/>
      <c r="C74" s="145"/>
      <c r="D74" s="145"/>
      <c r="E74" s="147"/>
      <c r="F74" s="147"/>
      <c r="G74" s="167"/>
      <c r="H74" s="147"/>
      <c r="I74" s="145"/>
      <c r="J74" s="145"/>
      <c r="K74" s="147"/>
      <c r="L74" s="147"/>
      <c r="M74" s="167"/>
      <c r="N74" s="147"/>
      <c r="O74" s="181"/>
      <c r="P74" s="181"/>
      <c r="Q74" s="181"/>
    </row>
    <row r="75" spans="2:17" x14ac:dyDescent="0.2">
      <c r="B75" s="147"/>
      <c r="C75" s="145"/>
      <c r="D75" s="145"/>
      <c r="E75" s="147"/>
      <c r="F75" s="147"/>
      <c r="G75" s="167"/>
      <c r="H75" s="147"/>
      <c r="I75" s="145"/>
      <c r="J75" s="145"/>
      <c r="K75" s="147"/>
      <c r="L75" s="147"/>
      <c r="M75" s="167"/>
      <c r="N75" s="147"/>
      <c r="O75" s="181"/>
      <c r="P75" s="181"/>
      <c r="Q75" s="181"/>
    </row>
    <row r="76" spans="2:17" x14ac:dyDescent="0.2">
      <c r="B76" s="147"/>
      <c r="C76" s="145"/>
      <c r="D76" s="145"/>
      <c r="E76" s="147"/>
      <c r="F76" s="147"/>
      <c r="G76" s="167"/>
      <c r="H76" s="147"/>
      <c r="I76" s="145"/>
      <c r="J76" s="145"/>
      <c r="K76" s="147"/>
      <c r="L76" s="147"/>
      <c r="M76" s="167"/>
      <c r="N76" s="147"/>
      <c r="O76" s="181"/>
      <c r="P76" s="181"/>
      <c r="Q76" s="181"/>
    </row>
    <row r="77" spans="2:17" x14ac:dyDescent="0.2">
      <c r="B77" s="147"/>
      <c r="C77" s="145"/>
      <c r="D77" s="145"/>
      <c r="E77" s="147"/>
      <c r="F77" s="147"/>
      <c r="G77" s="167"/>
      <c r="H77" s="147"/>
      <c r="I77" s="145"/>
      <c r="J77" s="145"/>
      <c r="K77" s="147"/>
      <c r="L77" s="147"/>
      <c r="M77" s="167"/>
      <c r="N77" s="147"/>
      <c r="O77" s="181"/>
      <c r="P77" s="181"/>
      <c r="Q77" s="181"/>
    </row>
    <row r="78" spans="2:17" x14ac:dyDescent="0.2">
      <c r="B78" s="147"/>
      <c r="C78" s="145"/>
      <c r="D78" s="145"/>
      <c r="E78" s="147"/>
      <c r="F78" s="147"/>
      <c r="G78" s="167"/>
      <c r="H78" s="147"/>
      <c r="I78" s="145"/>
      <c r="J78" s="145"/>
      <c r="K78" s="147"/>
      <c r="L78" s="147"/>
      <c r="M78" s="167"/>
      <c r="N78" s="147"/>
      <c r="O78" s="181"/>
      <c r="P78" s="181"/>
      <c r="Q78" s="181"/>
    </row>
    <row r="79" spans="2:17" x14ac:dyDescent="0.2">
      <c r="B79" s="147"/>
      <c r="C79" s="145"/>
      <c r="D79" s="145"/>
      <c r="E79" s="147"/>
      <c r="F79" s="147"/>
      <c r="G79" s="167"/>
      <c r="H79" s="147"/>
      <c r="I79" s="145"/>
      <c r="J79" s="145"/>
      <c r="K79" s="147"/>
      <c r="L79" s="147"/>
      <c r="M79" s="167"/>
      <c r="N79" s="147"/>
      <c r="O79" s="181"/>
      <c r="P79" s="181"/>
      <c r="Q79" s="181"/>
    </row>
    <row r="80" spans="2:17" x14ac:dyDescent="0.2">
      <c r="B80" s="147"/>
      <c r="C80" s="145"/>
      <c r="D80" s="145"/>
      <c r="E80" s="147"/>
      <c r="F80" s="147"/>
      <c r="G80" s="167"/>
      <c r="H80" s="147"/>
      <c r="I80" s="145"/>
      <c r="J80" s="145"/>
      <c r="K80" s="147"/>
      <c r="L80" s="147"/>
      <c r="M80" s="167"/>
      <c r="N80" s="147"/>
      <c r="O80" s="181"/>
      <c r="P80" s="181"/>
      <c r="Q80" s="181"/>
    </row>
    <row r="81" spans="2:17" x14ac:dyDescent="0.2">
      <c r="B81" s="147"/>
      <c r="C81" s="145"/>
      <c r="D81" s="145"/>
      <c r="E81" s="147"/>
      <c r="F81" s="147"/>
      <c r="G81" s="167"/>
      <c r="H81" s="147"/>
      <c r="I81" s="145"/>
      <c r="J81" s="145"/>
      <c r="K81" s="147"/>
      <c r="L81" s="147"/>
      <c r="M81" s="167"/>
      <c r="N81" s="147"/>
      <c r="O81" s="181"/>
      <c r="P81" s="181"/>
      <c r="Q81" s="181"/>
    </row>
    <row r="82" spans="2:17" x14ac:dyDescent="0.2">
      <c r="B82" s="147"/>
      <c r="C82" s="145"/>
      <c r="D82" s="145"/>
      <c r="E82" s="147"/>
      <c r="F82" s="147"/>
      <c r="G82" s="167"/>
      <c r="H82" s="147"/>
      <c r="I82" s="145"/>
      <c r="J82" s="145"/>
      <c r="K82" s="147"/>
      <c r="L82" s="147"/>
      <c r="M82" s="167"/>
      <c r="N82" s="147"/>
      <c r="O82" s="181"/>
      <c r="P82" s="181"/>
      <c r="Q82" s="181"/>
    </row>
    <row r="83" spans="2:17" x14ac:dyDescent="0.2">
      <c r="B83" s="147"/>
      <c r="C83" s="145"/>
      <c r="D83" s="145"/>
      <c r="E83" s="147"/>
      <c r="F83" s="147"/>
      <c r="G83" s="167"/>
      <c r="H83" s="147"/>
      <c r="I83" s="145"/>
      <c r="J83" s="145"/>
      <c r="K83" s="147"/>
      <c r="L83" s="147"/>
      <c r="M83" s="167"/>
      <c r="N83" s="147"/>
      <c r="O83" s="181"/>
      <c r="P83" s="181"/>
      <c r="Q83" s="181"/>
    </row>
    <row r="84" spans="2:17" x14ac:dyDescent="0.2">
      <c r="B84" s="147"/>
      <c r="C84" s="145"/>
      <c r="D84" s="145"/>
      <c r="E84" s="147"/>
      <c r="F84" s="147"/>
      <c r="G84" s="167"/>
      <c r="H84" s="147"/>
      <c r="I84" s="145"/>
      <c r="J84" s="145"/>
      <c r="K84" s="147"/>
      <c r="L84" s="147"/>
      <c r="M84" s="167"/>
      <c r="N84" s="147"/>
      <c r="O84" s="181"/>
      <c r="P84" s="181"/>
      <c r="Q84" s="181"/>
    </row>
    <row r="85" spans="2:17" x14ac:dyDescent="0.2">
      <c r="B85" s="147"/>
      <c r="C85" s="145"/>
      <c r="D85" s="145"/>
      <c r="E85" s="147"/>
      <c r="F85" s="147"/>
      <c r="G85" s="167"/>
      <c r="H85" s="147"/>
      <c r="I85" s="145"/>
      <c r="J85" s="145"/>
      <c r="K85" s="147"/>
      <c r="L85" s="147"/>
      <c r="M85" s="167"/>
      <c r="N85" s="147"/>
      <c r="O85" s="181"/>
      <c r="P85" s="181"/>
      <c r="Q85" s="181"/>
    </row>
    <row r="86" spans="2:17" x14ac:dyDescent="0.2">
      <c r="B86" s="147"/>
      <c r="C86" s="145"/>
      <c r="D86" s="145"/>
      <c r="E86" s="147"/>
      <c r="F86" s="147"/>
      <c r="G86" s="167"/>
      <c r="H86" s="147"/>
      <c r="I86" s="145"/>
      <c r="J86" s="145"/>
      <c r="K86" s="147"/>
      <c r="L86" s="147"/>
      <c r="M86" s="167"/>
      <c r="N86" s="147"/>
      <c r="O86" s="181"/>
      <c r="P86" s="181"/>
      <c r="Q86" s="181"/>
    </row>
    <row r="87" spans="2:17" x14ac:dyDescent="0.2">
      <c r="B87" s="147"/>
      <c r="C87" s="145"/>
      <c r="D87" s="145"/>
      <c r="E87" s="147"/>
      <c r="F87" s="147"/>
      <c r="G87" s="167"/>
      <c r="H87" s="147"/>
      <c r="I87" s="145"/>
      <c r="J87" s="145"/>
      <c r="K87" s="147"/>
      <c r="L87" s="147"/>
      <c r="M87" s="167"/>
      <c r="N87" s="147"/>
      <c r="O87" s="181"/>
      <c r="P87" s="181"/>
      <c r="Q87" s="181"/>
    </row>
    <row r="88" spans="2:17" x14ac:dyDescent="0.2">
      <c r="B88" s="147"/>
      <c r="C88" s="145"/>
      <c r="D88" s="145"/>
      <c r="E88" s="147"/>
      <c r="F88" s="147"/>
      <c r="G88" s="167"/>
      <c r="H88" s="147"/>
      <c r="I88" s="145"/>
      <c r="J88" s="145"/>
      <c r="K88" s="147"/>
      <c r="L88" s="147"/>
      <c r="M88" s="167"/>
      <c r="N88" s="147"/>
      <c r="O88" s="181"/>
      <c r="P88" s="181"/>
      <c r="Q88" s="181"/>
    </row>
    <row r="89" spans="2:17" x14ac:dyDescent="0.2">
      <c r="B89" s="147"/>
      <c r="C89" s="145"/>
      <c r="D89" s="145"/>
      <c r="E89" s="147"/>
      <c r="F89" s="147"/>
      <c r="G89" s="167"/>
      <c r="H89" s="147"/>
      <c r="I89" s="145"/>
      <c r="J89" s="145"/>
      <c r="K89" s="147"/>
      <c r="L89" s="147"/>
      <c r="M89" s="167"/>
      <c r="N89" s="147"/>
      <c r="O89" s="181"/>
      <c r="P89" s="181"/>
      <c r="Q89" s="181"/>
    </row>
    <row r="90" spans="2:17" x14ac:dyDescent="0.2">
      <c r="B90" s="147"/>
      <c r="C90" s="145"/>
      <c r="D90" s="145"/>
      <c r="E90" s="147"/>
      <c r="F90" s="147"/>
      <c r="G90" s="167"/>
      <c r="H90" s="147"/>
      <c r="I90" s="145"/>
      <c r="J90" s="145"/>
      <c r="K90" s="147"/>
      <c r="L90" s="147"/>
      <c r="M90" s="167"/>
      <c r="N90" s="147"/>
      <c r="O90" s="181"/>
      <c r="P90" s="181"/>
      <c r="Q90" s="181"/>
    </row>
    <row r="91" spans="2:17" x14ac:dyDescent="0.2">
      <c r="B91" s="147"/>
      <c r="C91" s="145"/>
      <c r="D91" s="145"/>
      <c r="E91" s="147"/>
      <c r="F91" s="147"/>
      <c r="G91" s="167"/>
      <c r="H91" s="147"/>
      <c r="I91" s="145"/>
      <c r="J91" s="145"/>
      <c r="K91" s="147"/>
      <c r="L91" s="147"/>
      <c r="M91" s="167"/>
      <c r="N91" s="147"/>
      <c r="O91" s="181"/>
      <c r="P91" s="181"/>
      <c r="Q91" s="181"/>
    </row>
    <row r="92" spans="2:17" x14ac:dyDescent="0.2">
      <c r="B92" s="147"/>
      <c r="C92" s="145"/>
      <c r="D92" s="145"/>
      <c r="E92" s="147"/>
      <c r="F92" s="147"/>
      <c r="G92" s="167"/>
      <c r="H92" s="147"/>
      <c r="I92" s="145"/>
      <c r="J92" s="145"/>
      <c r="K92" s="147"/>
      <c r="L92" s="147"/>
      <c r="M92" s="167"/>
      <c r="N92" s="147"/>
      <c r="O92" s="181"/>
      <c r="P92" s="181"/>
      <c r="Q92" s="181"/>
    </row>
    <row r="93" spans="2:17" x14ac:dyDescent="0.2">
      <c r="B93" s="147"/>
      <c r="C93" s="145"/>
      <c r="D93" s="145"/>
      <c r="E93" s="147"/>
      <c r="F93" s="147"/>
      <c r="G93" s="167"/>
      <c r="H93" s="147"/>
      <c r="I93" s="145"/>
      <c r="J93" s="145"/>
      <c r="K93" s="147"/>
      <c r="L93" s="147"/>
      <c r="M93" s="167"/>
      <c r="N93" s="147"/>
      <c r="O93" s="181"/>
      <c r="P93" s="181"/>
      <c r="Q93" s="181"/>
    </row>
    <row r="94" spans="2:17" x14ac:dyDescent="0.2">
      <c r="B94" s="147"/>
      <c r="C94" s="145"/>
      <c r="D94" s="145"/>
      <c r="E94" s="147"/>
      <c r="F94" s="147"/>
      <c r="G94" s="167"/>
      <c r="H94" s="147"/>
      <c r="I94" s="145"/>
      <c r="J94" s="145"/>
      <c r="K94" s="147"/>
      <c r="L94" s="147"/>
      <c r="M94" s="167"/>
      <c r="N94" s="147"/>
      <c r="O94" s="181"/>
      <c r="P94" s="181"/>
      <c r="Q94" s="181"/>
    </row>
    <row r="95" spans="2:17" x14ac:dyDescent="0.2">
      <c r="B95" s="147"/>
      <c r="C95" s="145"/>
      <c r="D95" s="145"/>
      <c r="E95" s="147"/>
      <c r="F95" s="147"/>
      <c r="G95" s="167"/>
      <c r="H95" s="147"/>
      <c r="I95" s="145"/>
      <c r="J95" s="145"/>
      <c r="K95" s="147"/>
      <c r="L95" s="147"/>
      <c r="M95" s="167"/>
      <c r="N95" s="147"/>
      <c r="O95" s="181"/>
      <c r="P95" s="181"/>
      <c r="Q95" s="181"/>
    </row>
    <row r="96" spans="2:17" x14ac:dyDescent="0.2">
      <c r="B96" s="147"/>
      <c r="C96" s="145"/>
      <c r="D96" s="145"/>
      <c r="E96" s="147"/>
      <c r="F96" s="147"/>
      <c r="G96" s="167"/>
      <c r="H96" s="147"/>
      <c r="I96" s="145"/>
      <c r="J96" s="145"/>
      <c r="K96" s="147"/>
      <c r="L96" s="147"/>
      <c r="M96" s="167"/>
      <c r="N96" s="147"/>
      <c r="O96" s="181"/>
      <c r="P96" s="181"/>
      <c r="Q96" s="181"/>
    </row>
    <row r="97" spans="2:17" x14ac:dyDescent="0.2">
      <c r="B97" s="147"/>
      <c r="C97" s="145"/>
      <c r="D97" s="145"/>
      <c r="E97" s="147"/>
      <c r="F97" s="147"/>
      <c r="G97" s="167"/>
      <c r="H97" s="147"/>
      <c r="I97" s="145"/>
      <c r="J97" s="145"/>
      <c r="K97" s="147"/>
      <c r="L97" s="147"/>
      <c r="M97" s="167"/>
      <c r="N97" s="147"/>
      <c r="O97" s="181"/>
      <c r="P97" s="181"/>
      <c r="Q97" s="181"/>
    </row>
    <row r="98" spans="2:17" x14ac:dyDescent="0.2">
      <c r="B98" s="147"/>
      <c r="C98" s="145"/>
      <c r="D98" s="145"/>
      <c r="E98" s="147"/>
      <c r="F98" s="147"/>
      <c r="G98" s="167"/>
      <c r="H98" s="147"/>
      <c r="I98" s="145"/>
      <c r="J98" s="145"/>
      <c r="K98" s="147"/>
      <c r="L98" s="147"/>
      <c r="M98" s="167"/>
      <c r="N98" s="147"/>
      <c r="O98" s="181"/>
      <c r="P98" s="181"/>
      <c r="Q98" s="181"/>
    </row>
    <row r="99" spans="2:17" x14ac:dyDescent="0.2">
      <c r="B99" s="147"/>
      <c r="C99" s="145"/>
      <c r="D99" s="145"/>
      <c r="E99" s="147"/>
      <c r="F99" s="147"/>
      <c r="G99" s="167"/>
      <c r="H99" s="147"/>
      <c r="I99" s="145"/>
      <c r="J99" s="145"/>
      <c r="K99" s="147"/>
      <c r="L99" s="147"/>
      <c r="M99" s="167"/>
      <c r="N99" s="147"/>
      <c r="O99" s="181"/>
      <c r="P99" s="181"/>
      <c r="Q99" s="181"/>
    </row>
    <row r="100" spans="2:17" x14ac:dyDescent="0.2">
      <c r="B100" s="147"/>
      <c r="C100" s="145"/>
      <c r="D100" s="145"/>
      <c r="E100" s="147"/>
      <c r="F100" s="147"/>
      <c r="G100" s="167"/>
      <c r="H100" s="147"/>
      <c r="I100" s="145"/>
      <c r="J100" s="145"/>
      <c r="K100" s="147"/>
      <c r="L100" s="147"/>
      <c r="M100" s="167"/>
      <c r="N100" s="147"/>
      <c r="O100" s="181"/>
      <c r="P100" s="181"/>
      <c r="Q100" s="181"/>
    </row>
    <row r="101" spans="2:17" x14ac:dyDescent="0.2">
      <c r="B101" s="147"/>
      <c r="C101" s="145"/>
      <c r="D101" s="145"/>
      <c r="E101" s="147"/>
      <c r="F101" s="147"/>
      <c r="G101" s="167"/>
      <c r="H101" s="147"/>
      <c r="I101" s="145"/>
      <c r="J101" s="145"/>
      <c r="K101" s="147"/>
      <c r="L101" s="147"/>
      <c r="M101" s="167"/>
      <c r="N101" s="147"/>
      <c r="O101" s="181"/>
      <c r="P101" s="181"/>
      <c r="Q101" s="181"/>
    </row>
    <row r="102" spans="2:17" x14ac:dyDescent="0.2">
      <c r="B102" s="147"/>
      <c r="C102" s="145"/>
      <c r="D102" s="145"/>
      <c r="E102" s="147"/>
      <c r="F102" s="147"/>
      <c r="G102" s="167"/>
      <c r="H102" s="147"/>
      <c r="I102" s="145"/>
      <c r="J102" s="145"/>
      <c r="K102" s="147"/>
      <c r="L102" s="147"/>
      <c r="M102" s="167"/>
      <c r="N102" s="147"/>
      <c r="O102" s="181"/>
      <c r="P102" s="181"/>
      <c r="Q102" s="181"/>
    </row>
    <row r="103" spans="2:17" x14ac:dyDescent="0.2">
      <c r="B103" s="147"/>
      <c r="C103" s="145"/>
      <c r="D103" s="145"/>
      <c r="E103" s="147"/>
      <c r="F103" s="147"/>
      <c r="G103" s="167"/>
      <c r="H103" s="147"/>
      <c r="I103" s="145"/>
      <c r="J103" s="145"/>
      <c r="K103" s="147"/>
      <c r="L103" s="147"/>
      <c r="M103" s="167"/>
      <c r="N103" s="147"/>
      <c r="O103" s="181"/>
      <c r="P103" s="181"/>
      <c r="Q103" s="181"/>
    </row>
    <row r="104" spans="2:17" x14ac:dyDescent="0.2">
      <c r="B104" s="147"/>
      <c r="C104" s="145"/>
      <c r="D104" s="145"/>
      <c r="E104" s="147"/>
      <c r="F104" s="147"/>
      <c r="G104" s="167"/>
      <c r="H104" s="147"/>
      <c r="I104" s="145"/>
      <c r="J104" s="145"/>
      <c r="K104" s="147"/>
      <c r="L104" s="147"/>
      <c r="M104" s="167"/>
      <c r="N104" s="147"/>
      <c r="O104" s="181"/>
      <c r="P104" s="181"/>
      <c r="Q104" s="181"/>
    </row>
    <row r="105" spans="2:17" x14ac:dyDescent="0.2">
      <c r="B105" s="147"/>
      <c r="C105" s="145"/>
      <c r="D105" s="145"/>
      <c r="E105" s="147"/>
      <c r="F105" s="147"/>
      <c r="G105" s="167"/>
      <c r="H105" s="147"/>
      <c r="I105" s="145"/>
      <c r="J105" s="145"/>
      <c r="K105" s="147"/>
      <c r="L105" s="147"/>
      <c r="M105" s="167"/>
      <c r="N105" s="147"/>
      <c r="O105" s="181"/>
      <c r="P105" s="181"/>
      <c r="Q105" s="181"/>
    </row>
    <row r="106" spans="2:17" x14ac:dyDescent="0.2">
      <c r="B106" s="147"/>
      <c r="C106" s="145"/>
      <c r="D106" s="145"/>
      <c r="E106" s="147"/>
      <c r="F106" s="147"/>
      <c r="G106" s="167"/>
      <c r="H106" s="147"/>
      <c r="I106" s="145"/>
      <c r="J106" s="145"/>
      <c r="K106" s="147"/>
      <c r="L106" s="147"/>
      <c r="M106" s="167"/>
      <c r="N106" s="147"/>
      <c r="O106" s="181"/>
      <c r="P106" s="181"/>
      <c r="Q106" s="181"/>
    </row>
    <row r="107" spans="2:17" x14ac:dyDescent="0.2">
      <c r="B107" s="147"/>
      <c r="C107" s="145"/>
      <c r="D107" s="145"/>
      <c r="E107" s="147"/>
      <c r="F107" s="147"/>
      <c r="G107" s="167"/>
      <c r="H107" s="147"/>
      <c r="I107" s="145"/>
      <c r="J107" s="145"/>
      <c r="K107" s="147"/>
      <c r="L107" s="147"/>
      <c r="M107" s="167"/>
      <c r="N107" s="147"/>
      <c r="O107" s="181"/>
      <c r="P107" s="181"/>
      <c r="Q107" s="181"/>
    </row>
    <row r="108" spans="2:17" x14ac:dyDescent="0.2">
      <c r="B108" s="147"/>
      <c r="C108" s="145"/>
      <c r="D108" s="145"/>
      <c r="E108" s="147"/>
      <c r="F108" s="147"/>
      <c r="G108" s="167"/>
      <c r="H108" s="147"/>
      <c r="I108" s="145"/>
      <c r="J108" s="145"/>
      <c r="K108" s="147"/>
      <c r="L108" s="147"/>
      <c r="M108" s="167"/>
      <c r="N108" s="147"/>
      <c r="O108" s="181"/>
      <c r="P108" s="181"/>
      <c r="Q108" s="181"/>
    </row>
    <row r="109" spans="2:17" x14ac:dyDescent="0.2">
      <c r="B109" s="147"/>
      <c r="C109" s="145"/>
      <c r="D109" s="145"/>
      <c r="E109" s="147"/>
      <c r="F109" s="147"/>
      <c r="G109" s="167"/>
      <c r="H109" s="147"/>
      <c r="I109" s="145"/>
      <c r="J109" s="145"/>
      <c r="K109" s="147"/>
      <c r="L109" s="147"/>
      <c r="M109" s="167"/>
      <c r="N109" s="147"/>
      <c r="O109" s="181"/>
      <c r="P109" s="181"/>
      <c r="Q109" s="181"/>
    </row>
    <row r="110" spans="2:17" x14ac:dyDescent="0.2">
      <c r="B110" s="147"/>
      <c r="C110" s="145"/>
      <c r="D110" s="145"/>
      <c r="E110" s="147"/>
      <c r="F110" s="147"/>
      <c r="G110" s="167"/>
      <c r="H110" s="147"/>
      <c r="I110" s="145"/>
      <c r="J110" s="145"/>
      <c r="K110" s="147"/>
      <c r="L110" s="147"/>
      <c r="M110" s="167"/>
      <c r="N110" s="147"/>
      <c r="O110" s="181"/>
      <c r="P110" s="181"/>
      <c r="Q110" s="181"/>
    </row>
    <row r="111" spans="2:17" x14ac:dyDescent="0.2">
      <c r="B111" s="147"/>
      <c r="C111" s="145"/>
      <c r="D111" s="145"/>
      <c r="E111" s="147"/>
      <c r="F111" s="147"/>
      <c r="G111" s="167"/>
      <c r="H111" s="147"/>
      <c r="I111" s="145"/>
      <c r="J111" s="145"/>
      <c r="K111" s="147"/>
      <c r="L111" s="147"/>
      <c r="M111" s="167"/>
      <c r="N111" s="147"/>
      <c r="O111" s="181"/>
      <c r="P111" s="181"/>
      <c r="Q111" s="181"/>
    </row>
    <row r="112" spans="2:17" x14ac:dyDescent="0.2">
      <c r="B112" s="147"/>
      <c r="C112" s="145"/>
      <c r="D112" s="145"/>
      <c r="E112" s="147"/>
      <c r="F112" s="147"/>
      <c r="G112" s="167"/>
      <c r="H112" s="147"/>
      <c r="I112" s="145"/>
      <c r="J112" s="145"/>
      <c r="K112" s="147"/>
      <c r="L112" s="147"/>
      <c r="M112" s="167"/>
      <c r="N112" s="147"/>
      <c r="O112" s="181"/>
      <c r="P112" s="181"/>
      <c r="Q112" s="181"/>
    </row>
    <row r="113" spans="2:17" x14ac:dyDescent="0.2">
      <c r="B113" s="147"/>
      <c r="C113" s="145"/>
      <c r="D113" s="145"/>
      <c r="E113" s="147"/>
      <c r="F113" s="147"/>
      <c r="G113" s="167"/>
      <c r="H113" s="147"/>
      <c r="I113" s="145"/>
      <c r="J113" s="145"/>
      <c r="K113" s="147"/>
      <c r="L113" s="147"/>
      <c r="M113" s="167"/>
      <c r="N113" s="147"/>
      <c r="O113" s="181"/>
      <c r="P113" s="181"/>
      <c r="Q113" s="181"/>
    </row>
    <row r="114" spans="2:17" x14ac:dyDescent="0.2">
      <c r="B114" s="147"/>
      <c r="C114" s="145"/>
      <c r="D114" s="145"/>
      <c r="E114" s="147"/>
      <c r="F114" s="147"/>
      <c r="G114" s="167"/>
      <c r="H114" s="147"/>
      <c r="I114" s="145"/>
      <c r="J114" s="145"/>
      <c r="K114" s="147"/>
      <c r="L114" s="147"/>
      <c r="M114" s="167"/>
      <c r="N114" s="147"/>
      <c r="O114" s="181"/>
      <c r="P114" s="181"/>
      <c r="Q114" s="181"/>
    </row>
    <row r="115" spans="2:17" x14ac:dyDescent="0.2">
      <c r="B115" s="147"/>
      <c r="C115" s="145"/>
      <c r="D115" s="145"/>
      <c r="E115" s="147"/>
      <c r="F115" s="147"/>
      <c r="G115" s="167"/>
      <c r="H115" s="147"/>
      <c r="I115" s="145"/>
      <c r="J115" s="145"/>
      <c r="K115" s="147"/>
      <c r="L115" s="147"/>
      <c r="M115" s="167"/>
      <c r="N115" s="147"/>
      <c r="O115" s="181"/>
      <c r="P115" s="181"/>
      <c r="Q115" s="181"/>
    </row>
    <row r="116" spans="2:17" x14ac:dyDescent="0.2">
      <c r="B116" s="147"/>
      <c r="C116" s="145"/>
      <c r="D116" s="145"/>
      <c r="E116" s="147"/>
      <c r="F116" s="147"/>
      <c r="G116" s="167"/>
      <c r="H116" s="147"/>
      <c r="I116" s="145"/>
      <c r="J116" s="145"/>
      <c r="K116" s="147"/>
      <c r="L116" s="147"/>
      <c r="M116" s="167"/>
      <c r="N116" s="147"/>
      <c r="O116" s="181"/>
      <c r="P116" s="181"/>
      <c r="Q116" s="181"/>
    </row>
    <row r="117" spans="2:17" x14ac:dyDescent="0.2">
      <c r="B117" s="147"/>
      <c r="C117" s="145"/>
      <c r="D117" s="145"/>
      <c r="E117" s="147"/>
      <c r="F117" s="147"/>
      <c r="G117" s="167"/>
      <c r="H117" s="147"/>
      <c r="I117" s="145"/>
      <c r="J117" s="145"/>
      <c r="K117" s="147"/>
      <c r="L117" s="147"/>
      <c r="M117" s="167"/>
      <c r="N117" s="147"/>
      <c r="O117" s="181"/>
      <c r="P117" s="181"/>
      <c r="Q117" s="181"/>
    </row>
    <row r="118" spans="2:17" x14ac:dyDescent="0.2">
      <c r="B118" s="147"/>
      <c r="C118" s="145"/>
      <c r="D118" s="145"/>
      <c r="E118" s="147"/>
      <c r="F118" s="147"/>
      <c r="G118" s="167"/>
      <c r="H118" s="147"/>
      <c r="I118" s="145"/>
      <c r="J118" s="145"/>
      <c r="K118" s="147"/>
      <c r="L118" s="147"/>
      <c r="M118" s="167"/>
      <c r="N118" s="147"/>
      <c r="O118" s="181"/>
      <c r="P118" s="181"/>
      <c r="Q118" s="181"/>
    </row>
    <row r="119" spans="2:17" x14ac:dyDescent="0.2">
      <c r="B119" s="147"/>
      <c r="C119" s="145"/>
      <c r="D119" s="145"/>
      <c r="E119" s="147"/>
      <c r="F119" s="147"/>
      <c r="G119" s="167"/>
      <c r="H119" s="147"/>
      <c r="I119" s="145"/>
      <c r="J119" s="145"/>
      <c r="K119" s="147"/>
      <c r="L119" s="147"/>
      <c r="M119" s="167"/>
      <c r="N119" s="147"/>
      <c r="O119" s="181"/>
      <c r="P119" s="181"/>
      <c r="Q119" s="181"/>
    </row>
    <row r="120" spans="2:17" x14ac:dyDescent="0.2">
      <c r="B120" s="147"/>
      <c r="C120" s="145"/>
      <c r="D120" s="145"/>
      <c r="E120" s="147"/>
      <c r="F120" s="147"/>
      <c r="G120" s="167"/>
      <c r="H120" s="147"/>
      <c r="I120" s="145"/>
      <c r="J120" s="145"/>
      <c r="K120" s="147"/>
      <c r="L120" s="147"/>
      <c r="M120" s="167"/>
      <c r="N120" s="147"/>
      <c r="O120" s="181"/>
      <c r="P120" s="181"/>
      <c r="Q120" s="181"/>
    </row>
    <row r="121" spans="2:17" x14ac:dyDescent="0.2">
      <c r="B121" s="147"/>
      <c r="C121" s="145"/>
      <c r="D121" s="145"/>
      <c r="E121" s="147"/>
      <c r="F121" s="147"/>
      <c r="G121" s="167"/>
      <c r="H121" s="147"/>
      <c r="I121" s="145"/>
      <c r="J121" s="145"/>
      <c r="K121" s="147"/>
      <c r="L121" s="147"/>
      <c r="M121" s="167"/>
      <c r="N121" s="147"/>
      <c r="O121" s="181"/>
      <c r="P121" s="181"/>
      <c r="Q121" s="181"/>
    </row>
    <row r="122" spans="2:17" x14ac:dyDescent="0.2">
      <c r="B122" s="147"/>
      <c r="C122" s="145"/>
      <c r="D122" s="145"/>
      <c r="E122" s="147"/>
      <c r="F122" s="147"/>
      <c r="G122" s="167"/>
      <c r="H122" s="147"/>
      <c r="I122" s="145"/>
      <c r="J122" s="145"/>
      <c r="K122" s="147"/>
      <c r="L122" s="147"/>
      <c r="M122" s="167"/>
      <c r="N122" s="147"/>
      <c r="O122" s="181"/>
      <c r="P122" s="181"/>
      <c r="Q122" s="181"/>
    </row>
    <row r="123" spans="2:17" x14ac:dyDescent="0.2">
      <c r="B123" s="147"/>
      <c r="C123" s="145"/>
      <c r="D123" s="145"/>
      <c r="E123" s="147"/>
      <c r="F123" s="147"/>
      <c r="G123" s="167"/>
      <c r="H123" s="147"/>
      <c r="I123" s="145"/>
      <c r="J123" s="145"/>
      <c r="K123" s="147"/>
      <c r="L123" s="147"/>
      <c r="M123" s="167"/>
      <c r="N123" s="147"/>
      <c r="O123" s="181"/>
      <c r="P123" s="181"/>
      <c r="Q123" s="181"/>
    </row>
    <row r="124" spans="2:17" x14ac:dyDescent="0.2">
      <c r="B124" s="147"/>
      <c r="C124" s="145"/>
      <c r="D124" s="145"/>
      <c r="E124" s="147"/>
      <c r="F124" s="147"/>
      <c r="G124" s="167"/>
      <c r="H124" s="147"/>
      <c r="I124" s="145"/>
      <c r="J124" s="145"/>
      <c r="K124" s="147"/>
      <c r="L124" s="147"/>
      <c r="M124" s="167"/>
      <c r="N124" s="147"/>
      <c r="O124" s="181"/>
      <c r="P124" s="181"/>
      <c r="Q124" s="181"/>
    </row>
    <row r="125" spans="2:17" x14ac:dyDescent="0.2">
      <c r="B125" s="147"/>
      <c r="C125" s="145"/>
      <c r="D125" s="145"/>
      <c r="E125" s="147"/>
      <c r="F125" s="147"/>
      <c r="G125" s="167"/>
      <c r="H125" s="147"/>
      <c r="I125" s="145"/>
      <c r="J125" s="145"/>
      <c r="K125" s="147"/>
      <c r="L125" s="147"/>
      <c r="M125" s="167"/>
      <c r="N125" s="147"/>
      <c r="O125" s="181"/>
      <c r="P125" s="181"/>
      <c r="Q125" s="181"/>
    </row>
    <row r="126" spans="2:17" x14ac:dyDescent="0.2">
      <c r="B126" s="147"/>
      <c r="C126" s="145"/>
      <c r="D126" s="145"/>
      <c r="E126" s="147"/>
      <c r="F126" s="147"/>
      <c r="G126" s="167"/>
      <c r="H126" s="147"/>
      <c r="I126" s="145"/>
      <c r="J126" s="145"/>
      <c r="K126" s="147"/>
      <c r="L126" s="147"/>
      <c r="M126" s="167"/>
      <c r="N126" s="147"/>
      <c r="O126" s="181"/>
      <c r="P126" s="181"/>
      <c r="Q126" s="181"/>
    </row>
    <row r="127" spans="2:17" x14ac:dyDescent="0.2">
      <c r="B127" s="147"/>
      <c r="C127" s="145"/>
      <c r="D127" s="145"/>
      <c r="E127" s="147"/>
      <c r="F127" s="147"/>
      <c r="G127" s="167"/>
      <c r="H127" s="147"/>
      <c r="I127" s="145"/>
      <c r="J127" s="145"/>
      <c r="K127" s="147"/>
      <c r="L127" s="147"/>
      <c r="M127" s="167"/>
      <c r="N127" s="147"/>
      <c r="O127" s="181"/>
      <c r="P127" s="181"/>
      <c r="Q127" s="181"/>
    </row>
    <row r="128" spans="2:17" x14ac:dyDescent="0.2">
      <c r="B128" s="147"/>
      <c r="C128" s="145"/>
      <c r="D128" s="145"/>
      <c r="E128" s="147"/>
      <c r="F128" s="147"/>
      <c r="G128" s="167"/>
      <c r="H128" s="147"/>
      <c r="I128" s="145"/>
      <c r="J128" s="145"/>
      <c r="K128" s="147"/>
      <c r="L128" s="147"/>
      <c r="M128" s="167"/>
      <c r="N128" s="147"/>
      <c r="O128" s="181"/>
      <c r="P128" s="181"/>
      <c r="Q128" s="181"/>
    </row>
    <row r="129" spans="2:17" x14ac:dyDescent="0.2">
      <c r="B129" s="147"/>
      <c r="C129" s="145"/>
      <c r="D129" s="145"/>
      <c r="E129" s="147"/>
      <c r="F129" s="147"/>
      <c r="G129" s="167"/>
      <c r="H129" s="147"/>
      <c r="I129" s="145"/>
      <c r="J129" s="145"/>
      <c r="K129" s="147"/>
      <c r="L129" s="147"/>
      <c r="M129" s="167"/>
      <c r="N129" s="147"/>
      <c r="O129" s="181"/>
      <c r="P129" s="181"/>
      <c r="Q129" s="181"/>
    </row>
    <row r="130" spans="2:17" x14ac:dyDescent="0.2">
      <c r="B130" s="147"/>
      <c r="C130" s="145"/>
      <c r="D130" s="145"/>
      <c r="E130" s="147"/>
      <c r="F130" s="147"/>
      <c r="G130" s="167"/>
      <c r="H130" s="147"/>
      <c r="I130" s="145"/>
      <c r="J130" s="145"/>
      <c r="K130" s="147"/>
      <c r="L130" s="147"/>
      <c r="M130" s="167"/>
      <c r="N130" s="147"/>
      <c r="O130" s="181"/>
      <c r="P130" s="181"/>
      <c r="Q130" s="181"/>
    </row>
    <row r="131" spans="2:17" x14ac:dyDescent="0.2">
      <c r="B131" s="147"/>
      <c r="C131" s="145"/>
      <c r="D131" s="145"/>
      <c r="E131" s="147"/>
      <c r="F131" s="147"/>
      <c r="G131" s="167"/>
      <c r="H131" s="147"/>
      <c r="I131" s="145"/>
      <c r="J131" s="145"/>
      <c r="K131" s="147"/>
      <c r="L131" s="147"/>
      <c r="M131" s="167"/>
      <c r="N131" s="147"/>
      <c r="O131" s="181"/>
      <c r="P131" s="181"/>
      <c r="Q131" s="181"/>
    </row>
    <row r="132" spans="2:17" x14ac:dyDescent="0.2">
      <c r="B132" s="147"/>
      <c r="C132" s="145"/>
      <c r="D132" s="145"/>
      <c r="E132" s="147"/>
      <c r="F132" s="147"/>
      <c r="G132" s="167"/>
      <c r="H132" s="147"/>
      <c r="I132" s="145"/>
      <c r="J132" s="145"/>
      <c r="K132" s="147"/>
      <c r="L132" s="147"/>
      <c r="M132" s="167"/>
      <c r="N132" s="147"/>
      <c r="O132" s="181"/>
      <c r="P132" s="181"/>
      <c r="Q132" s="181"/>
    </row>
    <row r="133" spans="2:17" x14ac:dyDescent="0.2">
      <c r="B133" s="147"/>
      <c r="C133" s="145"/>
      <c r="D133" s="145"/>
      <c r="E133" s="147"/>
      <c r="F133" s="147"/>
      <c r="G133" s="167"/>
      <c r="H133" s="147"/>
      <c r="I133" s="145"/>
      <c r="J133" s="145"/>
      <c r="K133" s="147"/>
      <c r="L133" s="147"/>
      <c r="M133" s="167"/>
      <c r="N133" s="147"/>
      <c r="O133" s="181"/>
      <c r="P133" s="181"/>
      <c r="Q133" s="181"/>
    </row>
    <row r="134" spans="2:17" x14ac:dyDescent="0.2">
      <c r="B134" s="147"/>
      <c r="C134" s="145"/>
      <c r="D134" s="145"/>
      <c r="E134" s="147"/>
      <c r="F134" s="147"/>
      <c r="G134" s="167"/>
      <c r="H134" s="147"/>
      <c r="I134" s="145"/>
      <c r="J134" s="145"/>
      <c r="K134" s="147"/>
      <c r="L134" s="147"/>
      <c r="M134" s="167"/>
      <c r="N134" s="147"/>
      <c r="O134" s="181"/>
      <c r="P134" s="181"/>
      <c r="Q134" s="181"/>
    </row>
    <row r="135" spans="2:17" x14ac:dyDescent="0.2">
      <c r="B135" s="147"/>
      <c r="C135" s="145"/>
      <c r="D135" s="145"/>
      <c r="E135" s="147"/>
      <c r="F135" s="147"/>
      <c r="G135" s="167"/>
      <c r="H135" s="147"/>
      <c r="I135" s="145"/>
      <c r="J135" s="145"/>
      <c r="K135" s="147"/>
      <c r="L135" s="147"/>
      <c r="M135" s="167"/>
      <c r="N135" s="147"/>
      <c r="O135" s="181"/>
      <c r="P135" s="181"/>
      <c r="Q135" s="181"/>
    </row>
    <row r="136" spans="2:17" x14ac:dyDescent="0.2">
      <c r="B136" s="147"/>
      <c r="C136" s="145"/>
      <c r="D136" s="145"/>
      <c r="E136" s="147"/>
      <c r="F136" s="147"/>
      <c r="G136" s="167"/>
      <c r="H136" s="147"/>
      <c r="I136" s="145"/>
      <c r="J136" s="145"/>
      <c r="K136" s="147"/>
      <c r="L136" s="147"/>
      <c r="M136" s="167"/>
      <c r="N136" s="147"/>
      <c r="O136" s="181"/>
      <c r="P136" s="181"/>
      <c r="Q136" s="181"/>
    </row>
    <row r="137" spans="2:17" x14ac:dyDescent="0.2">
      <c r="B137" s="147"/>
      <c r="C137" s="145"/>
      <c r="D137" s="145"/>
      <c r="E137" s="147"/>
      <c r="F137" s="147"/>
      <c r="G137" s="167"/>
      <c r="H137" s="147"/>
      <c r="I137" s="145"/>
      <c r="J137" s="145"/>
      <c r="K137" s="147"/>
      <c r="L137" s="147"/>
      <c r="M137" s="167"/>
      <c r="N137" s="147"/>
      <c r="O137" s="181"/>
      <c r="P137" s="181"/>
      <c r="Q137" s="181"/>
    </row>
    <row r="138" spans="2:17" x14ac:dyDescent="0.2">
      <c r="B138" s="147"/>
      <c r="C138" s="145"/>
      <c r="D138" s="145"/>
      <c r="E138" s="147"/>
      <c r="F138" s="147"/>
      <c r="G138" s="167"/>
      <c r="H138" s="147"/>
      <c r="I138" s="145"/>
      <c r="J138" s="145"/>
      <c r="K138" s="147"/>
      <c r="L138" s="147"/>
      <c r="M138" s="167"/>
      <c r="N138" s="147"/>
      <c r="O138" s="181"/>
      <c r="P138" s="181"/>
      <c r="Q138" s="181"/>
    </row>
    <row r="139" spans="2:17" x14ac:dyDescent="0.2">
      <c r="B139" s="147"/>
      <c r="C139" s="145"/>
      <c r="D139" s="145"/>
      <c r="E139" s="147"/>
      <c r="F139" s="147"/>
      <c r="G139" s="167"/>
      <c r="H139" s="147"/>
      <c r="I139" s="145"/>
      <c r="J139" s="145"/>
      <c r="K139" s="147"/>
      <c r="L139" s="147"/>
      <c r="M139" s="167"/>
      <c r="N139" s="147"/>
      <c r="O139" s="181"/>
      <c r="P139" s="181"/>
      <c r="Q139" s="181"/>
    </row>
    <row r="140" spans="2:17" x14ac:dyDescent="0.2">
      <c r="B140" s="147"/>
      <c r="C140" s="145"/>
      <c r="D140" s="145"/>
      <c r="E140" s="147"/>
      <c r="F140" s="147"/>
      <c r="G140" s="167"/>
      <c r="H140" s="147"/>
      <c r="I140" s="145"/>
      <c r="J140" s="145"/>
      <c r="K140" s="147"/>
      <c r="L140" s="147"/>
      <c r="M140" s="167"/>
      <c r="N140" s="147"/>
      <c r="O140" s="181"/>
      <c r="P140" s="181"/>
      <c r="Q140" s="181"/>
    </row>
    <row r="141" spans="2:17" x14ac:dyDescent="0.2">
      <c r="B141" s="147"/>
      <c r="C141" s="145"/>
      <c r="D141" s="145"/>
      <c r="E141" s="147"/>
      <c r="F141" s="147"/>
      <c r="G141" s="167"/>
      <c r="H141" s="147"/>
      <c r="I141" s="145"/>
      <c r="J141" s="145"/>
      <c r="K141" s="147"/>
      <c r="L141" s="147"/>
      <c r="M141" s="167"/>
      <c r="N141" s="147"/>
      <c r="O141" s="181"/>
      <c r="P141" s="181"/>
      <c r="Q141" s="181"/>
    </row>
    <row r="142" spans="2:17" x14ac:dyDescent="0.2">
      <c r="B142" s="147"/>
      <c r="C142" s="145"/>
      <c r="D142" s="145"/>
      <c r="E142" s="147"/>
      <c r="F142" s="147"/>
      <c r="G142" s="167"/>
      <c r="H142" s="147"/>
      <c r="I142" s="145"/>
      <c r="J142" s="145"/>
      <c r="K142" s="147"/>
      <c r="L142" s="147"/>
      <c r="M142" s="167"/>
      <c r="N142" s="147"/>
      <c r="O142" s="181"/>
      <c r="P142" s="181"/>
      <c r="Q142" s="181"/>
    </row>
    <row r="143" spans="2:17" x14ac:dyDescent="0.2">
      <c r="B143" s="147"/>
      <c r="C143" s="145"/>
      <c r="D143" s="145"/>
      <c r="E143" s="147"/>
      <c r="F143" s="147"/>
      <c r="G143" s="167"/>
      <c r="H143" s="147"/>
      <c r="I143" s="145"/>
      <c r="J143" s="145"/>
      <c r="K143" s="147"/>
      <c r="L143" s="147"/>
      <c r="M143" s="167"/>
      <c r="N143" s="147"/>
      <c r="O143" s="181"/>
      <c r="P143" s="181"/>
      <c r="Q143" s="181"/>
    </row>
    <row r="144" spans="2:17" x14ac:dyDescent="0.2">
      <c r="B144" s="147"/>
      <c r="C144" s="145"/>
      <c r="D144" s="145"/>
      <c r="E144" s="147"/>
      <c r="F144" s="147"/>
      <c r="G144" s="167"/>
      <c r="H144" s="147"/>
      <c r="I144" s="145"/>
      <c r="J144" s="145"/>
      <c r="K144" s="147"/>
      <c r="L144" s="147"/>
      <c r="M144" s="167"/>
      <c r="N144" s="147"/>
      <c r="O144" s="181"/>
      <c r="P144" s="181"/>
      <c r="Q144" s="181"/>
    </row>
    <row r="145" spans="2:17" x14ac:dyDescent="0.2">
      <c r="B145" s="147"/>
      <c r="C145" s="145"/>
      <c r="D145" s="145"/>
      <c r="E145" s="147"/>
      <c r="F145" s="147"/>
      <c r="G145" s="167"/>
      <c r="H145" s="147"/>
      <c r="I145" s="145"/>
      <c r="J145" s="145"/>
      <c r="K145" s="147"/>
      <c r="L145" s="147"/>
      <c r="M145" s="167"/>
      <c r="N145" s="147"/>
      <c r="O145" s="181"/>
      <c r="P145" s="181"/>
      <c r="Q145" s="181"/>
    </row>
    <row r="146" spans="2:17" x14ac:dyDescent="0.2">
      <c r="B146" s="147"/>
      <c r="C146" s="145"/>
      <c r="D146" s="145"/>
      <c r="E146" s="147"/>
      <c r="F146" s="147"/>
      <c r="G146" s="167"/>
      <c r="H146" s="147"/>
      <c r="I146" s="145"/>
      <c r="J146" s="145"/>
      <c r="K146" s="147"/>
      <c r="L146" s="147"/>
      <c r="M146" s="167"/>
      <c r="N146" s="147"/>
      <c r="O146" s="181"/>
      <c r="P146" s="181"/>
      <c r="Q146" s="181"/>
    </row>
    <row r="147" spans="2:17" x14ac:dyDescent="0.2">
      <c r="B147" s="147"/>
      <c r="C147" s="145"/>
      <c r="D147" s="145"/>
      <c r="E147" s="147"/>
      <c r="F147" s="147"/>
      <c r="G147" s="167"/>
      <c r="H147" s="147"/>
      <c r="I147" s="145"/>
      <c r="J147" s="145"/>
      <c r="K147" s="147"/>
      <c r="L147" s="147"/>
      <c r="M147" s="167"/>
      <c r="N147" s="147"/>
      <c r="O147" s="181"/>
      <c r="P147" s="181"/>
      <c r="Q147" s="181"/>
    </row>
    <row r="148" spans="2:17" x14ac:dyDescent="0.2">
      <c r="B148" s="147"/>
      <c r="C148" s="145"/>
      <c r="D148" s="145"/>
      <c r="E148" s="147"/>
      <c r="F148" s="147"/>
      <c r="G148" s="167"/>
      <c r="H148" s="147"/>
      <c r="I148" s="145"/>
      <c r="J148" s="145"/>
      <c r="K148" s="147"/>
      <c r="L148" s="147"/>
      <c r="M148" s="167"/>
      <c r="N148" s="147"/>
      <c r="O148" s="181"/>
      <c r="P148" s="181"/>
      <c r="Q148" s="181"/>
    </row>
    <row r="149" spans="2:17" x14ac:dyDescent="0.2">
      <c r="B149" s="147"/>
      <c r="C149" s="145"/>
      <c r="D149" s="145"/>
      <c r="E149" s="147"/>
      <c r="F149" s="147"/>
      <c r="G149" s="167"/>
      <c r="H149" s="147"/>
      <c r="I149" s="145"/>
      <c r="J149" s="145"/>
      <c r="K149" s="147"/>
      <c r="L149" s="147"/>
      <c r="M149" s="167"/>
      <c r="N149" s="147"/>
      <c r="O149" s="181"/>
      <c r="P149" s="181"/>
      <c r="Q149" s="181"/>
    </row>
    <row r="150" spans="2:17" x14ac:dyDescent="0.2">
      <c r="B150" s="147"/>
      <c r="C150" s="145"/>
      <c r="D150" s="145"/>
      <c r="E150" s="147"/>
      <c r="F150" s="147"/>
      <c r="G150" s="167"/>
      <c r="H150" s="147"/>
      <c r="I150" s="145"/>
      <c r="J150" s="145"/>
      <c r="K150" s="147"/>
      <c r="L150" s="147"/>
      <c r="M150" s="167"/>
      <c r="N150" s="147"/>
      <c r="O150" s="181"/>
      <c r="P150" s="181"/>
      <c r="Q150" s="181"/>
    </row>
    <row r="151" spans="2:17" x14ac:dyDescent="0.2">
      <c r="B151" s="147"/>
      <c r="C151" s="145"/>
      <c r="D151" s="145"/>
      <c r="E151" s="147"/>
      <c r="F151" s="147"/>
      <c r="G151" s="167"/>
      <c r="H151" s="147"/>
      <c r="I151" s="145"/>
      <c r="J151" s="145"/>
      <c r="K151" s="147"/>
      <c r="L151" s="147"/>
      <c r="M151" s="167"/>
      <c r="N151" s="147"/>
      <c r="O151" s="181"/>
      <c r="P151" s="181"/>
      <c r="Q151" s="181"/>
    </row>
    <row r="152" spans="2:17" x14ac:dyDescent="0.2">
      <c r="B152" s="147"/>
      <c r="C152" s="145"/>
      <c r="D152" s="145"/>
      <c r="E152" s="147"/>
      <c r="F152" s="147"/>
      <c r="G152" s="167"/>
      <c r="H152" s="147"/>
      <c r="I152" s="145"/>
      <c r="J152" s="145"/>
      <c r="K152" s="147"/>
      <c r="L152" s="147"/>
      <c r="M152" s="167"/>
      <c r="N152" s="147"/>
      <c r="O152" s="181"/>
      <c r="P152" s="181"/>
      <c r="Q152" s="181"/>
    </row>
    <row r="153" spans="2:17" x14ac:dyDescent="0.2">
      <c r="B153" s="147"/>
      <c r="C153" s="145"/>
      <c r="D153" s="145"/>
      <c r="E153" s="147"/>
      <c r="F153" s="147"/>
      <c r="G153" s="167"/>
      <c r="H153" s="147"/>
      <c r="I153" s="145"/>
      <c r="J153" s="145"/>
      <c r="K153" s="147"/>
      <c r="L153" s="147"/>
      <c r="M153" s="167"/>
      <c r="N153" s="147"/>
      <c r="O153" s="181"/>
      <c r="P153" s="181"/>
      <c r="Q153" s="181"/>
    </row>
    <row r="154" spans="2:17" x14ac:dyDescent="0.2">
      <c r="B154" s="147"/>
      <c r="C154" s="145"/>
      <c r="D154" s="145"/>
      <c r="E154" s="147"/>
      <c r="F154" s="147"/>
      <c r="G154" s="167"/>
      <c r="H154" s="147"/>
      <c r="I154" s="145"/>
      <c r="J154" s="145"/>
      <c r="K154" s="147"/>
      <c r="L154" s="147"/>
      <c r="M154" s="167"/>
      <c r="N154" s="147"/>
      <c r="O154" s="181"/>
      <c r="P154" s="181"/>
      <c r="Q154" s="181"/>
    </row>
    <row r="155" spans="2:17" x14ac:dyDescent="0.2">
      <c r="B155" s="147"/>
      <c r="C155" s="145"/>
      <c r="D155" s="145"/>
      <c r="E155" s="147"/>
      <c r="F155" s="147"/>
      <c r="G155" s="167"/>
      <c r="H155" s="147"/>
      <c r="I155" s="145"/>
      <c r="J155" s="145"/>
      <c r="K155" s="147"/>
      <c r="L155" s="147"/>
      <c r="M155" s="167"/>
      <c r="N155" s="147"/>
      <c r="O155" s="181"/>
      <c r="P155" s="181"/>
      <c r="Q155" s="181"/>
    </row>
    <row r="156" spans="2:17" x14ac:dyDescent="0.2">
      <c r="B156" s="147"/>
      <c r="C156" s="145"/>
      <c r="D156" s="145"/>
      <c r="E156" s="147"/>
      <c r="F156" s="147"/>
      <c r="G156" s="167"/>
      <c r="H156" s="147"/>
      <c r="I156" s="145"/>
      <c r="J156" s="145"/>
      <c r="K156" s="147"/>
      <c r="L156" s="147"/>
      <c r="M156" s="167"/>
      <c r="N156" s="147"/>
      <c r="O156" s="181"/>
      <c r="P156" s="181"/>
      <c r="Q156" s="181"/>
    </row>
    <row r="157" spans="2:17" x14ac:dyDescent="0.2">
      <c r="B157" s="147"/>
      <c r="C157" s="145"/>
      <c r="D157" s="145"/>
      <c r="E157" s="147"/>
      <c r="F157" s="147"/>
      <c r="G157" s="167"/>
      <c r="H157" s="147"/>
      <c r="I157" s="145"/>
      <c r="J157" s="145"/>
      <c r="K157" s="147"/>
      <c r="L157" s="147"/>
      <c r="M157" s="167"/>
      <c r="N157" s="147"/>
      <c r="O157" s="181"/>
      <c r="P157" s="181"/>
      <c r="Q157" s="181"/>
    </row>
    <row r="158" spans="2:17" x14ac:dyDescent="0.2">
      <c r="B158" s="147"/>
      <c r="C158" s="145"/>
      <c r="D158" s="145"/>
      <c r="E158" s="147"/>
      <c r="F158" s="147"/>
      <c r="G158" s="167"/>
      <c r="H158" s="147"/>
      <c r="I158" s="145"/>
      <c r="J158" s="145"/>
      <c r="K158" s="147"/>
      <c r="L158" s="147"/>
      <c r="M158" s="167"/>
      <c r="N158" s="147"/>
      <c r="O158" s="181"/>
      <c r="P158" s="181"/>
      <c r="Q158" s="181"/>
    </row>
    <row r="159" spans="2:17" x14ac:dyDescent="0.2">
      <c r="B159" s="147"/>
      <c r="C159" s="145"/>
      <c r="D159" s="145"/>
      <c r="E159" s="147"/>
      <c r="F159" s="147"/>
      <c r="G159" s="167"/>
      <c r="H159" s="147"/>
      <c r="I159" s="145"/>
      <c r="J159" s="145"/>
      <c r="K159" s="147"/>
      <c r="L159" s="147"/>
      <c r="M159" s="167"/>
      <c r="N159" s="147"/>
      <c r="O159" s="181"/>
      <c r="P159" s="181"/>
      <c r="Q159" s="181"/>
    </row>
    <row r="160" spans="2:17" x14ac:dyDescent="0.2">
      <c r="B160" s="147"/>
      <c r="C160" s="145"/>
      <c r="D160" s="145"/>
      <c r="E160" s="147"/>
      <c r="F160" s="147"/>
      <c r="G160" s="167"/>
      <c r="H160" s="147"/>
      <c r="I160" s="145"/>
      <c r="J160" s="145"/>
      <c r="K160" s="147"/>
      <c r="L160" s="147"/>
      <c r="M160" s="167"/>
      <c r="N160" s="147"/>
      <c r="O160" s="181"/>
      <c r="P160" s="181"/>
      <c r="Q160" s="181"/>
    </row>
    <row r="161" spans="2:17" x14ac:dyDescent="0.2">
      <c r="B161" s="147"/>
      <c r="C161" s="145"/>
      <c r="D161" s="145"/>
      <c r="E161" s="147"/>
      <c r="F161" s="147"/>
      <c r="G161" s="167"/>
      <c r="H161" s="147"/>
      <c r="I161" s="145"/>
      <c r="J161" s="145"/>
      <c r="K161" s="147"/>
      <c r="L161" s="147"/>
      <c r="M161" s="167"/>
      <c r="N161" s="147"/>
      <c r="O161" s="181"/>
      <c r="P161" s="181"/>
      <c r="Q161" s="181"/>
    </row>
    <row r="162" spans="2:17" x14ac:dyDescent="0.2">
      <c r="B162" s="147"/>
      <c r="C162" s="145"/>
      <c r="D162" s="145"/>
      <c r="E162" s="147"/>
      <c r="F162" s="147"/>
      <c r="G162" s="167"/>
      <c r="H162" s="147"/>
      <c r="I162" s="145"/>
      <c r="J162" s="145"/>
      <c r="K162" s="147"/>
      <c r="L162" s="147"/>
      <c r="M162" s="167"/>
      <c r="N162" s="147"/>
      <c r="O162" s="181"/>
      <c r="P162" s="181"/>
      <c r="Q162" s="181"/>
    </row>
    <row r="163" spans="2:17" x14ac:dyDescent="0.2">
      <c r="B163" s="147"/>
      <c r="C163" s="145"/>
      <c r="D163" s="145"/>
      <c r="E163" s="147"/>
      <c r="F163" s="147"/>
      <c r="G163" s="167"/>
      <c r="H163" s="147"/>
      <c r="I163" s="145"/>
      <c r="J163" s="145"/>
      <c r="K163" s="147"/>
      <c r="L163" s="147"/>
      <c r="M163" s="167"/>
      <c r="N163" s="147"/>
      <c r="O163" s="181"/>
      <c r="P163" s="181"/>
      <c r="Q163" s="181"/>
    </row>
    <row r="164" spans="2:17" x14ac:dyDescent="0.2">
      <c r="B164" s="147"/>
      <c r="C164" s="145"/>
      <c r="D164" s="145"/>
      <c r="E164" s="147"/>
      <c r="F164" s="147"/>
      <c r="G164" s="167"/>
      <c r="H164" s="147"/>
      <c r="I164" s="145"/>
      <c r="J164" s="145"/>
      <c r="K164" s="147"/>
      <c r="L164" s="147"/>
      <c r="M164" s="167"/>
      <c r="N164" s="147"/>
      <c r="O164" s="181"/>
      <c r="P164" s="181"/>
      <c r="Q164" s="181"/>
    </row>
    <row r="165" spans="2:17" x14ac:dyDescent="0.2">
      <c r="B165" s="147"/>
      <c r="C165" s="145"/>
      <c r="D165" s="145"/>
      <c r="E165" s="147"/>
      <c r="F165" s="147"/>
      <c r="G165" s="167"/>
      <c r="H165" s="147"/>
      <c r="I165" s="145"/>
      <c r="J165" s="145"/>
      <c r="K165" s="147"/>
      <c r="L165" s="147"/>
      <c r="M165" s="167"/>
      <c r="N165" s="147"/>
      <c r="O165" s="181"/>
      <c r="P165" s="181"/>
      <c r="Q165" s="181"/>
    </row>
    <row r="166" spans="2:17" x14ac:dyDescent="0.2">
      <c r="B166" s="147"/>
      <c r="C166" s="145"/>
      <c r="D166" s="145"/>
      <c r="E166" s="147"/>
      <c r="F166" s="147"/>
      <c r="G166" s="167"/>
      <c r="H166" s="147"/>
      <c r="I166" s="145"/>
      <c r="J166" s="145"/>
      <c r="K166" s="147"/>
      <c r="L166" s="147"/>
      <c r="M166" s="167"/>
      <c r="N166" s="147"/>
      <c r="O166" s="181"/>
      <c r="P166" s="181"/>
      <c r="Q166" s="181"/>
    </row>
    <row r="167" spans="2:17" x14ac:dyDescent="0.2">
      <c r="B167" s="147"/>
      <c r="C167" s="145"/>
      <c r="D167" s="145"/>
      <c r="E167" s="147"/>
      <c r="F167" s="147"/>
      <c r="G167" s="167"/>
      <c r="H167" s="147"/>
      <c r="I167" s="145"/>
      <c r="J167" s="145"/>
      <c r="K167" s="147"/>
      <c r="L167" s="147"/>
      <c r="M167" s="167"/>
      <c r="N167" s="147"/>
      <c r="O167" s="181"/>
      <c r="P167" s="181"/>
      <c r="Q167" s="181"/>
    </row>
    <row r="168" spans="2:17" x14ac:dyDescent="0.2">
      <c r="B168" s="147"/>
      <c r="C168" s="145"/>
      <c r="D168" s="145"/>
      <c r="E168" s="147"/>
      <c r="F168" s="147"/>
      <c r="G168" s="167"/>
      <c r="H168" s="147"/>
      <c r="I168" s="145"/>
      <c r="J168" s="145"/>
      <c r="K168" s="147"/>
      <c r="L168" s="147"/>
      <c r="M168" s="167"/>
      <c r="N168" s="147"/>
      <c r="O168" s="181"/>
      <c r="P168" s="181"/>
      <c r="Q168" s="181"/>
    </row>
    <row r="169" spans="2:17" x14ac:dyDescent="0.2">
      <c r="B169" s="147"/>
      <c r="C169" s="145"/>
      <c r="D169" s="145"/>
      <c r="E169" s="147"/>
      <c r="F169" s="147"/>
      <c r="G169" s="167"/>
      <c r="H169" s="147"/>
      <c r="I169" s="145"/>
      <c r="J169" s="145"/>
      <c r="K169" s="147"/>
      <c r="L169" s="147"/>
      <c r="M169" s="167"/>
      <c r="N169" s="147"/>
      <c r="O169" s="181"/>
      <c r="P169" s="181"/>
      <c r="Q169" s="181"/>
    </row>
    <row r="170" spans="2:17" x14ac:dyDescent="0.2">
      <c r="B170" s="147"/>
      <c r="C170" s="145"/>
      <c r="D170" s="145"/>
      <c r="E170" s="147"/>
      <c r="F170" s="147"/>
      <c r="G170" s="167"/>
      <c r="H170" s="147"/>
      <c r="I170" s="145"/>
      <c r="J170" s="145"/>
      <c r="K170" s="147"/>
      <c r="L170" s="147"/>
      <c r="M170" s="167"/>
      <c r="N170" s="147"/>
      <c r="O170" s="181"/>
      <c r="P170" s="181"/>
      <c r="Q170" s="181"/>
    </row>
    <row r="171" spans="2:17" x14ac:dyDescent="0.2">
      <c r="B171" s="147"/>
      <c r="C171" s="145"/>
      <c r="D171" s="145"/>
      <c r="E171" s="147"/>
      <c r="F171" s="147"/>
      <c r="G171" s="167"/>
      <c r="H171" s="147"/>
      <c r="I171" s="145"/>
      <c r="J171" s="145"/>
      <c r="K171" s="147"/>
      <c r="L171" s="147"/>
      <c r="M171" s="167"/>
      <c r="N171" s="147"/>
      <c r="O171" s="181"/>
      <c r="P171" s="181"/>
      <c r="Q171" s="181"/>
    </row>
    <row r="172" spans="2:17" x14ac:dyDescent="0.2">
      <c r="B172" s="147"/>
      <c r="C172" s="145"/>
      <c r="D172" s="145"/>
      <c r="E172" s="147"/>
      <c r="F172" s="147"/>
      <c r="G172" s="167"/>
      <c r="H172" s="147"/>
      <c r="I172" s="145"/>
      <c r="J172" s="145"/>
      <c r="K172" s="147"/>
      <c r="L172" s="147"/>
      <c r="M172" s="167"/>
      <c r="N172" s="147"/>
      <c r="O172" s="181"/>
      <c r="P172" s="181"/>
      <c r="Q172" s="181"/>
    </row>
    <row r="173" spans="2:17" x14ac:dyDescent="0.2">
      <c r="B173" s="147"/>
      <c r="C173" s="145"/>
      <c r="D173" s="145"/>
      <c r="E173" s="147"/>
      <c r="F173" s="147"/>
      <c r="G173" s="167"/>
      <c r="H173" s="147"/>
      <c r="I173" s="145"/>
      <c r="J173" s="145"/>
      <c r="K173" s="147"/>
      <c r="L173" s="147"/>
      <c r="M173" s="167"/>
      <c r="N173" s="147"/>
      <c r="O173" s="181"/>
      <c r="P173" s="181"/>
      <c r="Q173" s="181"/>
    </row>
    <row r="174" spans="2:17" x14ac:dyDescent="0.2">
      <c r="B174" s="147"/>
      <c r="C174" s="145"/>
      <c r="D174" s="145"/>
      <c r="E174" s="147"/>
      <c r="F174" s="147"/>
      <c r="G174" s="167"/>
      <c r="H174" s="147"/>
      <c r="I174" s="145"/>
      <c r="J174" s="145"/>
      <c r="K174" s="147"/>
      <c r="L174" s="147"/>
      <c r="M174" s="167"/>
      <c r="N174" s="147"/>
      <c r="O174" s="181"/>
      <c r="P174" s="181"/>
      <c r="Q174" s="181"/>
    </row>
    <row r="175" spans="2:17" x14ac:dyDescent="0.2">
      <c r="B175" s="147"/>
      <c r="C175" s="145"/>
      <c r="D175" s="145"/>
      <c r="E175" s="147"/>
      <c r="F175" s="147"/>
      <c r="G175" s="167"/>
      <c r="H175" s="147"/>
      <c r="I175" s="145"/>
      <c r="J175" s="145"/>
      <c r="K175" s="147"/>
      <c r="L175" s="147"/>
      <c r="M175" s="167"/>
      <c r="N175" s="147"/>
      <c r="O175" s="181"/>
      <c r="P175" s="181"/>
      <c r="Q175" s="181"/>
    </row>
    <row r="176" spans="2:17" x14ac:dyDescent="0.2">
      <c r="B176" s="147"/>
      <c r="C176" s="145"/>
      <c r="D176" s="145"/>
      <c r="E176" s="147"/>
      <c r="F176" s="147"/>
      <c r="G176" s="167"/>
      <c r="H176" s="147"/>
      <c r="I176" s="145"/>
      <c r="J176" s="145"/>
      <c r="K176" s="147"/>
      <c r="L176" s="147"/>
      <c r="M176" s="167"/>
      <c r="N176" s="147"/>
      <c r="O176" s="181"/>
      <c r="P176" s="181"/>
      <c r="Q176" s="181"/>
    </row>
    <row r="177" spans="2:17" x14ac:dyDescent="0.2">
      <c r="B177" s="147"/>
      <c r="C177" s="145"/>
      <c r="D177" s="145"/>
      <c r="E177" s="147"/>
      <c r="F177" s="147"/>
      <c r="G177" s="167"/>
      <c r="H177" s="147"/>
      <c r="I177" s="145"/>
      <c r="J177" s="145"/>
      <c r="K177" s="147"/>
      <c r="L177" s="147"/>
      <c r="M177" s="167"/>
      <c r="N177" s="147"/>
      <c r="O177" s="181"/>
      <c r="P177" s="181"/>
      <c r="Q177" s="181"/>
    </row>
    <row r="178" spans="2:17" x14ac:dyDescent="0.2">
      <c r="B178" s="147"/>
      <c r="C178" s="145"/>
      <c r="D178" s="145"/>
      <c r="E178" s="147"/>
      <c r="F178" s="147"/>
      <c r="G178" s="167"/>
      <c r="H178" s="147"/>
      <c r="I178" s="145"/>
      <c r="J178" s="145"/>
      <c r="K178" s="147"/>
      <c r="L178" s="147"/>
      <c r="M178" s="167"/>
      <c r="N178" s="147"/>
      <c r="O178" s="181"/>
      <c r="P178" s="181"/>
      <c r="Q178" s="181"/>
    </row>
    <row r="179" spans="2:17" x14ac:dyDescent="0.2">
      <c r="B179" s="147"/>
      <c r="C179" s="145"/>
      <c r="D179" s="145"/>
      <c r="E179" s="147"/>
      <c r="F179" s="147"/>
      <c r="G179" s="167"/>
      <c r="H179" s="147"/>
      <c r="I179" s="145"/>
      <c r="J179" s="145"/>
      <c r="K179" s="147"/>
      <c r="L179" s="147"/>
      <c r="M179" s="167"/>
      <c r="N179" s="147"/>
      <c r="O179" s="181"/>
      <c r="P179" s="181"/>
      <c r="Q179" s="181"/>
    </row>
    <row r="180" spans="2:17" x14ac:dyDescent="0.2">
      <c r="B180" s="147"/>
      <c r="C180" s="145"/>
      <c r="D180" s="145"/>
      <c r="E180" s="147"/>
      <c r="F180" s="147"/>
      <c r="G180" s="167"/>
      <c r="H180" s="147"/>
      <c r="I180" s="145"/>
      <c r="J180" s="145"/>
      <c r="K180" s="147"/>
      <c r="L180" s="147"/>
      <c r="M180" s="167"/>
      <c r="N180" s="147"/>
      <c r="O180" s="181"/>
      <c r="P180" s="181"/>
      <c r="Q180" s="181"/>
    </row>
    <row r="181" spans="2:17" x14ac:dyDescent="0.2">
      <c r="B181" s="147"/>
      <c r="C181" s="145"/>
      <c r="D181" s="145"/>
      <c r="E181" s="147"/>
      <c r="F181" s="147"/>
      <c r="G181" s="167"/>
      <c r="H181" s="147"/>
      <c r="I181" s="145"/>
      <c r="J181" s="145"/>
      <c r="K181" s="147"/>
      <c r="L181" s="147"/>
      <c r="M181" s="167"/>
      <c r="N181" s="147"/>
      <c r="O181" s="181"/>
      <c r="P181" s="181"/>
      <c r="Q181" s="181"/>
    </row>
    <row r="182" spans="2:17" x14ac:dyDescent="0.2">
      <c r="B182" s="147"/>
      <c r="C182" s="145"/>
      <c r="D182" s="145"/>
      <c r="E182" s="147"/>
      <c r="F182" s="147"/>
      <c r="G182" s="167"/>
      <c r="H182" s="147"/>
      <c r="I182" s="145"/>
      <c r="J182" s="145"/>
      <c r="K182" s="147"/>
      <c r="L182" s="147"/>
      <c r="M182" s="167"/>
      <c r="N182" s="147"/>
      <c r="O182" s="181"/>
      <c r="P182" s="181"/>
      <c r="Q182" s="181"/>
    </row>
    <row r="183" spans="2:17" x14ac:dyDescent="0.2">
      <c r="B183" s="147"/>
      <c r="C183" s="145"/>
      <c r="D183" s="145"/>
      <c r="E183" s="147"/>
      <c r="F183" s="147"/>
      <c r="G183" s="167"/>
      <c r="H183" s="147"/>
      <c r="I183" s="145"/>
      <c r="J183" s="145"/>
      <c r="K183" s="147"/>
      <c r="L183" s="147"/>
      <c r="M183" s="167"/>
      <c r="N183" s="147"/>
      <c r="O183" s="181"/>
      <c r="P183" s="181"/>
      <c r="Q183" s="181"/>
    </row>
    <row r="184" spans="2:17" x14ac:dyDescent="0.2">
      <c r="B184" s="147"/>
      <c r="C184" s="145"/>
      <c r="D184" s="145"/>
      <c r="E184" s="147"/>
      <c r="F184" s="147"/>
      <c r="G184" s="167"/>
      <c r="H184" s="147"/>
      <c r="I184" s="145"/>
      <c r="J184" s="145"/>
      <c r="K184" s="147"/>
      <c r="L184" s="147"/>
      <c r="M184" s="167"/>
      <c r="N184" s="147"/>
      <c r="O184" s="181"/>
      <c r="P184" s="181"/>
      <c r="Q184" s="181"/>
    </row>
    <row r="185" spans="2:17" x14ac:dyDescent="0.2">
      <c r="B185" s="147"/>
      <c r="C185" s="145"/>
      <c r="D185" s="145"/>
      <c r="E185" s="147"/>
      <c r="F185" s="147"/>
      <c r="G185" s="167"/>
      <c r="H185" s="147"/>
      <c r="I185" s="145"/>
      <c r="J185" s="145"/>
      <c r="K185" s="147"/>
      <c r="L185" s="147"/>
      <c r="M185" s="167"/>
      <c r="N185" s="147"/>
      <c r="O185" s="181"/>
      <c r="P185" s="181"/>
      <c r="Q185" s="181"/>
    </row>
    <row r="186" spans="2:17" x14ac:dyDescent="0.2">
      <c r="B186" s="147"/>
      <c r="C186" s="145"/>
      <c r="D186" s="145"/>
      <c r="E186" s="147"/>
      <c r="F186" s="147"/>
      <c r="G186" s="167"/>
      <c r="H186" s="147"/>
      <c r="I186" s="145"/>
      <c r="J186" s="145"/>
      <c r="K186" s="147"/>
      <c r="L186" s="147"/>
      <c r="M186" s="167"/>
      <c r="N186" s="147"/>
      <c r="O186" s="181"/>
      <c r="P186" s="181"/>
      <c r="Q186" s="181"/>
    </row>
    <row r="187" spans="2:17" x14ac:dyDescent="0.2">
      <c r="B187" s="147"/>
      <c r="C187" s="145"/>
      <c r="D187" s="145"/>
      <c r="E187" s="147"/>
      <c r="F187" s="147"/>
      <c r="G187" s="167"/>
      <c r="H187" s="147"/>
      <c r="I187" s="145"/>
      <c r="J187" s="145"/>
      <c r="K187" s="147"/>
      <c r="L187" s="147"/>
      <c r="M187" s="167"/>
      <c r="N187" s="147"/>
      <c r="O187" s="181"/>
      <c r="P187" s="181"/>
      <c r="Q187" s="181"/>
    </row>
    <row r="188" spans="2:17" x14ac:dyDescent="0.2">
      <c r="B188" s="147"/>
      <c r="C188" s="145"/>
      <c r="D188" s="145"/>
      <c r="E188" s="147"/>
      <c r="F188" s="147"/>
      <c r="G188" s="167"/>
      <c r="H188" s="147"/>
      <c r="I188" s="145"/>
      <c r="J188" s="145"/>
      <c r="K188" s="147"/>
      <c r="L188" s="147"/>
      <c r="M188" s="167"/>
      <c r="N188" s="147"/>
      <c r="O188" s="181"/>
      <c r="P188" s="181"/>
      <c r="Q188" s="181"/>
    </row>
    <row r="189" spans="2:17" x14ac:dyDescent="0.2">
      <c r="B189" s="147"/>
      <c r="C189" s="145"/>
      <c r="D189" s="145"/>
      <c r="E189" s="147"/>
      <c r="F189" s="147"/>
      <c r="G189" s="167"/>
      <c r="H189" s="147"/>
      <c r="I189" s="145"/>
      <c r="J189" s="145"/>
      <c r="K189" s="147"/>
      <c r="L189" s="147"/>
      <c r="M189" s="167"/>
      <c r="N189" s="147"/>
      <c r="O189" s="181"/>
      <c r="P189" s="181"/>
      <c r="Q189" s="181"/>
    </row>
    <row r="190" spans="2:17" x14ac:dyDescent="0.2">
      <c r="B190" s="147"/>
      <c r="C190" s="145"/>
      <c r="D190" s="145"/>
      <c r="E190" s="147"/>
      <c r="F190" s="147"/>
      <c r="G190" s="167"/>
      <c r="H190" s="147"/>
      <c r="I190" s="145"/>
      <c r="J190" s="145"/>
      <c r="K190" s="147"/>
      <c r="L190" s="147"/>
      <c r="M190" s="167"/>
      <c r="N190" s="147"/>
      <c r="O190" s="181"/>
      <c r="P190" s="181"/>
      <c r="Q190" s="181"/>
    </row>
    <row r="191" spans="2:17" x14ac:dyDescent="0.2">
      <c r="B191" s="147"/>
      <c r="C191" s="145"/>
      <c r="D191" s="145"/>
      <c r="E191" s="147"/>
      <c r="F191" s="147"/>
      <c r="G191" s="167"/>
      <c r="H191" s="147"/>
      <c r="I191" s="145"/>
      <c r="J191" s="145"/>
      <c r="K191" s="147"/>
      <c r="L191" s="147"/>
      <c r="M191" s="167"/>
      <c r="N191" s="147"/>
      <c r="O191" s="181"/>
      <c r="P191" s="181"/>
      <c r="Q191" s="181"/>
    </row>
    <row r="192" spans="2:17" x14ac:dyDescent="0.2">
      <c r="B192" s="147"/>
      <c r="C192" s="145"/>
      <c r="D192" s="145"/>
      <c r="E192" s="147"/>
      <c r="F192" s="147"/>
      <c r="G192" s="167"/>
      <c r="H192" s="147"/>
      <c r="I192" s="145"/>
      <c r="J192" s="145"/>
      <c r="K192" s="147"/>
      <c r="L192" s="147"/>
      <c r="M192" s="167"/>
      <c r="N192" s="147"/>
      <c r="O192" s="181"/>
      <c r="P192" s="181"/>
      <c r="Q192" s="181"/>
    </row>
    <row r="193" spans="2:17" x14ac:dyDescent="0.2">
      <c r="B193" s="147"/>
      <c r="C193" s="145"/>
      <c r="D193" s="145"/>
      <c r="E193" s="147"/>
      <c r="F193" s="147"/>
      <c r="G193" s="167"/>
      <c r="H193" s="147"/>
      <c r="I193" s="145"/>
      <c r="J193" s="145"/>
      <c r="K193" s="147"/>
      <c r="L193" s="147"/>
      <c r="M193" s="167"/>
      <c r="N193" s="147"/>
      <c r="O193" s="181"/>
      <c r="P193" s="181"/>
      <c r="Q193" s="181"/>
    </row>
    <row r="194" spans="2:17" x14ac:dyDescent="0.2">
      <c r="B194" s="147"/>
      <c r="C194" s="145"/>
      <c r="D194" s="145"/>
      <c r="E194" s="147"/>
      <c r="F194" s="147"/>
      <c r="G194" s="167"/>
      <c r="H194" s="147"/>
      <c r="I194" s="145"/>
      <c r="J194" s="145"/>
      <c r="K194" s="147"/>
      <c r="L194" s="147"/>
      <c r="M194" s="167"/>
      <c r="N194" s="147"/>
      <c r="O194" s="181"/>
      <c r="P194" s="181"/>
      <c r="Q194" s="181"/>
    </row>
    <row r="195" spans="2:17" x14ac:dyDescent="0.2">
      <c r="B195" s="147"/>
      <c r="C195" s="145"/>
      <c r="D195" s="145"/>
      <c r="E195" s="147"/>
      <c r="F195" s="147"/>
      <c r="G195" s="167"/>
      <c r="H195" s="147"/>
      <c r="I195" s="145"/>
      <c r="J195" s="145"/>
      <c r="K195" s="147"/>
      <c r="L195" s="147"/>
      <c r="M195" s="167"/>
      <c r="N195" s="147"/>
      <c r="O195" s="181"/>
      <c r="P195" s="181"/>
      <c r="Q195" s="181"/>
    </row>
    <row r="196" spans="2:17" x14ac:dyDescent="0.2">
      <c r="B196" s="147"/>
      <c r="C196" s="145"/>
      <c r="D196" s="145"/>
      <c r="E196" s="147"/>
      <c r="F196" s="147"/>
      <c r="G196" s="167"/>
      <c r="H196" s="147"/>
      <c r="I196" s="145"/>
      <c r="J196" s="145"/>
      <c r="K196" s="147"/>
      <c r="L196" s="147"/>
      <c r="M196" s="167"/>
      <c r="N196" s="147"/>
      <c r="O196" s="181"/>
      <c r="P196" s="181"/>
      <c r="Q196" s="181"/>
    </row>
    <row r="197" spans="2:17" x14ac:dyDescent="0.2">
      <c r="B197" s="147"/>
      <c r="C197" s="145"/>
      <c r="D197" s="145"/>
      <c r="E197" s="147"/>
      <c r="F197" s="147"/>
      <c r="G197" s="167"/>
      <c r="H197" s="147"/>
      <c r="I197" s="145"/>
      <c r="J197" s="145"/>
      <c r="K197" s="147"/>
      <c r="L197" s="147"/>
      <c r="M197" s="167"/>
      <c r="N197" s="147"/>
      <c r="O197" s="181"/>
      <c r="P197" s="181"/>
      <c r="Q197" s="181"/>
    </row>
    <row r="198" spans="2:17" x14ac:dyDescent="0.2">
      <c r="B198" s="147"/>
      <c r="C198" s="145"/>
      <c r="D198" s="145"/>
      <c r="E198" s="147"/>
      <c r="F198" s="147"/>
      <c r="G198" s="167"/>
      <c r="H198" s="147"/>
      <c r="I198" s="145"/>
      <c r="J198" s="145"/>
      <c r="K198" s="147"/>
      <c r="L198" s="147"/>
      <c r="M198" s="167"/>
      <c r="N198" s="147"/>
      <c r="O198" s="181"/>
      <c r="P198" s="181"/>
      <c r="Q198" s="181"/>
    </row>
    <row r="199" spans="2:17" x14ac:dyDescent="0.2">
      <c r="B199" s="147"/>
      <c r="C199" s="145"/>
      <c r="D199" s="145"/>
      <c r="E199" s="147"/>
      <c r="F199" s="147"/>
      <c r="G199" s="167"/>
      <c r="H199" s="147"/>
      <c r="I199" s="145"/>
      <c r="J199" s="145"/>
      <c r="K199" s="147"/>
      <c r="L199" s="147"/>
      <c r="M199" s="167"/>
      <c r="N199" s="147"/>
      <c r="O199" s="181"/>
      <c r="P199" s="181"/>
      <c r="Q199" s="181"/>
    </row>
    <row r="200" spans="2:17" x14ac:dyDescent="0.2">
      <c r="B200" s="147"/>
      <c r="C200" s="145"/>
      <c r="D200" s="145"/>
      <c r="E200" s="147"/>
      <c r="F200" s="147"/>
      <c r="G200" s="167"/>
      <c r="H200" s="147"/>
      <c r="I200" s="145"/>
      <c r="J200" s="145"/>
      <c r="K200" s="147"/>
      <c r="L200" s="147"/>
      <c r="M200" s="167"/>
      <c r="N200" s="147"/>
      <c r="O200" s="181"/>
      <c r="P200" s="181"/>
      <c r="Q200" s="181"/>
    </row>
    <row r="201" spans="2:17" x14ac:dyDescent="0.2">
      <c r="B201" s="147"/>
      <c r="C201" s="145"/>
      <c r="D201" s="145"/>
      <c r="E201" s="147"/>
      <c r="F201" s="147"/>
      <c r="G201" s="167"/>
      <c r="H201" s="147"/>
      <c r="I201" s="145"/>
      <c r="J201" s="145"/>
      <c r="K201" s="147"/>
      <c r="L201" s="147"/>
      <c r="M201" s="167"/>
      <c r="N201" s="147"/>
      <c r="O201" s="181"/>
      <c r="P201" s="181"/>
      <c r="Q201" s="181"/>
    </row>
    <row r="202" spans="2:17" x14ac:dyDescent="0.2">
      <c r="B202" s="147"/>
      <c r="C202" s="145"/>
      <c r="D202" s="145"/>
      <c r="E202" s="147"/>
      <c r="F202" s="147"/>
      <c r="G202" s="167"/>
      <c r="H202" s="147"/>
      <c r="I202" s="145"/>
      <c r="J202" s="145"/>
      <c r="K202" s="147"/>
      <c r="L202" s="147"/>
      <c r="M202" s="167"/>
      <c r="N202" s="147"/>
      <c r="O202" s="181"/>
      <c r="P202" s="181"/>
      <c r="Q202" s="181"/>
    </row>
    <row r="203" spans="2:17" x14ac:dyDescent="0.2">
      <c r="B203" s="147"/>
      <c r="C203" s="145"/>
      <c r="D203" s="145"/>
      <c r="E203" s="147"/>
      <c r="F203" s="147"/>
      <c r="G203" s="167"/>
      <c r="H203" s="147"/>
      <c r="I203" s="145"/>
      <c r="J203" s="145"/>
      <c r="K203" s="147"/>
      <c r="L203" s="147"/>
      <c r="M203" s="167"/>
      <c r="N203" s="147"/>
      <c r="O203" s="181"/>
      <c r="P203" s="181"/>
      <c r="Q203" s="181"/>
    </row>
    <row r="204" spans="2:17" x14ac:dyDescent="0.2">
      <c r="B204" s="147"/>
      <c r="C204" s="145"/>
      <c r="D204" s="145"/>
      <c r="E204" s="147"/>
      <c r="F204" s="147"/>
      <c r="G204" s="167"/>
      <c r="H204" s="147"/>
      <c r="I204" s="145"/>
      <c r="J204" s="145"/>
      <c r="K204" s="147"/>
      <c r="L204" s="147"/>
      <c r="M204" s="167"/>
      <c r="N204" s="147"/>
      <c r="O204" s="181"/>
      <c r="P204" s="181"/>
      <c r="Q204" s="181"/>
    </row>
    <row r="205" spans="2:17" x14ac:dyDescent="0.2">
      <c r="B205" s="147"/>
      <c r="C205" s="145"/>
      <c r="D205" s="145"/>
      <c r="E205" s="147"/>
      <c r="F205" s="147"/>
      <c r="G205" s="167"/>
      <c r="H205" s="147"/>
      <c r="I205" s="145"/>
      <c r="J205" s="145"/>
      <c r="K205" s="147"/>
      <c r="L205" s="147"/>
      <c r="M205" s="167"/>
      <c r="N205" s="147"/>
      <c r="O205" s="181"/>
      <c r="P205" s="181"/>
      <c r="Q205" s="181"/>
    </row>
    <row r="206" spans="2:17" x14ac:dyDescent="0.2">
      <c r="B206" s="147"/>
      <c r="C206" s="145"/>
      <c r="D206" s="145"/>
      <c r="E206" s="147"/>
      <c r="F206" s="147"/>
      <c r="G206" s="167"/>
      <c r="H206" s="147"/>
      <c r="I206" s="145"/>
      <c r="J206" s="145"/>
      <c r="K206" s="147"/>
      <c r="L206" s="147"/>
      <c r="M206" s="167"/>
      <c r="N206" s="147"/>
      <c r="O206" s="181"/>
      <c r="P206" s="181"/>
      <c r="Q206" s="181"/>
    </row>
    <row r="207" spans="2:17" x14ac:dyDescent="0.2">
      <c r="B207" s="147"/>
      <c r="C207" s="145"/>
      <c r="D207" s="145"/>
      <c r="E207" s="147"/>
      <c r="F207" s="147"/>
      <c r="G207" s="167"/>
      <c r="H207" s="147"/>
      <c r="I207" s="145"/>
      <c r="J207" s="145"/>
      <c r="K207" s="147"/>
      <c r="L207" s="147"/>
      <c r="M207" s="167"/>
      <c r="N207" s="147"/>
      <c r="O207" s="181"/>
      <c r="P207" s="181"/>
      <c r="Q207" s="181"/>
    </row>
    <row r="208" spans="2:17" x14ac:dyDescent="0.2">
      <c r="B208" s="147"/>
      <c r="C208" s="145"/>
      <c r="D208" s="145"/>
      <c r="E208" s="147"/>
      <c r="F208" s="147"/>
      <c r="G208" s="167"/>
      <c r="H208" s="147"/>
      <c r="I208" s="145"/>
      <c r="J208" s="145"/>
      <c r="K208" s="147"/>
      <c r="L208" s="147"/>
      <c r="M208" s="167"/>
      <c r="N208" s="147"/>
      <c r="O208" s="181"/>
      <c r="P208" s="181"/>
      <c r="Q208" s="181"/>
    </row>
    <row r="209" spans="2:17" x14ac:dyDescent="0.2">
      <c r="B209" s="147"/>
      <c r="C209" s="145"/>
      <c r="D209" s="145"/>
      <c r="E209" s="147"/>
      <c r="F209" s="147"/>
      <c r="G209" s="167"/>
      <c r="H209" s="147"/>
      <c r="I209" s="145"/>
      <c r="J209" s="145"/>
      <c r="K209" s="147"/>
      <c r="L209" s="147"/>
      <c r="M209" s="167"/>
      <c r="N209" s="147"/>
      <c r="O209" s="181"/>
      <c r="P209" s="181"/>
      <c r="Q209" s="181"/>
    </row>
    <row r="210" spans="2:17" x14ac:dyDescent="0.2">
      <c r="B210" s="147"/>
      <c r="C210" s="145"/>
      <c r="D210" s="145"/>
      <c r="E210" s="147"/>
      <c r="F210" s="147"/>
      <c r="G210" s="167"/>
      <c r="H210" s="147"/>
      <c r="I210" s="145"/>
      <c r="J210" s="145"/>
      <c r="K210" s="147"/>
      <c r="L210" s="147"/>
      <c r="M210" s="167"/>
      <c r="N210" s="147"/>
      <c r="O210" s="181"/>
      <c r="P210" s="181"/>
      <c r="Q210" s="181"/>
    </row>
    <row r="211" spans="2:17" x14ac:dyDescent="0.2">
      <c r="B211" s="147"/>
      <c r="C211" s="145"/>
      <c r="D211" s="145"/>
      <c r="E211" s="147"/>
      <c r="F211" s="147"/>
      <c r="G211" s="167"/>
      <c r="H211" s="147"/>
      <c r="I211" s="145"/>
      <c r="J211" s="145"/>
      <c r="K211" s="147"/>
      <c r="L211" s="147"/>
      <c r="M211" s="167"/>
      <c r="N211" s="147"/>
      <c r="O211" s="181"/>
      <c r="P211" s="181"/>
      <c r="Q211" s="181"/>
    </row>
    <row r="212" spans="2:17" x14ac:dyDescent="0.2">
      <c r="B212" s="147"/>
      <c r="C212" s="145"/>
      <c r="D212" s="145"/>
      <c r="E212" s="147"/>
      <c r="F212" s="147"/>
      <c r="G212" s="167"/>
      <c r="H212" s="147"/>
      <c r="I212" s="145"/>
      <c r="J212" s="145"/>
      <c r="K212" s="147"/>
      <c r="L212" s="147"/>
      <c r="M212" s="167"/>
      <c r="N212" s="147"/>
      <c r="O212" s="181"/>
      <c r="P212" s="181"/>
      <c r="Q212" s="181"/>
    </row>
    <row r="213" spans="2:17" x14ac:dyDescent="0.2">
      <c r="B213" s="147"/>
      <c r="C213" s="145"/>
      <c r="D213" s="145"/>
      <c r="E213" s="147"/>
      <c r="F213" s="147"/>
      <c r="G213" s="167"/>
      <c r="H213" s="147"/>
      <c r="I213" s="145"/>
      <c r="J213" s="145"/>
      <c r="K213" s="147"/>
      <c r="L213" s="147"/>
      <c r="M213" s="167"/>
      <c r="N213" s="147"/>
      <c r="O213" s="181"/>
      <c r="P213" s="181"/>
      <c r="Q213" s="181"/>
    </row>
    <row r="214" spans="2:17" x14ac:dyDescent="0.2">
      <c r="B214" s="147"/>
      <c r="C214" s="145"/>
      <c r="D214" s="145"/>
      <c r="E214" s="147"/>
      <c r="F214" s="147"/>
      <c r="G214" s="167"/>
      <c r="H214" s="147"/>
      <c r="I214" s="145"/>
      <c r="J214" s="145"/>
      <c r="K214" s="147"/>
      <c r="L214" s="147"/>
      <c r="M214" s="167"/>
      <c r="N214" s="147"/>
      <c r="O214" s="181"/>
      <c r="P214" s="181"/>
      <c r="Q214" s="181"/>
    </row>
    <row r="215" spans="2:17" x14ac:dyDescent="0.2">
      <c r="B215" s="147"/>
      <c r="C215" s="145"/>
      <c r="D215" s="145"/>
      <c r="E215" s="147"/>
      <c r="F215" s="147"/>
      <c r="G215" s="167"/>
      <c r="H215" s="147"/>
      <c r="I215" s="145"/>
      <c r="J215" s="145"/>
      <c r="K215" s="147"/>
      <c r="L215" s="147"/>
      <c r="M215" s="167"/>
      <c r="N215" s="147"/>
      <c r="O215" s="181"/>
      <c r="P215" s="181"/>
      <c r="Q215" s="181"/>
    </row>
    <row r="216" spans="2:17" x14ac:dyDescent="0.2">
      <c r="B216" s="147"/>
      <c r="C216" s="145"/>
      <c r="D216" s="145"/>
      <c r="E216" s="147"/>
      <c r="F216" s="147"/>
      <c r="G216" s="167"/>
      <c r="H216" s="147"/>
      <c r="I216" s="145"/>
      <c r="J216" s="145"/>
      <c r="K216" s="147"/>
      <c r="L216" s="147"/>
      <c r="M216" s="167"/>
      <c r="N216" s="147"/>
      <c r="O216" s="181"/>
      <c r="P216" s="181"/>
      <c r="Q216" s="181"/>
    </row>
    <row r="217" spans="2:17" x14ac:dyDescent="0.2">
      <c r="B217" s="147"/>
      <c r="C217" s="145"/>
      <c r="D217" s="145"/>
      <c r="E217" s="147"/>
      <c r="F217" s="147"/>
      <c r="G217" s="167"/>
      <c r="H217" s="147"/>
      <c r="I217" s="145"/>
      <c r="J217" s="145"/>
      <c r="K217" s="147"/>
      <c r="L217" s="147"/>
      <c r="M217" s="167"/>
      <c r="N217" s="147"/>
      <c r="O217" s="181"/>
      <c r="P217" s="181"/>
      <c r="Q217" s="181"/>
    </row>
    <row r="218" spans="2:17" x14ac:dyDescent="0.2">
      <c r="B218" s="147"/>
      <c r="C218" s="145"/>
      <c r="D218" s="145"/>
      <c r="E218" s="147"/>
      <c r="F218" s="147"/>
      <c r="G218" s="167"/>
      <c r="H218" s="147"/>
      <c r="I218" s="145"/>
      <c r="J218" s="145"/>
      <c r="K218" s="147"/>
      <c r="L218" s="147"/>
      <c r="M218" s="167"/>
      <c r="N218" s="147"/>
      <c r="O218" s="181"/>
      <c r="P218" s="181"/>
      <c r="Q218" s="181"/>
    </row>
    <row r="219" spans="2:17" x14ac:dyDescent="0.2">
      <c r="B219" s="147"/>
      <c r="C219" s="145"/>
      <c r="D219" s="145"/>
      <c r="E219" s="147"/>
      <c r="F219" s="147"/>
      <c r="G219" s="167"/>
      <c r="H219" s="147"/>
      <c r="I219" s="145"/>
      <c r="J219" s="145"/>
      <c r="K219" s="147"/>
      <c r="L219" s="147"/>
      <c r="M219" s="167"/>
      <c r="N219" s="147"/>
      <c r="O219" s="181"/>
      <c r="P219" s="181"/>
      <c r="Q219" s="181"/>
    </row>
    <row r="220" spans="2:17" x14ac:dyDescent="0.2">
      <c r="B220" s="147"/>
      <c r="C220" s="145"/>
      <c r="D220" s="145"/>
      <c r="E220" s="147"/>
      <c r="F220" s="147"/>
      <c r="G220" s="167"/>
      <c r="H220" s="147"/>
      <c r="I220" s="145"/>
      <c r="J220" s="145"/>
      <c r="K220" s="147"/>
      <c r="L220" s="147"/>
      <c r="M220" s="167"/>
      <c r="N220" s="147"/>
      <c r="O220" s="181"/>
      <c r="P220" s="181"/>
      <c r="Q220" s="181"/>
    </row>
    <row r="221" spans="2:17" x14ac:dyDescent="0.2">
      <c r="B221" s="147"/>
      <c r="C221" s="145"/>
      <c r="D221" s="145"/>
      <c r="E221" s="147"/>
      <c r="F221" s="147"/>
      <c r="G221" s="167"/>
      <c r="H221" s="147"/>
      <c r="I221" s="145"/>
      <c r="J221" s="145"/>
      <c r="K221" s="147"/>
      <c r="L221" s="147"/>
      <c r="M221" s="167"/>
      <c r="N221" s="147"/>
      <c r="O221" s="181"/>
      <c r="P221" s="181"/>
      <c r="Q221" s="181"/>
    </row>
    <row r="222" spans="2:17" x14ac:dyDescent="0.2">
      <c r="B222" s="147"/>
      <c r="C222" s="145"/>
      <c r="D222" s="145"/>
      <c r="E222" s="147"/>
      <c r="F222" s="147"/>
      <c r="G222" s="167"/>
      <c r="H222" s="147"/>
      <c r="I222" s="145"/>
      <c r="J222" s="145"/>
      <c r="K222" s="147"/>
      <c r="L222" s="147"/>
      <c r="M222" s="167"/>
      <c r="N222" s="147"/>
      <c r="O222" s="181"/>
      <c r="P222" s="181"/>
      <c r="Q222" s="181"/>
    </row>
    <row r="223" spans="2:17" x14ac:dyDescent="0.2">
      <c r="B223" s="147"/>
      <c r="C223" s="145"/>
      <c r="D223" s="145"/>
      <c r="E223" s="147"/>
      <c r="F223" s="147"/>
      <c r="G223" s="167"/>
      <c r="H223" s="147"/>
      <c r="I223" s="145"/>
      <c r="J223" s="145"/>
      <c r="K223" s="147"/>
      <c r="L223" s="147"/>
      <c r="M223" s="167"/>
      <c r="N223" s="147"/>
      <c r="O223" s="181"/>
      <c r="P223" s="181"/>
      <c r="Q223" s="181"/>
    </row>
    <row r="224" spans="2:17" x14ac:dyDescent="0.2">
      <c r="B224" s="147"/>
      <c r="C224" s="145"/>
      <c r="D224" s="145"/>
      <c r="E224" s="147"/>
      <c r="F224" s="147"/>
      <c r="G224" s="167"/>
      <c r="H224" s="147"/>
      <c r="I224" s="145"/>
      <c r="J224" s="145"/>
      <c r="K224" s="147"/>
      <c r="L224" s="147"/>
      <c r="M224" s="167"/>
      <c r="N224" s="147"/>
      <c r="O224" s="181"/>
      <c r="P224" s="181"/>
      <c r="Q224" s="181"/>
    </row>
    <row r="225" spans="2:17" x14ac:dyDescent="0.2">
      <c r="B225" s="147"/>
      <c r="C225" s="145"/>
      <c r="D225" s="145"/>
      <c r="E225" s="147"/>
      <c r="F225" s="147"/>
      <c r="G225" s="167"/>
      <c r="H225" s="147"/>
      <c r="I225" s="145"/>
      <c r="J225" s="145"/>
      <c r="K225" s="147"/>
      <c r="L225" s="147"/>
      <c r="M225" s="167"/>
      <c r="N225" s="147"/>
      <c r="O225" s="181"/>
      <c r="P225" s="181"/>
      <c r="Q225" s="181"/>
    </row>
    <row r="226" spans="2:17" x14ac:dyDescent="0.2">
      <c r="B226" s="147"/>
      <c r="C226" s="145"/>
      <c r="D226" s="145"/>
      <c r="E226" s="147"/>
      <c r="F226" s="147"/>
      <c r="G226" s="167"/>
      <c r="H226" s="147"/>
      <c r="I226" s="145"/>
      <c r="J226" s="145"/>
      <c r="K226" s="147"/>
      <c r="L226" s="147"/>
      <c r="M226" s="167"/>
      <c r="N226" s="147"/>
      <c r="O226" s="181"/>
      <c r="P226" s="181"/>
      <c r="Q226" s="181"/>
    </row>
    <row r="227" spans="2:17" x14ac:dyDescent="0.2">
      <c r="B227" s="147"/>
      <c r="C227" s="145"/>
      <c r="D227" s="145"/>
      <c r="E227" s="147"/>
      <c r="F227" s="147"/>
      <c r="G227" s="167"/>
      <c r="H227" s="147"/>
      <c r="I227" s="145"/>
      <c r="J227" s="145"/>
      <c r="K227" s="147"/>
      <c r="L227" s="147"/>
      <c r="M227" s="167"/>
      <c r="N227" s="147"/>
      <c r="O227" s="181"/>
      <c r="P227" s="181"/>
      <c r="Q227" s="181"/>
    </row>
    <row r="228" spans="2:17" x14ac:dyDescent="0.2">
      <c r="B228" s="147"/>
      <c r="C228" s="145"/>
      <c r="D228" s="145"/>
      <c r="E228" s="147"/>
      <c r="F228" s="147"/>
      <c r="G228" s="167"/>
      <c r="H228" s="147"/>
      <c r="I228" s="145"/>
      <c r="J228" s="145"/>
      <c r="K228" s="147"/>
      <c r="L228" s="147"/>
      <c r="M228" s="167"/>
      <c r="N228" s="147"/>
      <c r="O228" s="181"/>
      <c r="P228" s="181"/>
      <c r="Q228" s="181"/>
    </row>
    <row r="229" spans="2:17" x14ac:dyDescent="0.2">
      <c r="B229" s="147"/>
      <c r="C229" s="145"/>
      <c r="D229" s="145"/>
      <c r="E229" s="147"/>
      <c r="F229" s="147"/>
      <c r="G229" s="167"/>
      <c r="H229" s="147"/>
      <c r="I229" s="145"/>
      <c r="J229" s="145"/>
      <c r="K229" s="147"/>
      <c r="L229" s="147"/>
      <c r="M229" s="167"/>
      <c r="N229" s="147"/>
      <c r="O229" s="181"/>
      <c r="P229" s="181"/>
      <c r="Q229" s="181"/>
    </row>
    <row r="230" spans="2:17" x14ac:dyDescent="0.2">
      <c r="B230" s="147"/>
      <c r="C230" s="145"/>
      <c r="D230" s="145"/>
      <c r="E230" s="147"/>
      <c r="F230" s="147"/>
      <c r="G230" s="167"/>
      <c r="H230" s="147"/>
      <c r="I230" s="145"/>
      <c r="J230" s="145"/>
      <c r="K230" s="147"/>
      <c r="L230" s="147"/>
      <c r="M230" s="167"/>
      <c r="N230" s="147"/>
      <c r="O230" s="181"/>
      <c r="P230" s="181"/>
      <c r="Q230" s="181"/>
    </row>
    <row r="231" spans="2:17" x14ac:dyDescent="0.2">
      <c r="B231" s="147"/>
      <c r="C231" s="145"/>
      <c r="D231" s="145"/>
      <c r="E231" s="147"/>
      <c r="F231" s="147"/>
      <c r="G231" s="167"/>
      <c r="H231" s="147"/>
      <c r="I231" s="145"/>
      <c r="J231" s="145"/>
      <c r="K231" s="147"/>
      <c r="L231" s="147"/>
      <c r="M231" s="167"/>
      <c r="N231" s="147"/>
      <c r="O231" s="181"/>
      <c r="P231" s="181"/>
      <c r="Q231" s="181"/>
    </row>
    <row r="232" spans="2:17" x14ac:dyDescent="0.2">
      <c r="B232" s="147"/>
      <c r="C232" s="145"/>
      <c r="D232" s="145"/>
      <c r="E232" s="147"/>
      <c r="F232" s="147"/>
      <c r="G232" s="167"/>
      <c r="H232" s="147"/>
      <c r="I232" s="145"/>
      <c r="J232" s="145"/>
      <c r="K232" s="147"/>
      <c r="L232" s="147"/>
      <c r="M232" s="167"/>
      <c r="N232" s="147"/>
      <c r="O232" s="181"/>
      <c r="P232" s="181"/>
      <c r="Q232" s="181"/>
    </row>
    <row r="233" spans="2:17" x14ac:dyDescent="0.2">
      <c r="B233" s="147"/>
      <c r="C233" s="145"/>
      <c r="D233" s="145"/>
      <c r="E233" s="147"/>
      <c r="F233" s="147"/>
      <c r="G233" s="167"/>
      <c r="H233" s="147"/>
      <c r="I233" s="145"/>
      <c r="J233" s="145"/>
      <c r="K233" s="147"/>
      <c r="L233" s="147"/>
      <c r="M233" s="167"/>
      <c r="N233" s="147"/>
      <c r="O233" s="181"/>
      <c r="P233" s="181"/>
      <c r="Q233" s="181"/>
    </row>
    <row r="234" spans="2:17" x14ac:dyDescent="0.2">
      <c r="B234" s="147"/>
      <c r="C234" s="145"/>
      <c r="D234" s="145"/>
      <c r="E234" s="147"/>
      <c r="F234" s="147"/>
      <c r="G234" s="167"/>
      <c r="H234" s="147"/>
      <c r="I234" s="145"/>
      <c r="J234" s="145"/>
      <c r="K234" s="147"/>
      <c r="L234" s="147"/>
      <c r="M234" s="167"/>
      <c r="N234" s="147"/>
      <c r="O234" s="181"/>
      <c r="P234" s="181"/>
      <c r="Q234" s="181"/>
    </row>
    <row r="235" spans="2:17" x14ac:dyDescent="0.2">
      <c r="B235" s="147"/>
      <c r="C235" s="145"/>
      <c r="D235" s="145"/>
      <c r="E235" s="147"/>
      <c r="F235" s="147"/>
      <c r="G235" s="167"/>
      <c r="H235" s="147"/>
      <c r="I235" s="145"/>
      <c r="J235" s="145"/>
      <c r="K235" s="147"/>
      <c r="L235" s="147"/>
      <c r="M235" s="167"/>
      <c r="N235" s="147"/>
      <c r="O235" s="181"/>
      <c r="P235" s="181"/>
      <c r="Q235" s="181"/>
    </row>
    <row r="236" spans="2:17" x14ac:dyDescent="0.2">
      <c r="B236" s="147"/>
      <c r="C236" s="145"/>
      <c r="D236" s="145"/>
      <c r="E236" s="147"/>
      <c r="F236" s="147"/>
      <c r="G236" s="167"/>
      <c r="H236" s="147"/>
      <c r="I236" s="145"/>
      <c r="J236" s="145"/>
      <c r="K236" s="147"/>
      <c r="L236" s="147"/>
      <c r="M236" s="167"/>
      <c r="N236" s="147"/>
      <c r="O236" s="181"/>
      <c r="P236" s="181"/>
      <c r="Q236" s="181"/>
    </row>
    <row r="237" spans="2:17" x14ac:dyDescent="0.2">
      <c r="B237" s="147"/>
      <c r="C237" s="145"/>
      <c r="D237" s="145"/>
      <c r="E237" s="147"/>
      <c r="F237" s="147"/>
      <c r="G237" s="167"/>
      <c r="H237" s="147"/>
      <c r="I237" s="145"/>
      <c r="J237" s="145"/>
      <c r="K237" s="147"/>
      <c r="L237" s="147"/>
      <c r="M237" s="167"/>
      <c r="N237" s="147"/>
      <c r="O237" s="181"/>
      <c r="P237" s="181"/>
      <c r="Q237" s="181"/>
    </row>
    <row r="238" spans="2:17" x14ac:dyDescent="0.2">
      <c r="B238" s="147"/>
      <c r="C238" s="145"/>
      <c r="D238" s="145"/>
      <c r="E238" s="147"/>
      <c r="F238" s="147"/>
      <c r="G238" s="167"/>
      <c r="H238" s="147"/>
      <c r="I238" s="145"/>
      <c r="J238" s="145"/>
      <c r="K238" s="147"/>
      <c r="L238" s="147"/>
      <c r="M238" s="167"/>
      <c r="N238" s="147"/>
      <c r="O238" s="181"/>
      <c r="P238" s="181"/>
      <c r="Q238" s="181"/>
    </row>
    <row r="239" spans="2:17" x14ac:dyDescent="0.2">
      <c r="B239" s="147"/>
      <c r="C239" s="145"/>
      <c r="D239" s="145"/>
      <c r="E239" s="147"/>
      <c r="F239" s="147"/>
      <c r="G239" s="167"/>
      <c r="H239" s="147"/>
      <c r="I239" s="145"/>
      <c r="J239" s="145"/>
      <c r="K239" s="147"/>
      <c r="L239" s="147"/>
      <c r="M239" s="167"/>
      <c r="N239" s="147"/>
      <c r="O239" s="181"/>
      <c r="P239" s="181"/>
      <c r="Q239" s="181"/>
    </row>
    <row r="240" spans="2:17" x14ac:dyDescent="0.2">
      <c r="B240" s="147"/>
      <c r="C240" s="145"/>
      <c r="D240" s="145"/>
      <c r="E240" s="147"/>
      <c r="F240" s="147"/>
      <c r="G240" s="167"/>
      <c r="H240" s="147"/>
      <c r="I240" s="145"/>
      <c r="J240" s="145"/>
      <c r="K240" s="147"/>
      <c r="L240" s="147"/>
      <c r="M240" s="167"/>
      <c r="N240" s="147"/>
      <c r="O240" s="181"/>
      <c r="P240" s="181"/>
      <c r="Q240" s="181"/>
    </row>
    <row r="241" spans="2:17" x14ac:dyDescent="0.2">
      <c r="B241" s="147"/>
      <c r="C241" s="145"/>
      <c r="D241" s="145"/>
      <c r="E241" s="147"/>
      <c r="F241" s="147"/>
      <c r="G241" s="167"/>
      <c r="H241" s="147"/>
      <c r="I241" s="145"/>
      <c r="J241" s="145"/>
      <c r="K241" s="147"/>
      <c r="L241" s="147"/>
      <c r="M241" s="167"/>
      <c r="N241" s="147"/>
      <c r="O241" s="181"/>
      <c r="P241" s="181"/>
      <c r="Q241" s="181"/>
    </row>
    <row r="242" spans="2:17" x14ac:dyDescent="0.2">
      <c r="B242" s="147"/>
      <c r="C242" s="145"/>
      <c r="D242" s="145"/>
      <c r="E242" s="147"/>
      <c r="F242" s="147"/>
      <c r="G242" s="167"/>
      <c r="H242" s="147"/>
      <c r="I242" s="145"/>
      <c r="J242" s="145"/>
      <c r="K242" s="147"/>
      <c r="L242" s="147"/>
      <c r="M242" s="167"/>
      <c r="N242" s="147"/>
      <c r="O242" s="181"/>
      <c r="P242" s="181"/>
      <c r="Q242" s="181"/>
    </row>
    <row r="243" spans="2:17" x14ac:dyDescent="0.2">
      <c r="B243" s="147"/>
      <c r="C243" s="145"/>
      <c r="D243" s="145"/>
      <c r="E243" s="147"/>
      <c r="F243" s="147"/>
      <c r="G243" s="167"/>
      <c r="H243" s="147"/>
      <c r="I243" s="145"/>
      <c r="J243" s="145"/>
      <c r="K243" s="147"/>
      <c r="L243" s="147"/>
      <c r="M243" s="167"/>
      <c r="N243" s="147"/>
      <c r="O243" s="181"/>
      <c r="P243" s="181"/>
      <c r="Q243" s="181"/>
    </row>
    <row r="244" spans="2:17" x14ac:dyDescent="0.2">
      <c r="B244" s="147"/>
      <c r="C244" s="145"/>
      <c r="D244" s="145"/>
      <c r="E244" s="147"/>
      <c r="F244" s="147"/>
      <c r="G244" s="167"/>
      <c r="H244" s="147"/>
      <c r="I244" s="145"/>
      <c r="J244" s="145"/>
      <c r="K244" s="147"/>
      <c r="L244" s="147"/>
      <c r="M244" s="167"/>
      <c r="N244" s="147"/>
      <c r="O244" s="181"/>
      <c r="P244" s="181"/>
      <c r="Q244" s="181"/>
    </row>
    <row r="245" spans="2:17" x14ac:dyDescent="0.2">
      <c r="B245" s="147"/>
      <c r="C245" s="145"/>
      <c r="D245" s="145"/>
      <c r="E245" s="147"/>
      <c r="F245" s="147"/>
      <c r="G245" s="167"/>
      <c r="H245" s="147"/>
      <c r="I245" s="145"/>
      <c r="J245" s="145"/>
      <c r="K245" s="147"/>
      <c r="L245" s="147"/>
      <c r="M245" s="167"/>
      <c r="N245" s="147"/>
      <c r="O245" s="181"/>
      <c r="P245" s="181"/>
      <c r="Q245" s="181"/>
    </row>
    <row r="246" spans="2:17" x14ac:dyDescent="0.2">
      <c r="B246" s="147"/>
      <c r="C246" s="145"/>
      <c r="D246" s="145"/>
      <c r="E246" s="147"/>
      <c r="F246" s="147"/>
      <c r="G246" s="167"/>
      <c r="H246" s="147"/>
      <c r="I246" s="145"/>
      <c r="J246" s="145"/>
      <c r="K246" s="147"/>
      <c r="L246" s="147"/>
      <c r="M246" s="167"/>
      <c r="N246" s="147"/>
      <c r="O246" s="181"/>
      <c r="P246" s="181"/>
      <c r="Q246" s="181"/>
    </row>
    <row r="247" spans="2:17" x14ac:dyDescent="0.2">
      <c r="B247" s="147"/>
      <c r="C247" s="145"/>
      <c r="D247" s="145"/>
      <c r="E247" s="147"/>
      <c r="F247" s="147"/>
      <c r="G247" s="167"/>
      <c r="H247" s="147"/>
      <c r="I247" s="145"/>
      <c r="J247" s="145"/>
      <c r="K247" s="147"/>
      <c r="L247" s="147"/>
      <c r="M247" s="167"/>
      <c r="N247" s="147"/>
      <c r="O247" s="181"/>
      <c r="P247" s="181"/>
      <c r="Q247" s="181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44" customWidth="1"/>
    <col min="2" max="2" width="14.28515625" style="158" customWidth="1"/>
    <col min="3" max="3" width="15.42578125" style="158" customWidth="1"/>
    <col min="4" max="4" width="10.28515625" style="176" customWidth="1"/>
    <col min="5" max="5" width="8.85546875" style="195" hidden="1" customWidth="1"/>
    <col min="6" max="16384" width="9.140625" style="195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31.07.2018</v>
      </c>
      <c r="B2" s="3"/>
      <c r="C2" s="3"/>
      <c r="D2" s="3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spans="1:20" ht="18.75" x14ac:dyDescent="0.3">
      <c r="A3" s="2" t="s">
        <v>170</v>
      </c>
      <c r="B3" s="2"/>
      <c r="C3" s="2"/>
      <c r="D3" s="2"/>
    </row>
    <row r="4" spans="1:20" x14ac:dyDescent="0.2">
      <c r="B4" s="147"/>
      <c r="C4" s="147"/>
      <c r="D4" s="167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</row>
    <row r="5" spans="1:20" s="250" customFormat="1" x14ac:dyDescent="0.2">
      <c r="B5" s="206"/>
      <c r="C5" s="206"/>
      <c r="D5" s="250" t="str">
        <f>VALVAL</f>
        <v>млрд. одиниць</v>
      </c>
    </row>
    <row r="6" spans="1:20" s="118" customFormat="1" x14ac:dyDescent="0.2">
      <c r="A6" s="184"/>
      <c r="B6" s="86" t="s">
        <v>172</v>
      </c>
      <c r="C6" s="86" t="s">
        <v>175</v>
      </c>
      <c r="D6" s="102" t="s">
        <v>193</v>
      </c>
      <c r="E6" s="73" t="s">
        <v>61</v>
      </c>
    </row>
    <row r="7" spans="1:20" s="69" customFormat="1" ht="15.75" x14ac:dyDescent="0.2">
      <c r="A7" s="29" t="s">
        <v>154</v>
      </c>
      <c r="B7" s="120">
        <f t="shared" ref="B7:C7" si="0">B$8+B$18</f>
        <v>75.711091565360007</v>
      </c>
      <c r="C7" s="120">
        <f t="shared" si="0"/>
        <v>2025.6664570098001</v>
      </c>
      <c r="D7" s="140">
        <v>1</v>
      </c>
      <c r="E7" s="52" t="s">
        <v>93</v>
      </c>
    </row>
    <row r="8" spans="1:20" s="142" customFormat="1" ht="15" x14ac:dyDescent="0.2">
      <c r="A8" s="124" t="s">
        <v>70</v>
      </c>
      <c r="B8" s="9">
        <f t="shared" ref="B8:D8" si="1">B$9+B$12</f>
        <v>65.422520472660011</v>
      </c>
      <c r="C8" s="9">
        <f t="shared" si="1"/>
        <v>1750.3935356686202</v>
      </c>
      <c r="D8" s="183">
        <f t="shared" si="1"/>
        <v>0.8641080000000001</v>
      </c>
      <c r="E8" s="135" t="s">
        <v>93</v>
      </c>
    </row>
    <row r="9" spans="1:20" s="95" customFormat="1" ht="15" outlineLevel="1" x14ac:dyDescent="0.2">
      <c r="A9" s="127" t="s">
        <v>52</v>
      </c>
      <c r="B9" s="42">
        <f t="shared" ref="B9:C9" si="2">SUM(B$10:B$11)</f>
        <v>27.90821537563</v>
      </c>
      <c r="C9" s="42">
        <f t="shared" si="2"/>
        <v>746.69027473679</v>
      </c>
      <c r="D9" s="243">
        <v>0.36861500000000003</v>
      </c>
      <c r="E9" s="144" t="s">
        <v>168</v>
      </c>
    </row>
    <row r="10" spans="1:20" s="209" customFormat="1" ht="14.25" outlineLevel="2" x14ac:dyDescent="0.2">
      <c r="A10" s="149" t="s">
        <v>196</v>
      </c>
      <c r="B10" s="89">
        <v>27.821711894700002</v>
      </c>
      <c r="C10" s="89">
        <v>744.37585559289005</v>
      </c>
      <c r="D10" s="40">
        <v>0.36747200000000002</v>
      </c>
      <c r="E10" s="210" t="s">
        <v>13</v>
      </c>
    </row>
    <row r="11" spans="1:20" ht="14.25" outlineLevel="2" x14ac:dyDescent="0.2">
      <c r="A11" s="233" t="s">
        <v>118</v>
      </c>
      <c r="B11" s="169">
        <v>8.6503480930000001E-2</v>
      </c>
      <c r="C11" s="169">
        <v>2.3144191438999999</v>
      </c>
      <c r="D11" s="40">
        <v>1.1429999999999999E-3</v>
      </c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</row>
    <row r="12" spans="1:20" ht="15" outlineLevel="1" x14ac:dyDescent="0.25">
      <c r="A12" s="49" t="s">
        <v>65</v>
      </c>
      <c r="B12" s="65">
        <f t="shared" ref="B12:C12" si="3">SUM(B$13:B$17)</f>
        <v>37.514305097030004</v>
      </c>
      <c r="C12" s="65">
        <f t="shared" si="3"/>
        <v>1003.7032609318301</v>
      </c>
      <c r="D12" s="93">
        <v>0.49549300000000002</v>
      </c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</row>
    <row r="13" spans="1:20" ht="14.25" outlineLevel="2" x14ac:dyDescent="0.25">
      <c r="A13" s="46" t="s">
        <v>179</v>
      </c>
      <c r="B13" s="106">
        <v>13.57136428303</v>
      </c>
      <c r="C13" s="106">
        <v>363.10475566444001</v>
      </c>
      <c r="D13" s="119">
        <v>0.17925199999999999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</row>
    <row r="14" spans="1:20" ht="28.5" outlineLevel="2" x14ac:dyDescent="0.25">
      <c r="A14" s="46" t="s">
        <v>46</v>
      </c>
      <c r="B14" s="106">
        <v>1.75043104186</v>
      </c>
      <c r="C14" s="106">
        <v>46.833157116679999</v>
      </c>
      <c r="D14" s="119">
        <v>2.3120000000000002E-2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</row>
    <row r="15" spans="1:20" ht="28.5" outlineLevel="2" x14ac:dyDescent="0.25">
      <c r="A15" s="46" t="s">
        <v>217</v>
      </c>
      <c r="B15" s="106">
        <v>5.9739360000000003E-5</v>
      </c>
      <c r="C15" s="106">
        <v>1.59833929E-3</v>
      </c>
      <c r="D15" s="119">
        <v>9.9999999999999995E-7</v>
      </c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</row>
    <row r="16" spans="1:20" ht="14.25" outlineLevel="2" x14ac:dyDescent="0.25">
      <c r="A16" s="46" t="s">
        <v>59</v>
      </c>
      <c r="B16" s="106">
        <v>20.467272999999999</v>
      </c>
      <c r="C16" s="106">
        <v>547.60626911142003</v>
      </c>
      <c r="D16" s="119">
        <v>0.27033400000000002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14.25" outlineLevel="2" x14ac:dyDescent="0.25">
      <c r="A17" s="46" t="s">
        <v>182</v>
      </c>
      <c r="B17" s="106">
        <v>1.72517703278</v>
      </c>
      <c r="C17" s="106">
        <v>46.157480700000001</v>
      </c>
      <c r="D17" s="119">
        <v>2.2786000000000001E-2</v>
      </c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</row>
    <row r="18" spans="1:18" ht="15" x14ac:dyDescent="0.25">
      <c r="A18" s="252" t="s">
        <v>15</v>
      </c>
      <c r="B18" s="7">
        <f t="shared" ref="B18:D18" si="4">B$19+B$23</f>
        <v>10.2885710927</v>
      </c>
      <c r="C18" s="7">
        <f t="shared" si="4"/>
        <v>275.27292134117999</v>
      </c>
      <c r="D18" s="20">
        <f t="shared" si="4"/>
        <v>0.13589200000000001</v>
      </c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</row>
    <row r="19" spans="1:18" ht="15" outlineLevel="1" x14ac:dyDescent="0.25">
      <c r="A19" s="49" t="s">
        <v>52</v>
      </c>
      <c r="B19" s="65">
        <f t="shared" ref="B19:C19" si="5">SUM(B$20:B$22)</f>
        <v>0.49219355887999999</v>
      </c>
      <c r="C19" s="65">
        <f t="shared" si="5"/>
        <v>13.168743998669999</v>
      </c>
      <c r="D19" s="93">
        <v>6.4999999999999997E-3</v>
      </c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</row>
    <row r="20" spans="1:18" ht="14.25" outlineLevel="2" x14ac:dyDescent="0.25">
      <c r="A20" s="46" t="s">
        <v>196</v>
      </c>
      <c r="B20" s="106">
        <v>0.33451467064000001</v>
      </c>
      <c r="C20" s="106">
        <v>8.9500115999999998</v>
      </c>
      <c r="D20" s="119">
        <v>4.4180000000000001E-3</v>
      </c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</row>
    <row r="21" spans="1:18" ht="14.25" outlineLevel="2" x14ac:dyDescent="0.25">
      <c r="A21" s="46" t="s">
        <v>118</v>
      </c>
      <c r="B21" s="106">
        <v>0.15764320734000001</v>
      </c>
      <c r="C21" s="106">
        <v>4.2177777486699997</v>
      </c>
      <c r="D21" s="119">
        <v>2.0820000000000001E-3</v>
      </c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</row>
    <row r="22" spans="1:18" ht="14.25" outlineLevel="2" x14ac:dyDescent="0.25">
      <c r="A22" s="46" t="s">
        <v>137</v>
      </c>
      <c r="B22" s="106">
        <v>3.5680899999999999E-5</v>
      </c>
      <c r="C22" s="106">
        <v>9.5465000000000003E-4</v>
      </c>
      <c r="D22" s="119">
        <v>0</v>
      </c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</row>
    <row r="23" spans="1:18" ht="15" outlineLevel="1" x14ac:dyDescent="0.25">
      <c r="A23" s="49" t="s">
        <v>65</v>
      </c>
      <c r="B23" s="65">
        <f t="shared" ref="B23:C23" si="6">SUM(B$24:B$27)</f>
        <v>9.7963775338199994</v>
      </c>
      <c r="C23" s="65">
        <f t="shared" si="6"/>
        <v>262.10417734251001</v>
      </c>
      <c r="D23" s="93">
        <v>0.12939200000000001</v>
      </c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</row>
    <row r="24" spans="1:18" ht="14.25" outlineLevel="2" x14ac:dyDescent="0.25">
      <c r="A24" s="46" t="s">
        <v>179</v>
      </c>
      <c r="B24" s="106">
        <v>7.5609517052399999</v>
      </c>
      <c r="C24" s="106">
        <v>202.29488091747001</v>
      </c>
      <c r="D24" s="119">
        <v>9.9865999999999996E-2</v>
      </c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</row>
    <row r="25" spans="1:18" ht="28.5" outlineLevel="2" x14ac:dyDescent="0.25">
      <c r="A25" s="46" t="s">
        <v>46</v>
      </c>
      <c r="B25" s="106">
        <v>4.8738926600000003E-2</v>
      </c>
      <c r="C25" s="106">
        <v>1.30402041131</v>
      </c>
      <c r="D25" s="119">
        <v>6.4400000000000004E-4</v>
      </c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</row>
    <row r="26" spans="1:18" ht="28.5" outlineLevel="2" x14ac:dyDescent="0.25">
      <c r="A26" s="46" t="s">
        <v>217</v>
      </c>
      <c r="B26" s="106">
        <v>2.0722697234599998</v>
      </c>
      <c r="C26" s="106">
        <v>55.444019917029998</v>
      </c>
      <c r="D26" s="119">
        <v>2.7370999999999999E-2</v>
      </c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</row>
    <row r="27" spans="1:18" ht="14.25" outlineLevel="2" x14ac:dyDescent="0.25">
      <c r="A27" s="46" t="s">
        <v>182</v>
      </c>
      <c r="B27" s="106">
        <v>0.11441717852</v>
      </c>
      <c r="C27" s="106">
        <v>3.0612560967000002</v>
      </c>
      <c r="D27" s="119">
        <v>1.511E-3</v>
      </c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</row>
    <row r="28" spans="1:18" x14ac:dyDescent="0.2">
      <c r="B28" s="147"/>
      <c r="C28" s="147"/>
      <c r="D28" s="167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</row>
    <row r="29" spans="1:18" x14ac:dyDescent="0.2">
      <c r="B29" s="147"/>
      <c r="C29" s="147"/>
      <c r="D29" s="167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</row>
    <row r="30" spans="1:18" x14ac:dyDescent="0.2">
      <c r="B30" s="147"/>
      <c r="C30" s="147"/>
      <c r="D30" s="167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</row>
    <row r="31" spans="1:18" x14ac:dyDescent="0.2">
      <c r="B31" s="147"/>
      <c r="C31" s="147"/>
      <c r="D31" s="167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</row>
    <row r="32" spans="1:18" x14ac:dyDescent="0.2">
      <c r="B32" s="147"/>
      <c r="C32" s="147"/>
      <c r="D32" s="167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</row>
    <row r="33" spans="2:18" x14ac:dyDescent="0.2">
      <c r="B33" s="147"/>
      <c r="C33" s="147"/>
      <c r="D33" s="167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</row>
    <row r="34" spans="2:18" x14ac:dyDescent="0.2">
      <c r="B34" s="147"/>
      <c r="C34" s="147"/>
      <c r="D34" s="167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</row>
    <row r="35" spans="2:18" x14ac:dyDescent="0.2">
      <c r="B35" s="147"/>
      <c r="C35" s="147"/>
      <c r="D35" s="167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</row>
    <row r="36" spans="2:18" x14ac:dyDescent="0.2">
      <c r="B36" s="147"/>
      <c r="C36" s="147"/>
      <c r="D36" s="167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</row>
    <row r="37" spans="2:18" x14ac:dyDescent="0.2">
      <c r="B37" s="147"/>
      <c r="C37" s="147"/>
      <c r="D37" s="167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</row>
    <row r="38" spans="2:18" x14ac:dyDescent="0.2">
      <c r="B38" s="147"/>
      <c r="C38" s="147"/>
      <c r="D38" s="167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</row>
    <row r="39" spans="2:18" x14ac:dyDescent="0.2">
      <c r="B39" s="147"/>
      <c r="C39" s="147"/>
      <c r="D39" s="167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</row>
    <row r="40" spans="2:18" x14ac:dyDescent="0.2">
      <c r="B40" s="147"/>
      <c r="C40" s="147"/>
      <c r="D40" s="167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</row>
    <row r="41" spans="2:18" x14ac:dyDescent="0.2">
      <c r="B41" s="147"/>
      <c r="C41" s="147"/>
      <c r="D41" s="167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</row>
    <row r="42" spans="2:18" x14ac:dyDescent="0.2">
      <c r="B42" s="147"/>
      <c r="C42" s="147"/>
      <c r="D42" s="167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</row>
    <row r="43" spans="2:18" x14ac:dyDescent="0.2">
      <c r="B43" s="147"/>
      <c r="C43" s="147"/>
      <c r="D43" s="167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</row>
    <row r="44" spans="2:18" x14ac:dyDescent="0.2">
      <c r="B44" s="147"/>
      <c r="C44" s="147"/>
      <c r="D44" s="167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</row>
    <row r="45" spans="2:18" x14ac:dyDescent="0.2">
      <c r="B45" s="147"/>
      <c r="C45" s="147"/>
      <c r="D45" s="167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</row>
    <row r="46" spans="2:18" x14ac:dyDescent="0.2">
      <c r="B46" s="147"/>
      <c r="C46" s="147"/>
      <c r="D46" s="167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</row>
    <row r="47" spans="2:18" x14ac:dyDescent="0.2">
      <c r="B47" s="147"/>
      <c r="C47" s="147"/>
      <c r="D47" s="167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</row>
    <row r="48" spans="2:18" x14ac:dyDescent="0.2">
      <c r="B48" s="147"/>
      <c r="C48" s="147"/>
      <c r="D48" s="167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</row>
    <row r="49" spans="2:18" x14ac:dyDescent="0.2">
      <c r="B49" s="147"/>
      <c r="C49" s="147"/>
      <c r="D49" s="167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</row>
    <row r="50" spans="2:18" x14ac:dyDescent="0.2">
      <c r="B50" s="147"/>
      <c r="C50" s="147"/>
      <c r="D50" s="167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</row>
    <row r="51" spans="2:18" x14ac:dyDescent="0.2">
      <c r="B51" s="147"/>
      <c r="C51" s="147"/>
      <c r="D51" s="167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</row>
    <row r="52" spans="2:18" x14ac:dyDescent="0.2">
      <c r="B52" s="147"/>
      <c r="C52" s="147"/>
      <c r="D52" s="167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</row>
    <row r="53" spans="2:18" x14ac:dyDescent="0.2">
      <c r="B53" s="147"/>
      <c r="C53" s="147"/>
      <c r="D53" s="167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</row>
    <row r="54" spans="2:18" x14ac:dyDescent="0.2">
      <c r="B54" s="147"/>
      <c r="C54" s="147"/>
      <c r="D54" s="167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</row>
    <row r="55" spans="2:18" x14ac:dyDescent="0.2">
      <c r="B55" s="147"/>
      <c r="C55" s="147"/>
      <c r="D55" s="167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</row>
    <row r="56" spans="2:18" x14ac:dyDescent="0.2">
      <c r="B56" s="147"/>
      <c r="C56" s="147"/>
      <c r="D56" s="167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</row>
    <row r="57" spans="2:18" x14ac:dyDescent="0.2">
      <c r="B57" s="147"/>
      <c r="C57" s="147"/>
      <c r="D57" s="167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</row>
    <row r="58" spans="2:18" x14ac:dyDescent="0.2">
      <c r="B58" s="147"/>
      <c r="C58" s="147"/>
      <c r="D58" s="167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</row>
    <row r="59" spans="2:18" x14ac:dyDescent="0.2">
      <c r="B59" s="147"/>
      <c r="C59" s="147"/>
      <c r="D59" s="167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</row>
    <row r="60" spans="2:18" x14ac:dyDescent="0.2">
      <c r="B60" s="147"/>
      <c r="C60" s="147"/>
      <c r="D60" s="167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</row>
    <row r="61" spans="2:18" x14ac:dyDescent="0.2">
      <c r="B61" s="147"/>
      <c r="C61" s="147"/>
      <c r="D61" s="167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</row>
    <row r="62" spans="2:18" x14ac:dyDescent="0.2">
      <c r="B62" s="147"/>
      <c r="C62" s="147"/>
      <c r="D62" s="167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</row>
    <row r="63" spans="2:18" x14ac:dyDescent="0.2">
      <c r="B63" s="147"/>
      <c r="C63" s="147"/>
      <c r="D63" s="167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</row>
    <row r="64" spans="2:18" x14ac:dyDescent="0.2">
      <c r="B64" s="147"/>
      <c r="C64" s="147"/>
      <c r="D64" s="167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</row>
    <row r="65" spans="2:18" x14ac:dyDescent="0.2">
      <c r="B65" s="147"/>
      <c r="C65" s="147"/>
      <c r="D65" s="167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</row>
    <row r="66" spans="2:18" x14ac:dyDescent="0.2">
      <c r="B66" s="147"/>
      <c r="C66" s="147"/>
      <c r="D66" s="167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47"/>
      <c r="C67" s="147"/>
      <c r="D67" s="167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47"/>
      <c r="C68" s="147"/>
      <c r="D68" s="167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47"/>
      <c r="C69" s="147"/>
      <c r="D69" s="167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  <row r="70" spans="2:18" x14ac:dyDescent="0.2">
      <c r="B70" s="147"/>
      <c r="C70" s="147"/>
      <c r="D70" s="167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</row>
    <row r="71" spans="2:18" x14ac:dyDescent="0.2">
      <c r="B71" s="147"/>
      <c r="C71" s="147"/>
      <c r="D71" s="167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</row>
    <row r="72" spans="2:18" x14ac:dyDescent="0.2">
      <c r="B72" s="147"/>
      <c r="C72" s="147"/>
      <c r="D72" s="167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</row>
    <row r="73" spans="2:18" x14ac:dyDescent="0.2">
      <c r="B73" s="147"/>
      <c r="C73" s="147"/>
      <c r="D73" s="167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</row>
    <row r="74" spans="2:18" x14ac:dyDescent="0.2">
      <c r="B74" s="147"/>
      <c r="C74" s="147"/>
      <c r="D74" s="167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</row>
    <row r="75" spans="2:18" x14ac:dyDescent="0.2">
      <c r="B75" s="147"/>
      <c r="C75" s="147"/>
      <c r="D75" s="167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</row>
    <row r="76" spans="2:18" x14ac:dyDescent="0.2">
      <c r="B76" s="147"/>
      <c r="C76" s="147"/>
      <c r="D76" s="167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</row>
    <row r="77" spans="2:18" x14ac:dyDescent="0.2">
      <c r="B77" s="147"/>
      <c r="C77" s="147"/>
      <c r="D77" s="167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</row>
    <row r="78" spans="2:18" x14ac:dyDescent="0.2">
      <c r="B78" s="147"/>
      <c r="C78" s="147"/>
      <c r="D78" s="167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</row>
    <row r="79" spans="2:18" x14ac:dyDescent="0.2">
      <c r="B79" s="147"/>
      <c r="C79" s="147"/>
      <c r="D79" s="167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</row>
    <row r="80" spans="2:18" x14ac:dyDescent="0.2">
      <c r="B80" s="147"/>
      <c r="C80" s="147"/>
      <c r="D80" s="167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</row>
    <row r="81" spans="2:18" x14ac:dyDescent="0.2">
      <c r="B81" s="147"/>
      <c r="C81" s="147"/>
      <c r="D81" s="167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</row>
    <row r="82" spans="2:18" x14ac:dyDescent="0.2">
      <c r="B82" s="147"/>
      <c r="C82" s="147"/>
      <c r="D82" s="167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181"/>
    </row>
    <row r="83" spans="2:18" x14ac:dyDescent="0.2">
      <c r="B83" s="147"/>
      <c r="C83" s="147"/>
      <c r="D83" s="167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</row>
    <row r="84" spans="2:18" x14ac:dyDescent="0.2">
      <c r="B84" s="147"/>
      <c r="C84" s="147"/>
      <c r="D84" s="167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</row>
    <row r="85" spans="2:18" x14ac:dyDescent="0.2">
      <c r="B85" s="147"/>
      <c r="C85" s="147"/>
      <c r="D85" s="167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</row>
    <row r="86" spans="2:18" x14ac:dyDescent="0.2">
      <c r="B86" s="147"/>
      <c r="C86" s="147"/>
      <c r="D86" s="167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</row>
    <row r="87" spans="2:18" x14ac:dyDescent="0.2">
      <c r="B87" s="147"/>
      <c r="C87" s="147"/>
      <c r="D87" s="167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</row>
    <row r="88" spans="2:18" x14ac:dyDescent="0.2">
      <c r="B88" s="147"/>
      <c r="C88" s="147"/>
      <c r="D88" s="167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</row>
    <row r="89" spans="2:18" x14ac:dyDescent="0.2">
      <c r="B89" s="147"/>
      <c r="C89" s="147"/>
      <c r="D89" s="167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</row>
    <row r="90" spans="2:18" x14ac:dyDescent="0.2">
      <c r="B90" s="147"/>
      <c r="C90" s="147"/>
      <c r="D90" s="167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</row>
    <row r="91" spans="2:18" x14ac:dyDescent="0.2">
      <c r="B91" s="147"/>
      <c r="C91" s="147"/>
      <c r="D91" s="167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</row>
    <row r="92" spans="2:18" x14ac:dyDescent="0.2">
      <c r="B92" s="147"/>
      <c r="C92" s="147"/>
      <c r="D92" s="167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</row>
    <row r="93" spans="2:18" x14ac:dyDescent="0.2">
      <c r="B93" s="147"/>
      <c r="C93" s="147"/>
      <c r="D93" s="167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</row>
    <row r="94" spans="2:18" x14ac:dyDescent="0.2">
      <c r="B94" s="147"/>
      <c r="C94" s="147"/>
      <c r="D94" s="167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</row>
    <row r="95" spans="2:18" x14ac:dyDescent="0.2">
      <c r="B95" s="147"/>
      <c r="C95" s="147"/>
      <c r="D95" s="167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</row>
    <row r="96" spans="2:18" x14ac:dyDescent="0.2">
      <c r="B96" s="147"/>
      <c r="C96" s="147"/>
      <c r="D96" s="167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</row>
    <row r="97" spans="2:18" x14ac:dyDescent="0.2">
      <c r="B97" s="147"/>
      <c r="C97" s="147"/>
      <c r="D97" s="167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81"/>
    </row>
    <row r="98" spans="2:18" x14ac:dyDescent="0.2">
      <c r="B98" s="147"/>
      <c r="C98" s="147"/>
      <c r="D98" s="167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</row>
    <row r="99" spans="2:18" x14ac:dyDescent="0.2">
      <c r="B99" s="147"/>
      <c r="C99" s="147"/>
      <c r="D99" s="167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181"/>
    </row>
    <row r="100" spans="2:18" x14ac:dyDescent="0.2">
      <c r="B100" s="147"/>
      <c r="C100" s="147"/>
      <c r="D100" s="167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</row>
    <row r="101" spans="2:18" x14ac:dyDescent="0.2">
      <c r="B101" s="147"/>
      <c r="C101" s="147"/>
      <c r="D101" s="167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</row>
    <row r="102" spans="2:18" x14ac:dyDescent="0.2">
      <c r="B102" s="147"/>
      <c r="C102" s="147"/>
      <c r="D102" s="167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</row>
    <row r="103" spans="2:18" x14ac:dyDescent="0.2">
      <c r="B103" s="147"/>
      <c r="C103" s="147"/>
      <c r="D103" s="167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</row>
    <row r="104" spans="2:18" x14ac:dyDescent="0.2">
      <c r="B104" s="147"/>
      <c r="C104" s="147"/>
      <c r="D104" s="167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</row>
    <row r="105" spans="2:18" x14ac:dyDescent="0.2">
      <c r="B105" s="147"/>
      <c r="C105" s="147"/>
      <c r="D105" s="167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</row>
    <row r="106" spans="2:18" x14ac:dyDescent="0.2">
      <c r="B106" s="147"/>
      <c r="C106" s="147"/>
      <c r="D106" s="167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  <c r="R106" s="181"/>
    </row>
    <row r="107" spans="2:18" x14ac:dyDescent="0.2">
      <c r="B107" s="147"/>
      <c r="C107" s="147"/>
      <c r="D107" s="167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  <c r="R107" s="181"/>
    </row>
    <row r="108" spans="2:18" x14ac:dyDescent="0.2">
      <c r="B108" s="147"/>
      <c r="C108" s="147"/>
      <c r="D108" s="167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</row>
    <row r="109" spans="2:18" x14ac:dyDescent="0.2">
      <c r="B109" s="147"/>
      <c r="C109" s="147"/>
      <c r="D109" s="167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</row>
    <row r="110" spans="2:18" x14ac:dyDescent="0.2">
      <c r="B110" s="147"/>
      <c r="C110" s="147"/>
      <c r="D110" s="167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</row>
    <row r="111" spans="2:18" x14ac:dyDescent="0.2">
      <c r="B111" s="147"/>
      <c r="C111" s="147"/>
      <c r="D111" s="167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</row>
    <row r="112" spans="2:18" x14ac:dyDescent="0.2">
      <c r="B112" s="147"/>
      <c r="C112" s="147"/>
      <c r="D112" s="167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</row>
    <row r="113" spans="2:18" x14ac:dyDescent="0.2">
      <c r="B113" s="147"/>
      <c r="C113" s="147"/>
      <c r="D113" s="167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</row>
    <row r="114" spans="2:18" x14ac:dyDescent="0.2">
      <c r="B114" s="147"/>
      <c r="C114" s="147"/>
      <c r="D114" s="167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  <c r="R114" s="181"/>
    </row>
    <row r="115" spans="2:18" x14ac:dyDescent="0.2">
      <c r="B115" s="147"/>
      <c r="C115" s="147"/>
      <c r="D115" s="167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</row>
    <row r="116" spans="2:18" x14ac:dyDescent="0.2">
      <c r="B116" s="147"/>
      <c r="C116" s="147"/>
      <c r="D116" s="167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</row>
    <row r="117" spans="2:18" x14ac:dyDescent="0.2">
      <c r="B117" s="147"/>
      <c r="C117" s="147"/>
      <c r="D117" s="167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</row>
    <row r="118" spans="2:18" x14ac:dyDescent="0.2">
      <c r="B118" s="147"/>
      <c r="C118" s="147"/>
      <c r="D118" s="167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  <c r="R118" s="181"/>
    </row>
    <row r="119" spans="2:18" x14ac:dyDescent="0.2">
      <c r="B119" s="147"/>
      <c r="C119" s="147"/>
      <c r="D119" s="167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</row>
    <row r="120" spans="2:18" x14ac:dyDescent="0.2">
      <c r="B120" s="147"/>
      <c r="C120" s="147"/>
      <c r="D120" s="167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</row>
    <row r="121" spans="2:18" x14ac:dyDescent="0.2">
      <c r="B121" s="147"/>
      <c r="C121" s="147"/>
      <c r="D121" s="167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</row>
    <row r="122" spans="2:18" x14ac:dyDescent="0.2">
      <c r="B122" s="147"/>
      <c r="C122" s="147"/>
      <c r="D122" s="167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</row>
    <row r="123" spans="2:18" x14ac:dyDescent="0.2">
      <c r="B123" s="147"/>
      <c r="C123" s="147"/>
      <c r="D123" s="167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</row>
    <row r="124" spans="2:18" x14ac:dyDescent="0.2">
      <c r="B124" s="147"/>
      <c r="C124" s="147"/>
      <c r="D124" s="167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</row>
    <row r="125" spans="2:18" x14ac:dyDescent="0.2">
      <c r="B125" s="147"/>
      <c r="C125" s="147"/>
      <c r="D125" s="167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</row>
    <row r="126" spans="2:18" x14ac:dyDescent="0.2">
      <c r="B126" s="147"/>
      <c r="C126" s="147"/>
      <c r="D126" s="167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  <c r="R126" s="181"/>
    </row>
    <row r="127" spans="2:18" x14ac:dyDescent="0.2">
      <c r="B127" s="147"/>
      <c r="C127" s="147"/>
      <c r="D127" s="167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</row>
    <row r="128" spans="2:18" x14ac:dyDescent="0.2">
      <c r="B128" s="147"/>
      <c r="C128" s="147"/>
      <c r="D128" s="167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</row>
    <row r="129" spans="2:18" x14ac:dyDescent="0.2">
      <c r="B129" s="147"/>
      <c r="C129" s="147"/>
      <c r="D129" s="167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  <c r="R129" s="181"/>
    </row>
    <row r="130" spans="2:18" x14ac:dyDescent="0.2">
      <c r="B130" s="147"/>
      <c r="C130" s="147"/>
      <c r="D130" s="167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</row>
    <row r="131" spans="2:18" x14ac:dyDescent="0.2">
      <c r="B131" s="147"/>
      <c r="C131" s="147"/>
      <c r="D131" s="167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</row>
    <row r="132" spans="2:18" x14ac:dyDescent="0.2">
      <c r="B132" s="147"/>
      <c r="C132" s="147"/>
      <c r="D132" s="167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</row>
    <row r="133" spans="2:18" x14ac:dyDescent="0.2">
      <c r="B133" s="147"/>
      <c r="C133" s="147"/>
      <c r="D133" s="167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</row>
    <row r="134" spans="2:18" x14ac:dyDescent="0.2">
      <c r="B134" s="147"/>
      <c r="C134" s="147"/>
      <c r="D134" s="167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  <c r="R134" s="181"/>
    </row>
    <row r="135" spans="2:18" x14ac:dyDescent="0.2">
      <c r="B135" s="147"/>
      <c r="C135" s="147"/>
      <c r="D135" s="167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</row>
    <row r="136" spans="2:18" x14ac:dyDescent="0.2">
      <c r="B136" s="147"/>
      <c r="C136" s="147"/>
      <c r="D136" s="167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</row>
    <row r="137" spans="2:18" x14ac:dyDescent="0.2">
      <c r="B137" s="147"/>
      <c r="C137" s="147"/>
      <c r="D137" s="167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  <c r="R137" s="181"/>
    </row>
    <row r="138" spans="2:18" x14ac:dyDescent="0.2">
      <c r="B138" s="147"/>
      <c r="C138" s="147"/>
      <c r="D138" s="167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</row>
    <row r="139" spans="2:18" x14ac:dyDescent="0.2">
      <c r="B139" s="147"/>
      <c r="C139" s="147"/>
      <c r="D139" s="167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  <c r="R139" s="181"/>
    </row>
    <row r="140" spans="2:18" x14ac:dyDescent="0.2">
      <c r="B140" s="147"/>
      <c r="C140" s="147"/>
      <c r="D140" s="167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</row>
    <row r="141" spans="2:18" x14ac:dyDescent="0.2">
      <c r="B141" s="147"/>
      <c r="C141" s="147"/>
      <c r="D141" s="167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</row>
    <row r="142" spans="2:18" x14ac:dyDescent="0.2">
      <c r="B142" s="147"/>
      <c r="C142" s="147"/>
      <c r="D142" s="167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</row>
    <row r="143" spans="2:18" x14ac:dyDescent="0.2">
      <c r="B143" s="147"/>
      <c r="C143" s="147"/>
      <c r="D143" s="167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  <c r="R143" s="181"/>
    </row>
    <row r="144" spans="2:18" x14ac:dyDescent="0.2">
      <c r="B144" s="147"/>
      <c r="C144" s="147"/>
      <c r="D144" s="167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</row>
    <row r="145" spans="2:18" x14ac:dyDescent="0.2">
      <c r="B145" s="147"/>
      <c r="C145" s="147"/>
      <c r="D145" s="167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  <c r="R145" s="181"/>
    </row>
    <row r="146" spans="2:18" x14ac:dyDescent="0.2">
      <c r="B146" s="147"/>
      <c r="C146" s="147"/>
      <c r="D146" s="167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</row>
    <row r="147" spans="2:18" x14ac:dyDescent="0.2">
      <c r="B147" s="147"/>
      <c r="C147" s="147"/>
      <c r="D147" s="167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  <c r="R147" s="181"/>
    </row>
    <row r="148" spans="2:18" x14ac:dyDescent="0.2">
      <c r="B148" s="147"/>
      <c r="C148" s="147"/>
      <c r="D148" s="167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</row>
    <row r="149" spans="2:18" x14ac:dyDescent="0.2">
      <c r="B149" s="147"/>
      <c r="C149" s="147"/>
      <c r="D149" s="167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</row>
    <row r="150" spans="2:18" x14ac:dyDescent="0.2">
      <c r="B150" s="147"/>
      <c r="C150" s="147"/>
      <c r="D150" s="167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  <c r="R150" s="181"/>
    </row>
    <row r="151" spans="2:18" x14ac:dyDescent="0.2">
      <c r="B151" s="147"/>
      <c r="C151" s="147"/>
      <c r="D151" s="167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</row>
    <row r="152" spans="2:18" x14ac:dyDescent="0.2">
      <c r="B152" s="147"/>
      <c r="C152" s="147"/>
      <c r="D152" s="167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</row>
    <row r="153" spans="2:18" x14ac:dyDescent="0.2">
      <c r="B153" s="147"/>
      <c r="C153" s="147"/>
      <c r="D153" s="167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</row>
    <row r="154" spans="2:18" x14ac:dyDescent="0.2">
      <c r="B154" s="147"/>
      <c r="C154" s="147"/>
      <c r="D154" s="167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</row>
    <row r="155" spans="2:18" x14ac:dyDescent="0.2">
      <c r="B155" s="147"/>
      <c r="C155" s="147"/>
      <c r="D155" s="167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</row>
    <row r="156" spans="2:18" x14ac:dyDescent="0.2">
      <c r="B156" s="147"/>
      <c r="C156" s="147"/>
      <c r="D156" s="167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</row>
    <row r="157" spans="2:18" x14ac:dyDescent="0.2">
      <c r="B157" s="147"/>
      <c r="C157" s="147"/>
      <c r="D157" s="167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</row>
    <row r="158" spans="2:18" x14ac:dyDescent="0.2">
      <c r="B158" s="147"/>
      <c r="C158" s="147"/>
      <c r="D158" s="167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</row>
    <row r="159" spans="2:18" x14ac:dyDescent="0.2">
      <c r="B159" s="147"/>
      <c r="C159" s="147"/>
      <c r="D159" s="167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</row>
    <row r="160" spans="2:18" x14ac:dyDescent="0.2">
      <c r="B160" s="147"/>
      <c r="C160" s="147"/>
      <c r="D160" s="167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</row>
    <row r="161" spans="2:18" x14ac:dyDescent="0.2">
      <c r="B161" s="147"/>
      <c r="C161" s="147"/>
      <c r="D161" s="167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</row>
    <row r="162" spans="2:18" x14ac:dyDescent="0.2">
      <c r="B162" s="147"/>
      <c r="C162" s="147"/>
      <c r="D162" s="167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</row>
    <row r="163" spans="2:18" x14ac:dyDescent="0.2">
      <c r="B163" s="147"/>
      <c r="C163" s="147"/>
      <c r="D163" s="167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</row>
    <row r="164" spans="2:18" x14ac:dyDescent="0.2">
      <c r="B164" s="147"/>
      <c r="C164" s="147"/>
      <c r="D164" s="167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</row>
    <row r="165" spans="2:18" x14ac:dyDescent="0.2">
      <c r="B165" s="147"/>
      <c r="C165" s="147"/>
      <c r="D165" s="167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  <c r="R165" s="181"/>
    </row>
    <row r="166" spans="2:18" x14ac:dyDescent="0.2">
      <c r="B166" s="147"/>
      <c r="C166" s="147"/>
      <c r="D166" s="167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</row>
    <row r="167" spans="2:18" x14ac:dyDescent="0.2">
      <c r="B167" s="147"/>
      <c r="C167" s="147"/>
      <c r="D167" s="167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</row>
    <row r="168" spans="2:18" x14ac:dyDescent="0.2">
      <c r="B168" s="147"/>
      <c r="C168" s="147"/>
      <c r="D168" s="167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  <c r="R168" s="181"/>
    </row>
    <row r="169" spans="2:18" x14ac:dyDescent="0.2">
      <c r="B169" s="147"/>
      <c r="C169" s="147"/>
      <c r="D169" s="167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  <c r="R169" s="181"/>
    </row>
    <row r="170" spans="2:18" x14ac:dyDescent="0.2">
      <c r="B170" s="147"/>
      <c r="C170" s="147"/>
      <c r="D170" s="167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</row>
    <row r="171" spans="2:18" x14ac:dyDescent="0.2">
      <c r="B171" s="147"/>
      <c r="C171" s="147"/>
      <c r="D171" s="167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  <c r="R171" s="181"/>
    </row>
    <row r="172" spans="2:18" x14ac:dyDescent="0.2">
      <c r="B172" s="147"/>
      <c r="C172" s="147"/>
      <c r="D172" s="167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  <c r="R172" s="181"/>
    </row>
    <row r="173" spans="2:18" x14ac:dyDescent="0.2">
      <c r="B173" s="147"/>
      <c r="C173" s="147"/>
      <c r="D173" s="167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  <c r="R173" s="181"/>
    </row>
    <row r="174" spans="2:18" x14ac:dyDescent="0.2">
      <c r="B174" s="147"/>
      <c r="C174" s="147"/>
      <c r="D174" s="167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</row>
    <row r="175" spans="2:18" x14ac:dyDescent="0.2">
      <c r="B175" s="147"/>
      <c r="C175" s="147"/>
      <c r="D175" s="167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  <c r="R175" s="181"/>
    </row>
    <row r="176" spans="2:18" x14ac:dyDescent="0.2">
      <c r="B176" s="147"/>
      <c r="C176" s="147"/>
      <c r="D176" s="167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  <c r="R176" s="181"/>
    </row>
    <row r="177" spans="2:18" x14ac:dyDescent="0.2">
      <c r="B177" s="147"/>
      <c r="C177" s="147"/>
      <c r="D177" s="167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  <c r="R177" s="181"/>
    </row>
    <row r="178" spans="2:18" x14ac:dyDescent="0.2">
      <c r="B178" s="147"/>
      <c r="C178" s="147"/>
      <c r="D178" s="167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  <c r="R178" s="181"/>
    </row>
    <row r="179" spans="2:18" x14ac:dyDescent="0.2">
      <c r="B179" s="147"/>
      <c r="C179" s="147"/>
      <c r="D179" s="167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  <c r="R179" s="181"/>
    </row>
    <row r="180" spans="2:18" x14ac:dyDescent="0.2">
      <c r="B180" s="147"/>
      <c r="C180" s="147"/>
      <c r="D180" s="167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  <c r="R180" s="181"/>
    </row>
    <row r="181" spans="2:18" x14ac:dyDescent="0.2">
      <c r="B181" s="147"/>
      <c r="C181" s="147"/>
      <c r="D181" s="167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  <c r="R181" s="181"/>
    </row>
    <row r="182" spans="2:18" x14ac:dyDescent="0.2">
      <c r="B182" s="147"/>
      <c r="C182" s="147"/>
      <c r="D182" s="167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  <c r="R182" s="181"/>
    </row>
    <row r="183" spans="2:18" x14ac:dyDescent="0.2">
      <c r="B183" s="147"/>
      <c r="C183" s="147"/>
      <c r="D183" s="167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  <c r="R183" s="181"/>
    </row>
    <row r="184" spans="2:18" x14ac:dyDescent="0.2">
      <c r="B184" s="147"/>
      <c r="C184" s="147"/>
      <c r="D184" s="167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  <c r="R184" s="181"/>
    </row>
    <row r="185" spans="2:18" x14ac:dyDescent="0.2">
      <c r="B185" s="147"/>
      <c r="C185" s="147"/>
      <c r="D185" s="167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  <c r="R185" s="181"/>
    </row>
    <row r="186" spans="2:18" x14ac:dyDescent="0.2">
      <c r="B186" s="147"/>
      <c r="C186" s="147"/>
      <c r="D186" s="167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  <c r="R186" s="181"/>
    </row>
    <row r="187" spans="2:18" x14ac:dyDescent="0.2">
      <c r="B187" s="147"/>
      <c r="C187" s="147"/>
      <c r="D187" s="167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  <c r="R187" s="181"/>
    </row>
    <row r="188" spans="2:18" x14ac:dyDescent="0.2">
      <c r="B188" s="147"/>
      <c r="C188" s="147"/>
      <c r="D188" s="167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  <c r="R188" s="181"/>
    </row>
    <row r="189" spans="2:18" x14ac:dyDescent="0.2">
      <c r="B189" s="147"/>
      <c r="C189" s="147"/>
      <c r="D189" s="167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  <c r="R189" s="181"/>
    </row>
    <row r="190" spans="2:18" x14ac:dyDescent="0.2">
      <c r="B190" s="147"/>
      <c r="C190" s="147"/>
      <c r="D190" s="167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  <c r="R190" s="181"/>
    </row>
    <row r="191" spans="2:18" x14ac:dyDescent="0.2">
      <c r="B191" s="147"/>
      <c r="C191" s="147"/>
      <c r="D191" s="167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  <c r="R191" s="181"/>
    </row>
    <row r="192" spans="2:18" x14ac:dyDescent="0.2">
      <c r="B192" s="147"/>
      <c r="C192" s="147"/>
      <c r="D192" s="167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  <c r="R192" s="181"/>
    </row>
    <row r="193" spans="2:18" x14ac:dyDescent="0.2">
      <c r="B193" s="147"/>
      <c r="C193" s="147"/>
      <c r="D193" s="167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  <c r="R193" s="181"/>
    </row>
    <row r="194" spans="2:18" x14ac:dyDescent="0.2">
      <c r="B194" s="147"/>
      <c r="C194" s="147"/>
      <c r="D194" s="167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  <c r="R194" s="181"/>
    </row>
    <row r="195" spans="2:18" x14ac:dyDescent="0.2">
      <c r="B195" s="147"/>
      <c r="C195" s="147"/>
      <c r="D195" s="167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  <c r="R195" s="181"/>
    </row>
    <row r="196" spans="2:18" x14ac:dyDescent="0.2">
      <c r="B196" s="147"/>
      <c r="C196" s="147"/>
      <c r="D196" s="167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  <c r="R196" s="181"/>
    </row>
    <row r="197" spans="2:18" x14ac:dyDescent="0.2">
      <c r="B197" s="147"/>
      <c r="C197" s="147"/>
      <c r="D197" s="167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  <c r="R197" s="181"/>
    </row>
    <row r="198" spans="2:18" x14ac:dyDescent="0.2">
      <c r="B198" s="147"/>
      <c r="C198" s="147"/>
      <c r="D198" s="167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  <c r="R198" s="181"/>
    </row>
    <row r="199" spans="2:18" x14ac:dyDescent="0.2">
      <c r="B199" s="147"/>
      <c r="C199" s="147"/>
      <c r="D199" s="167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  <c r="R199" s="181"/>
    </row>
    <row r="200" spans="2:18" x14ac:dyDescent="0.2">
      <c r="B200" s="147"/>
      <c r="C200" s="147"/>
      <c r="D200" s="167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  <c r="R200" s="181"/>
    </row>
    <row r="201" spans="2:18" x14ac:dyDescent="0.2">
      <c r="B201" s="147"/>
      <c r="C201" s="147"/>
      <c r="D201" s="167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  <c r="R201" s="181"/>
    </row>
    <row r="202" spans="2:18" x14ac:dyDescent="0.2">
      <c r="B202" s="147"/>
      <c r="C202" s="147"/>
      <c r="D202" s="167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  <c r="R202" s="181"/>
    </row>
    <row r="203" spans="2:18" x14ac:dyDescent="0.2">
      <c r="B203" s="147"/>
      <c r="C203" s="147"/>
      <c r="D203" s="167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  <c r="R203" s="181"/>
    </row>
    <row r="204" spans="2:18" x14ac:dyDescent="0.2">
      <c r="B204" s="147"/>
      <c r="C204" s="147"/>
      <c r="D204" s="167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  <c r="R204" s="181"/>
    </row>
    <row r="205" spans="2:18" x14ac:dyDescent="0.2">
      <c r="B205" s="147"/>
      <c r="C205" s="147"/>
      <c r="D205" s="167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</row>
    <row r="206" spans="2:18" x14ac:dyDescent="0.2">
      <c r="B206" s="147"/>
      <c r="C206" s="147"/>
      <c r="D206" s="167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  <c r="R206" s="181"/>
    </row>
    <row r="207" spans="2:18" x14ac:dyDescent="0.2">
      <c r="B207" s="147"/>
      <c r="C207" s="147"/>
      <c r="D207" s="167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  <c r="R207" s="181"/>
    </row>
    <row r="208" spans="2:18" x14ac:dyDescent="0.2">
      <c r="B208" s="147"/>
      <c r="C208" s="147"/>
      <c r="D208" s="167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  <c r="R208" s="181"/>
    </row>
    <row r="209" spans="2:18" x14ac:dyDescent="0.2">
      <c r="B209" s="147"/>
      <c r="C209" s="147"/>
      <c r="D209" s="167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  <c r="R209" s="181"/>
    </row>
    <row r="210" spans="2:18" x14ac:dyDescent="0.2">
      <c r="B210" s="147"/>
      <c r="C210" s="147"/>
      <c r="D210" s="167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  <c r="R210" s="181"/>
    </row>
    <row r="211" spans="2:18" x14ac:dyDescent="0.2">
      <c r="B211" s="147"/>
      <c r="C211" s="147"/>
      <c r="D211" s="167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  <c r="R211" s="181"/>
    </row>
    <row r="212" spans="2:18" x14ac:dyDescent="0.2">
      <c r="B212" s="147"/>
      <c r="C212" s="147"/>
      <c r="D212" s="167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  <c r="R212" s="181"/>
    </row>
    <row r="213" spans="2:18" x14ac:dyDescent="0.2">
      <c r="B213" s="147"/>
      <c r="C213" s="147"/>
      <c r="D213" s="167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  <c r="R213" s="181"/>
    </row>
    <row r="214" spans="2:18" x14ac:dyDescent="0.2">
      <c r="B214" s="147"/>
      <c r="C214" s="147"/>
      <c r="D214" s="167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  <c r="R214" s="181"/>
    </row>
    <row r="215" spans="2:18" x14ac:dyDescent="0.2">
      <c r="B215" s="147"/>
      <c r="C215" s="147"/>
      <c r="D215" s="167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  <c r="R215" s="181"/>
    </row>
    <row r="216" spans="2:18" x14ac:dyDescent="0.2">
      <c r="B216" s="147"/>
      <c r="C216" s="147"/>
      <c r="D216" s="167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  <c r="R216" s="181"/>
    </row>
    <row r="217" spans="2:18" x14ac:dyDescent="0.2">
      <c r="B217" s="147"/>
      <c r="C217" s="147"/>
      <c r="D217" s="167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  <c r="R217" s="181"/>
    </row>
    <row r="218" spans="2:18" x14ac:dyDescent="0.2">
      <c r="B218" s="147"/>
      <c r="C218" s="147"/>
      <c r="D218" s="167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</row>
    <row r="219" spans="2:18" x14ac:dyDescent="0.2">
      <c r="B219" s="147"/>
      <c r="C219" s="147"/>
      <c r="D219" s="167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  <c r="R219" s="181"/>
    </row>
    <row r="220" spans="2:18" x14ac:dyDescent="0.2">
      <c r="B220" s="147"/>
      <c r="C220" s="147"/>
      <c r="D220" s="167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  <c r="R220" s="181"/>
    </row>
    <row r="221" spans="2:18" x14ac:dyDescent="0.2">
      <c r="B221" s="147"/>
      <c r="C221" s="147"/>
      <c r="D221" s="167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81"/>
    </row>
    <row r="222" spans="2:18" x14ac:dyDescent="0.2">
      <c r="B222" s="147"/>
      <c r="C222" s="147"/>
      <c r="D222" s="167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  <c r="R222" s="181"/>
    </row>
    <row r="223" spans="2:18" x14ac:dyDescent="0.2">
      <c r="B223" s="147"/>
      <c r="C223" s="147"/>
      <c r="D223" s="167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  <c r="R223" s="181"/>
    </row>
    <row r="224" spans="2:18" x14ac:dyDescent="0.2">
      <c r="B224" s="147"/>
      <c r="C224" s="147"/>
      <c r="D224" s="167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  <c r="R224" s="181"/>
    </row>
    <row r="225" spans="2:18" x14ac:dyDescent="0.2">
      <c r="B225" s="147"/>
      <c r="C225" s="147"/>
      <c r="D225" s="167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  <c r="R225" s="181"/>
    </row>
    <row r="226" spans="2:18" x14ac:dyDescent="0.2">
      <c r="B226" s="147"/>
      <c r="C226" s="147"/>
      <c r="D226" s="167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  <c r="R226" s="181"/>
    </row>
    <row r="227" spans="2:18" x14ac:dyDescent="0.2">
      <c r="B227" s="147"/>
      <c r="C227" s="147"/>
      <c r="D227" s="167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  <c r="R227" s="181"/>
    </row>
    <row r="228" spans="2:18" x14ac:dyDescent="0.2">
      <c r="B228" s="147"/>
      <c r="C228" s="147"/>
      <c r="D228" s="167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  <c r="R228" s="181"/>
    </row>
    <row r="229" spans="2:18" x14ac:dyDescent="0.2">
      <c r="B229" s="147"/>
      <c r="C229" s="147"/>
      <c r="D229" s="167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  <c r="R229" s="181"/>
    </row>
    <row r="230" spans="2:18" x14ac:dyDescent="0.2">
      <c r="B230" s="147"/>
      <c r="C230" s="147"/>
      <c r="D230" s="167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  <c r="R230" s="181"/>
    </row>
    <row r="231" spans="2:18" x14ac:dyDescent="0.2">
      <c r="B231" s="147"/>
      <c r="C231" s="147"/>
      <c r="D231" s="167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  <c r="R231" s="181"/>
    </row>
    <row r="232" spans="2:18" x14ac:dyDescent="0.2">
      <c r="B232" s="147"/>
      <c r="C232" s="147"/>
      <c r="D232" s="167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  <c r="R232" s="1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N180"/>
  <sheetViews>
    <sheetView workbookViewId="0"/>
  </sheetViews>
  <sheetFormatPr defaultRowHeight="11.25" outlineLevelRow="3" x14ac:dyDescent="0.2"/>
  <cols>
    <col min="1" max="1" width="52" style="168" customWidth="1"/>
    <col min="2" max="9" width="15.140625" style="138" customWidth="1"/>
    <col min="10" max="16384" width="9.140625" style="168"/>
  </cols>
  <sheetData>
    <row r="1" spans="1:14" s="195" customFormat="1" ht="12.75" x14ac:dyDescent="0.2">
      <c r="B1" s="158"/>
      <c r="D1" s="158"/>
      <c r="E1" s="158"/>
      <c r="F1" s="158"/>
      <c r="G1" s="158"/>
      <c r="H1" s="158"/>
      <c r="I1" s="158"/>
    </row>
    <row r="2" spans="1:14" s="195" customFormat="1" ht="18.75" x14ac:dyDescent="0.2">
      <c r="A2" s="5" t="s">
        <v>111</v>
      </c>
      <c r="B2" s="5"/>
      <c r="C2" s="5"/>
      <c r="D2" s="5"/>
      <c r="E2" s="5"/>
      <c r="F2" s="5"/>
      <c r="G2" s="5"/>
      <c r="H2" s="5"/>
      <c r="I2" s="5"/>
      <c r="J2" s="228"/>
      <c r="K2" s="228"/>
      <c r="L2" s="228"/>
      <c r="M2" s="228"/>
      <c r="N2" s="228"/>
    </row>
    <row r="3" spans="1:14" s="195" customFormat="1" ht="12.75" x14ac:dyDescent="0.2">
      <c r="A3" s="79"/>
      <c r="B3" s="158"/>
      <c r="C3" s="158"/>
      <c r="D3" s="158"/>
      <c r="E3" s="158"/>
      <c r="F3" s="158"/>
      <c r="G3" s="158"/>
      <c r="H3" s="158"/>
      <c r="I3" s="158"/>
    </row>
    <row r="4" spans="1:14" s="250" customFormat="1" ht="12.75" x14ac:dyDescent="0.2">
      <c r="B4" s="206"/>
      <c r="C4" s="206"/>
      <c r="D4" s="206"/>
      <c r="E4" s="206"/>
      <c r="F4" s="206"/>
      <c r="G4" s="206"/>
      <c r="H4" s="206"/>
      <c r="I4" s="206" t="str">
        <f>VALUSD</f>
        <v>млрд. дол. США</v>
      </c>
    </row>
    <row r="5" spans="1:14" s="118" customFormat="1" ht="12.75" x14ac:dyDescent="0.2">
      <c r="A5" s="184"/>
      <c r="B5" s="122">
        <v>43100</v>
      </c>
      <c r="C5" s="122">
        <v>43131</v>
      </c>
      <c r="D5" s="122">
        <v>43159</v>
      </c>
      <c r="E5" s="122">
        <v>43190</v>
      </c>
      <c r="F5" s="122">
        <v>43220</v>
      </c>
      <c r="G5" s="122">
        <v>43251</v>
      </c>
      <c r="H5" s="122">
        <v>43281</v>
      </c>
      <c r="I5" s="122">
        <v>43312</v>
      </c>
    </row>
    <row r="6" spans="1:14" s="235" customFormat="1" ht="31.5" x14ac:dyDescent="0.2">
      <c r="A6" s="204" t="s">
        <v>154</v>
      </c>
      <c r="B6" s="196">
        <f t="shared" ref="B6:H6" si="0">B$59+B$7</f>
        <v>76.305753084310012</v>
      </c>
      <c r="C6" s="196">
        <f t="shared" si="0"/>
        <v>76.223721647399998</v>
      </c>
      <c r="D6" s="196">
        <f t="shared" si="0"/>
        <v>76.771022724070008</v>
      </c>
      <c r="E6" s="196">
        <f t="shared" si="0"/>
        <v>77.367692873940001</v>
      </c>
      <c r="F6" s="196">
        <f t="shared" si="0"/>
        <v>77.051075670810008</v>
      </c>
      <c r="G6" s="196">
        <f t="shared" si="0"/>
        <v>76.258600902599994</v>
      </c>
      <c r="H6" s="196">
        <f t="shared" si="0"/>
        <v>76.301169165160005</v>
      </c>
      <c r="I6" s="196">
        <v>75.711091565359993</v>
      </c>
    </row>
    <row r="7" spans="1:14" s="227" customFormat="1" ht="15" x14ac:dyDescent="0.2">
      <c r="A7" s="162" t="s">
        <v>52</v>
      </c>
      <c r="B7" s="190">
        <f t="shared" ref="B7:I7" si="1">B$8+B$46</f>
        <v>27.315810366210012</v>
      </c>
      <c r="C7" s="190">
        <f t="shared" si="1"/>
        <v>27.086735517569991</v>
      </c>
      <c r="D7" s="190">
        <f t="shared" si="1"/>
        <v>28.150300889250008</v>
      </c>
      <c r="E7" s="190">
        <f t="shared" si="1"/>
        <v>28.801246400530005</v>
      </c>
      <c r="F7" s="190">
        <f t="shared" si="1"/>
        <v>28.968406881600011</v>
      </c>
      <c r="G7" s="190">
        <f t="shared" si="1"/>
        <v>29.111577537679999</v>
      </c>
      <c r="H7" s="190">
        <f t="shared" si="1"/>
        <v>29.132933565690006</v>
      </c>
      <c r="I7" s="190">
        <f t="shared" si="1"/>
        <v>28.400408934510001</v>
      </c>
    </row>
    <row r="8" spans="1:14" s="95" customFormat="1" ht="15" outlineLevel="1" x14ac:dyDescent="0.2">
      <c r="A8" s="37" t="s">
        <v>70</v>
      </c>
      <c r="B8" s="80">
        <f t="shared" ref="B8:I8" si="2">B$9+B$44</f>
        <v>26.842676472450012</v>
      </c>
      <c r="C8" s="80">
        <f t="shared" si="2"/>
        <v>26.612179945339992</v>
      </c>
      <c r="D8" s="80">
        <f t="shared" si="2"/>
        <v>27.644103857670007</v>
      </c>
      <c r="E8" s="80">
        <f t="shared" si="2"/>
        <v>28.284891932920004</v>
      </c>
      <c r="F8" s="80">
        <f t="shared" si="2"/>
        <v>28.445947794910012</v>
      </c>
      <c r="G8" s="80">
        <f t="shared" si="2"/>
        <v>28.592804085049998</v>
      </c>
      <c r="H8" s="80">
        <f t="shared" si="2"/>
        <v>28.620994749390007</v>
      </c>
      <c r="I8" s="80">
        <f t="shared" si="2"/>
        <v>27.90821537563</v>
      </c>
    </row>
    <row r="9" spans="1:14" s="152" customFormat="1" ht="12.75" outlineLevel="2" x14ac:dyDescent="0.2">
      <c r="A9" s="226" t="s">
        <v>196</v>
      </c>
      <c r="B9" s="143">
        <f t="shared" ref="B9:H9" si="3">SUM(B$10:B$43)</f>
        <v>26.757860621410014</v>
      </c>
      <c r="C9" s="143">
        <f t="shared" si="3"/>
        <v>26.527187151289993</v>
      </c>
      <c r="D9" s="143">
        <f t="shared" si="3"/>
        <v>27.555765982410009</v>
      </c>
      <c r="E9" s="143">
        <f t="shared" si="3"/>
        <v>28.195207225440004</v>
      </c>
      <c r="F9" s="143">
        <f t="shared" si="3"/>
        <v>28.356451871610012</v>
      </c>
      <c r="G9" s="143">
        <f t="shared" si="3"/>
        <v>28.502985493399997</v>
      </c>
      <c r="H9" s="143">
        <f t="shared" si="3"/>
        <v>28.531359137630009</v>
      </c>
      <c r="I9" s="143">
        <v>27.821711894700002</v>
      </c>
    </row>
    <row r="10" spans="1:14" s="189" customFormat="1" ht="12.75" outlineLevel="3" x14ac:dyDescent="0.2">
      <c r="A10" s="66" t="s">
        <v>144</v>
      </c>
      <c r="B10" s="21">
        <v>2.2321566689900001</v>
      </c>
      <c r="C10" s="21">
        <v>2.2368133990499999</v>
      </c>
      <c r="D10" s="21">
        <v>2.3248481855200001</v>
      </c>
      <c r="E10" s="21">
        <v>2.3602936885700001</v>
      </c>
      <c r="F10" s="21">
        <v>2.3884989226200002</v>
      </c>
      <c r="G10" s="21">
        <v>2.3971104098399998</v>
      </c>
      <c r="H10" s="21">
        <v>2.39222697777</v>
      </c>
      <c r="I10" s="21">
        <v>2.34161606779</v>
      </c>
    </row>
    <row r="11" spans="1:14" ht="12.75" outlineLevel="3" x14ac:dyDescent="0.2">
      <c r="A11" s="19" t="s">
        <v>204</v>
      </c>
      <c r="B11" s="230">
        <v>0.67812195027</v>
      </c>
      <c r="C11" s="230">
        <v>0.67953664976999995</v>
      </c>
      <c r="D11" s="230">
        <v>0.70628133211999999</v>
      </c>
      <c r="E11" s="230">
        <v>0.71704956091000005</v>
      </c>
      <c r="F11" s="230">
        <v>0.72561821946000005</v>
      </c>
      <c r="G11" s="230">
        <v>0.72823436129999997</v>
      </c>
      <c r="H11" s="230">
        <v>0.72675079049000002</v>
      </c>
      <c r="I11" s="230">
        <v>0.71137536034000004</v>
      </c>
      <c r="J11" s="153"/>
      <c r="K11" s="153"/>
      <c r="L11" s="153"/>
    </row>
    <row r="12" spans="1:14" ht="12.75" outlineLevel="3" x14ac:dyDescent="0.2">
      <c r="A12" s="19" t="s">
        <v>32</v>
      </c>
      <c r="B12" s="230">
        <v>0.24593776166</v>
      </c>
      <c r="C12" s="230">
        <v>0.20398738382000001</v>
      </c>
      <c r="D12" s="230">
        <v>0.15787989464999999</v>
      </c>
      <c r="E12" s="230">
        <v>0.34552385985</v>
      </c>
      <c r="F12" s="230">
        <v>0.34601957517999998</v>
      </c>
      <c r="G12" s="230">
        <v>0.30404100000000001</v>
      </c>
      <c r="H12" s="230">
        <v>0.37160029086000002</v>
      </c>
      <c r="I12" s="230">
        <v>0.37200509289</v>
      </c>
      <c r="J12" s="153"/>
      <c r="K12" s="153"/>
      <c r="L12" s="153"/>
    </row>
    <row r="13" spans="1:14" ht="12.75" outlineLevel="3" x14ac:dyDescent="0.2">
      <c r="A13" s="19" t="s">
        <v>36</v>
      </c>
      <c r="B13" s="230">
        <v>1.30044928209</v>
      </c>
      <c r="C13" s="230">
        <v>1.30316228214</v>
      </c>
      <c r="D13" s="230">
        <v>1.35445114391</v>
      </c>
      <c r="E13" s="230">
        <v>1.3751016115600001</v>
      </c>
      <c r="F13" s="230">
        <v>1.3915339152899999</v>
      </c>
      <c r="G13" s="230">
        <v>1.3965509477</v>
      </c>
      <c r="H13" s="230">
        <v>1.3937058715299999</v>
      </c>
      <c r="I13" s="230">
        <v>1.36422007315</v>
      </c>
      <c r="J13" s="153"/>
      <c r="K13" s="153"/>
      <c r="L13" s="153"/>
    </row>
    <row r="14" spans="1:14" ht="12.75" outlineLevel="3" x14ac:dyDescent="0.2">
      <c r="A14" s="19" t="s">
        <v>86</v>
      </c>
      <c r="B14" s="230">
        <v>1.02254508758</v>
      </c>
      <c r="C14" s="230">
        <v>1.0246783232900001</v>
      </c>
      <c r="D14" s="230">
        <v>1.0650068269699999</v>
      </c>
      <c r="E14" s="230">
        <v>1.08124431854</v>
      </c>
      <c r="F14" s="230">
        <v>1.0941650619300001</v>
      </c>
      <c r="G14" s="230">
        <v>1.0981099615200001</v>
      </c>
      <c r="H14" s="230">
        <v>1.0958728741499999</v>
      </c>
      <c r="I14" s="230">
        <v>1.07268814969</v>
      </c>
      <c r="J14" s="153"/>
      <c r="K14" s="153"/>
      <c r="L14" s="153"/>
    </row>
    <row r="15" spans="1:14" ht="12.75" outlineLevel="3" x14ac:dyDescent="0.2">
      <c r="A15" s="19" t="s">
        <v>134</v>
      </c>
      <c r="B15" s="230">
        <v>1.67098825562</v>
      </c>
      <c r="C15" s="230">
        <v>1.6744742748300001</v>
      </c>
      <c r="D15" s="230">
        <v>1.7403769492800001</v>
      </c>
      <c r="E15" s="230">
        <v>1.7669113858000001</v>
      </c>
      <c r="F15" s="230">
        <v>1.78802577062</v>
      </c>
      <c r="G15" s="230">
        <v>1.79447231362</v>
      </c>
      <c r="H15" s="230">
        <v>1.79081658561</v>
      </c>
      <c r="I15" s="230">
        <v>1.75292935425</v>
      </c>
      <c r="J15" s="153"/>
      <c r="K15" s="153"/>
      <c r="L15" s="153"/>
    </row>
    <row r="16" spans="1:14" ht="12.75" outlineLevel="3" x14ac:dyDescent="0.2">
      <c r="A16" s="19" t="s">
        <v>197</v>
      </c>
      <c r="B16" s="230">
        <v>3.3291023126899999</v>
      </c>
      <c r="C16" s="230">
        <v>3.3360474931100002</v>
      </c>
      <c r="D16" s="230">
        <v>3.46734509205</v>
      </c>
      <c r="E16" s="230">
        <v>3.5202095292900002</v>
      </c>
      <c r="F16" s="230">
        <v>3.5622756223300001</v>
      </c>
      <c r="G16" s="230">
        <v>3.5751190406400002</v>
      </c>
      <c r="H16" s="230">
        <v>3.56783575041</v>
      </c>
      <c r="I16" s="230">
        <v>3.4923531914199999</v>
      </c>
      <c r="J16" s="153"/>
      <c r="K16" s="153"/>
      <c r="L16" s="153"/>
    </row>
    <row r="17" spans="1:12" ht="12.75" outlineLevel="3" x14ac:dyDescent="0.2">
      <c r="A17" s="19" t="s">
        <v>28</v>
      </c>
      <c r="B17" s="230">
        <v>0.43102746574</v>
      </c>
      <c r="C17" s="230">
        <v>0.43192667616000002</v>
      </c>
      <c r="D17" s="230">
        <v>0.44892611506000002</v>
      </c>
      <c r="E17" s="230">
        <v>0.45577061013999998</v>
      </c>
      <c r="F17" s="230">
        <v>0.46121701574000001</v>
      </c>
      <c r="G17" s="230">
        <v>0.46287988623999998</v>
      </c>
      <c r="H17" s="230">
        <v>0.46193689987999997</v>
      </c>
      <c r="I17" s="230">
        <v>0.45216397819999998</v>
      </c>
      <c r="J17" s="153"/>
      <c r="K17" s="153"/>
      <c r="L17" s="153"/>
    </row>
    <row r="18" spans="1:12" ht="12.75" outlineLevel="3" x14ac:dyDescent="0.2">
      <c r="A18" s="19" t="s">
        <v>81</v>
      </c>
      <c r="B18" s="230">
        <v>0.43102746574</v>
      </c>
      <c r="C18" s="230">
        <v>0.43192667616000002</v>
      </c>
      <c r="D18" s="230">
        <v>0.44892611506000002</v>
      </c>
      <c r="E18" s="230">
        <v>0.45577061013999998</v>
      </c>
      <c r="F18" s="230">
        <v>0.46121701574000001</v>
      </c>
      <c r="G18" s="230">
        <v>0.46287988623999998</v>
      </c>
      <c r="H18" s="230">
        <v>0.46193689987999997</v>
      </c>
      <c r="I18" s="230">
        <v>0.45216397819999998</v>
      </c>
      <c r="J18" s="153"/>
      <c r="K18" s="153"/>
      <c r="L18" s="153"/>
    </row>
    <row r="19" spans="1:12" ht="12.75" outlineLevel="3" x14ac:dyDescent="0.2">
      <c r="A19" s="19" t="s">
        <v>173</v>
      </c>
      <c r="B19" s="230">
        <v>1.07894224034</v>
      </c>
      <c r="C19" s="230">
        <v>1.08544855856</v>
      </c>
      <c r="D19" s="230">
        <v>1.0838453581700001</v>
      </c>
      <c r="E19" s="230">
        <v>1.08411256138</v>
      </c>
      <c r="F19" s="230">
        <v>1.0820684790299999</v>
      </c>
      <c r="G19" s="230">
        <v>0.9628075183</v>
      </c>
      <c r="H19" s="230">
        <v>1.0892519188600001</v>
      </c>
      <c r="I19" s="230">
        <v>1.0584063149</v>
      </c>
      <c r="J19" s="153"/>
      <c r="K19" s="153"/>
      <c r="L19" s="153"/>
    </row>
    <row r="20" spans="1:12" ht="12.75" outlineLevel="3" x14ac:dyDescent="0.2">
      <c r="A20" s="19" t="s">
        <v>130</v>
      </c>
      <c r="B20" s="230">
        <v>0.43102746574</v>
      </c>
      <c r="C20" s="230">
        <v>0.43192667616000002</v>
      </c>
      <c r="D20" s="230">
        <v>0.44892611506000002</v>
      </c>
      <c r="E20" s="230">
        <v>0.45577061013999998</v>
      </c>
      <c r="F20" s="230">
        <v>0.46121701574000001</v>
      </c>
      <c r="G20" s="230">
        <v>0.46287988623999998</v>
      </c>
      <c r="H20" s="230">
        <v>0.46193689987999997</v>
      </c>
      <c r="I20" s="230">
        <v>0.45216397819999998</v>
      </c>
      <c r="J20" s="153"/>
      <c r="K20" s="153"/>
      <c r="L20" s="153"/>
    </row>
    <row r="21" spans="1:12" ht="12.75" outlineLevel="3" x14ac:dyDescent="0.2">
      <c r="A21" s="19" t="s">
        <v>194</v>
      </c>
      <c r="B21" s="230">
        <v>0.43102746574</v>
      </c>
      <c r="C21" s="230">
        <v>0.43192667616000002</v>
      </c>
      <c r="D21" s="230">
        <v>0.44892611506000002</v>
      </c>
      <c r="E21" s="230">
        <v>0.45577061013999998</v>
      </c>
      <c r="F21" s="230">
        <v>0.46121701574000001</v>
      </c>
      <c r="G21" s="230">
        <v>0.46287988623999998</v>
      </c>
      <c r="H21" s="230">
        <v>0.46193689987999997</v>
      </c>
      <c r="I21" s="230">
        <v>0.45216397819999998</v>
      </c>
      <c r="J21" s="153"/>
      <c r="K21" s="153"/>
      <c r="L21" s="153"/>
    </row>
    <row r="22" spans="1:12" ht="12.75" outlineLevel="3" x14ac:dyDescent="0.2">
      <c r="A22" s="19" t="s">
        <v>216</v>
      </c>
      <c r="B22" s="230">
        <v>2.5512044713000002</v>
      </c>
      <c r="C22" s="230">
        <v>2.0936049685799998</v>
      </c>
      <c r="D22" s="230">
        <v>2.1087061418899999</v>
      </c>
      <c r="E22" s="230">
        <v>2.0301712432499999</v>
      </c>
      <c r="F22" s="230">
        <v>2.0901141880799998</v>
      </c>
      <c r="G22" s="230">
        <v>2.0566779375099999</v>
      </c>
      <c r="H22" s="230">
        <v>2.0015807883100001</v>
      </c>
      <c r="I22" s="230">
        <v>1.88625641167</v>
      </c>
      <c r="J22" s="153"/>
      <c r="K22" s="153"/>
      <c r="L22" s="153"/>
    </row>
    <row r="23" spans="1:12" ht="12.75" outlineLevel="3" x14ac:dyDescent="0.2">
      <c r="A23" s="19" t="s">
        <v>153</v>
      </c>
      <c r="B23" s="230">
        <v>0.43102746574</v>
      </c>
      <c r="C23" s="230">
        <v>0.43192667616000002</v>
      </c>
      <c r="D23" s="230">
        <v>0.44892611506000002</v>
      </c>
      <c r="E23" s="230">
        <v>0.45577061013999998</v>
      </c>
      <c r="F23" s="230">
        <v>0.46121701574000001</v>
      </c>
      <c r="G23" s="230">
        <v>0.46287988623999998</v>
      </c>
      <c r="H23" s="230">
        <v>0.46193689987999997</v>
      </c>
      <c r="I23" s="230">
        <v>0.45216397819999998</v>
      </c>
      <c r="J23" s="153"/>
      <c r="K23" s="153"/>
      <c r="L23" s="153"/>
    </row>
    <row r="24" spans="1:12" ht="12.75" outlineLevel="3" x14ac:dyDescent="0.2">
      <c r="A24" s="19" t="s">
        <v>115</v>
      </c>
      <c r="B24" s="230">
        <v>0.43102746574</v>
      </c>
      <c r="C24" s="230">
        <v>0.43192667616000002</v>
      </c>
      <c r="D24" s="230">
        <v>0.44892611506000002</v>
      </c>
      <c r="E24" s="230">
        <v>0.45577061013999998</v>
      </c>
      <c r="F24" s="230">
        <v>0.46121701574000001</v>
      </c>
      <c r="G24" s="230">
        <v>0.46287988623999998</v>
      </c>
      <c r="H24" s="230">
        <v>0.46193689987999997</v>
      </c>
      <c r="I24" s="230">
        <v>0.45216397819999998</v>
      </c>
      <c r="J24" s="153"/>
      <c r="K24" s="153"/>
      <c r="L24" s="153"/>
    </row>
    <row r="25" spans="1:12" ht="12.75" outlineLevel="3" x14ac:dyDescent="0.2">
      <c r="A25" s="19" t="s">
        <v>178</v>
      </c>
      <c r="B25" s="230">
        <v>0.43102746574</v>
      </c>
      <c r="C25" s="230">
        <v>0.43192667616000002</v>
      </c>
      <c r="D25" s="230">
        <v>0.44892611506000002</v>
      </c>
      <c r="E25" s="230">
        <v>0.45577061013999998</v>
      </c>
      <c r="F25" s="230">
        <v>0.46121701574000001</v>
      </c>
      <c r="G25" s="230">
        <v>0.46287988623999998</v>
      </c>
      <c r="H25" s="230">
        <v>0.46193689987999997</v>
      </c>
      <c r="I25" s="230">
        <v>0.45216397819999998</v>
      </c>
      <c r="J25" s="153"/>
      <c r="K25" s="153"/>
      <c r="L25" s="153"/>
    </row>
    <row r="26" spans="1:12" ht="12.75" outlineLevel="3" x14ac:dyDescent="0.2">
      <c r="A26" s="19" t="s">
        <v>6</v>
      </c>
      <c r="B26" s="230">
        <v>0.43102746574</v>
      </c>
      <c r="C26" s="230">
        <v>0.43192667616000002</v>
      </c>
      <c r="D26" s="230">
        <v>0.44892611506000002</v>
      </c>
      <c r="E26" s="230">
        <v>0.45577061013999998</v>
      </c>
      <c r="F26" s="230">
        <v>0.46121701574000001</v>
      </c>
      <c r="G26" s="230">
        <v>0.46287988623999998</v>
      </c>
      <c r="H26" s="230">
        <v>0.46193689987999997</v>
      </c>
      <c r="I26" s="230">
        <v>0.45216397819999998</v>
      </c>
      <c r="J26" s="153"/>
      <c r="K26" s="153"/>
      <c r="L26" s="153"/>
    </row>
    <row r="27" spans="1:12" ht="12.75" outlineLevel="3" x14ac:dyDescent="0.2">
      <c r="A27" s="19" t="s">
        <v>56</v>
      </c>
      <c r="B27" s="230">
        <v>0.43102746574</v>
      </c>
      <c r="C27" s="230">
        <v>0.43192667616000002</v>
      </c>
      <c r="D27" s="230">
        <v>0.44892611506000002</v>
      </c>
      <c r="E27" s="230">
        <v>0.45577061013999998</v>
      </c>
      <c r="F27" s="230">
        <v>0.46121701574000001</v>
      </c>
      <c r="G27" s="230">
        <v>0.46287988623999998</v>
      </c>
      <c r="H27" s="230">
        <v>0.46193689987999997</v>
      </c>
      <c r="I27" s="230">
        <v>0.45216397819999998</v>
      </c>
      <c r="J27" s="153"/>
      <c r="K27" s="153"/>
      <c r="L27" s="153"/>
    </row>
    <row r="28" spans="1:12" ht="12.75" outlineLevel="3" x14ac:dyDescent="0.2">
      <c r="A28" s="19" t="s">
        <v>102</v>
      </c>
      <c r="B28" s="230">
        <v>0.43102746574</v>
      </c>
      <c r="C28" s="230">
        <v>0.43192667616000002</v>
      </c>
      <c r="D28" s="230">
        <v>0.44892611506000002</v>
      </c>
      <c r="E28" s="230">
        <v>0.45577061013999998</v>
      </c>
      <c r="F28" s="230">
        <v>0.46121701574000001</v>
      </c>
      <c r="G28" s="230">
        <v>0.46287988623999998</v>
      </c>
      <c r="H28" s="230">
        <v>0.46193689987999997</v>
      </c>
      <c r="I28" s="230">
        <v>0.45216397819999998</v>
      </c>
      <c r="J28" s="153"/>
      <c r="K28" s="153"/>
      <c r="L28" s="153"/>
    </row>
    <row r="29" spans="1:12" ht="12.75" outlineLevel="3" x14ac:dyDescent="0.2">
      <c r="A29" s="19" t="s">
        <v>94</v>
      </c>
      <c r="B29" s="230">
        <v>0.43102746574</v>
      </c>
      <c r="C29" s="230">
        <v>0.43192667616000002</v>
      </c>
      <c r="D29" s="230">
        <v>0.44892611506000002</v>
      </c>
      <c r="E29" s="230">
        <v>0.45577061013999998</v>
      </c>
      <c r="F29" s="230">
        <v>0.46121701574000001</v>
      </c>
      <c r="G29" s="230">
        <v>0.46287988623999998</v>
      </c>
      <c r="H29" s="230">
        <v>0.46193689987999997</v>
      </c>
      <c r="I29" s="230">
        <v>0.45216397819999998</v>
      </c>
      <c r="J29" s="153"/>
      <c r="K29" s="153"/>
      <c r="L29" s="153"/>
    </row>
    <row r="30" spans="1:12" ht="12.75" outlineLevel="3" x14ac:dyDescent="0.2">
      <c r="A30" s="19" t="s">
        <v>150</v>
      </c>
      <c r="B30" s="230">
        <v>0.43102746574</v>
      </c>
      <c r="C30" s="230">
        <v>0.43192667616000002</v>
      </c>
      <c r="D30" s="230">
        <v>0.44892611506000002</v>
      </c>
      <c r="E30" s="230">
        <v>0.45577061013999998</v>
      </c>
      <c r="F30" s="230">
        <v>0.46121701574000001</v>
      </c>
      <c r="G30" s="230">
        <v>0.46287988623999998</v>
      </c>
      <c r="H30" s="230">
        <v>0.46193689987999997</v>
      </c>
      <c r="I30" s="230">
        <v>0.45216397819999998</v>
      </c>
      <c r="J30" s="153"/>
      <c r="K30" s="153"/>
      <c r="L30" s="153"/>
    </row>
    <row r="31" spans="1:12" ht="12.75" outlineLevel="3" x14ac:dyDescent="0.2">
      <c r="A31" s="19" t="s">
        <v>205</v>
      </c>
      <c r="B31" s="230">
        <v>0.43102746574</v>
      </c>
      <c r="C31" s="230">
        <v>0.43192667616000002</v>
      </c>
      <c r="D31" s="230">
        <v>0.44892611506000002</v>
      </c>
      <c r="E31" s="230">
        <v>0.45577061013999998</v>
      </c>
      <c r="F31" s="230">
        <v>0.46121701574000001</v>
      </c>
      <c r="G31" s="230">
        <v>0.46287988623999998</v>
      </c>
      <c r="H31" s="230">
        <v>0.46193689987999997</v>
      </c>
      <c r="I31" s="230">
        <v>0.45216397819999998</v>
      </c>
      <c r="J31" s="153"/>
      <c r="K31" s="153"/>
      <c r="L31" s="153"/>
    </row>
    <row r="32" spans="1:12" ht="12.75" outlineLevel="3" x14ac:dyDescent="0.2">
      <c r="A32" s="19" t="s">
        <v>33</v>
      </c>
      <c r="B32" s="230">
        <v>0.43102746574</v>
      </c>
      <c r="C32" s="230">
        <v>0.43192667616000002</v>
      </c>
      <c r="D32" s="230">
        <v>0.44892611506000002</v>
      </c>
      <c r="E32" s="230">
        <v>0.45577061013999998</v>
      </c>
      <c r="F32" s="230">
        <v>0.46121701574000001</v>
      </c>
      <c r="G32" s="230">
        <v>0.46287988623999998</v>
      </c>
      <c r="H32" s="230">
        <v>0.46193689987999997</v>
      </c>
      <c r="I32" s="230">
        <v>0.45216397819999998</v>
      </c>
      <c r="J32" s="153"/>
      <c r="K32" s="153"/>
      <c r="L32" s="153"/>
    </row>
    <row r="33" spans="1:12" ht="12.75" outlineLevel="3" x14ac:dyDescent="0.2">
      <c r="A33" s="19" t="s">
        <v>62</v>
      </c>
      <c r="B33" s="230">
        <v>1.9417667369999999E-2</v>
      </c>
      <c r="C33" s="230">
        <v>9.8084062250000006E-2</v>
      </c>
      <c r="D33" s="230">
        <v>0.23551107430000001</v>
      </c>
      <c r="E33" s="230">
        <v>0.30086654383</v>
      </c>
      <c r="F33" s="230">
        <v>0.16685719245</v>
      </c>
      <c r="G33" s="230">
        <v>0.13100145292000001</v>
      </c>
      <c r="H33" s="230">
        <v>4.732402745E-2</v>
      </c>
      <c r="I33" s="230">
        <v>2.045051854E-2</v>
      </c>
      <c r="J33" s="153"/>
      <c r="K33" s="153"/>
      <c r="L33" s="153"/>
    </row>
    <row r="34" spans="1:12" ht="12.75" outlineLevel="3" x14ac:dyDescent="0.2">
      <c r="A34" s="19" t="s">
        <v>48</v>
      </c>
      <c r="B34" s="230">
        <v>1.6063551595600001</v>
      </c>
      <c r="C34" s="230">
        <v>1.61498894907</v>
      </c>
      <c r="D34" s="230">
        <v>1.68432795354</v>
      </c>
      <c r="E34" s="230">
        <v>1.80588869794</v>
      </c>
      <c r="F34" s="230">
        <v>1.8172972816299999</v>
      </c>
      <c r="G34" s="230">
        <v>2.1034912441100002</v>
      </c>
      <c r="H34" s="230">
        <v>2.1846168691700001</v>
      </c>
      <c r="I34" s="230">
        <v>2.2044659660099999</v>
      </c>
      <c r="J34" s="153"/>
      <c r="K34" s="153"/>
      <c r="L34" s="153"/>
    </row>
    <row r="35" spans="1:12" ht="12.75" outlineLevel="3" x14ac:dyDescent="0.2">
      <c r="A35" s="19" t="s">
        <v>47</v>
      </c>
      <c r="B35" s="230">
        <v>0.43102771513999999</v>
      </c>
      <c r="C35" s="230">
        <v>0.43192692608</v>
      </c>
      <c r="D35" s="230">
        <v>0.44892637481999997</v>
      </c>
      <c r="E35" s="230">
        <v>0.45577087385999998</v>
      </c>
      <c r="F35" s="230">
        <v>0.46121728261</v>
      </c>
      <c r="G35" s="230">
        <v>0.46288015407999999</v>
      </c>
      <c r="H35" s="230">
        <v>0.46193716716</v>
      </c>
      <c r="I35" s="230">
        <v>0.45216423982999998</v>
      </c>
      <c r="J35" s="153"/>
      <c r="K35" s="153"/>
      <c r="L35" s="153"/>
    </row>
    <row r="36" spans="1:12" ht="12.75" outlineLevel="3" x14ac:dyDescent="0.2">
      <c r="A36" s="19" t="s">
        <v>95</v>
      </c>
      <c r="B36" s="230">
        <v>1.0688624199999999E-3</v>
      </c>
      <c r="C36" s="230">
        <v>1.07109229E-3</v>
      </c>
      <c r="D36" s="230">
        <v>1.11324752E-3</v>
      </c>
      <c r="E36" s="230">
        <v>1.1302205000000001E-3</v>
      </c>
      <c r="F36" s="230">
        <v>1.14372651E-3</v>
      </c>
      <c r="G36" s="230">
        <v>1.14785009E-3</v>
      </c>
      <c r="H36" s="230">
        <v>1.14551168E-3</v>
      </c>
      <c r="I36" s="230">
        <v>1.12127677E-3</v>
      </c>
      <c r="J36" s="153"/>
      <c r="K36" s="153"/>
      <c r="L36" s="153"/>
    </row>
    <row r="37" spans="1:12" ht="12.75" outlineLevel="3" x14ac:dyDescent="0.2">
      <c r="A37" s="19" t="s">
        <v>156</v>
      </c>
      <c r="B37" s="230">
        <v>1.82328452659</v>
      </c>
      <c r="C37" s="230">
        <v>1.95921846823</v>
      </c>
      <c r="D37" s="230">
        <v>2.0048560116399998</v>
      </c>
      <c r="E37" s="230">
        <v>1.92923507464</v>
      </c>
      <c r="F37" s="230">
        <v>1.8790567283399999</v>
      </c>
      <c r="G37" s="230">
        <v>1.8745041067699999</v>
      </c>
      <c r="H37" s="230">
        <v>1.8527387580300001</v>
      </c>
      <c r="I37" s="230">
        <v>1.73520654697</v>
      </c>
      <c r="J37" s="153"/>
      <c r="K37" s="153"/>
      <c r="L37" s="153"/>
    </row>
    <row r="38" spans="1:12" ht="12.75" outlineLevel="3" x14ac:dyDescent="0.2">
      <c r="A38" s="19" t="s">
        <v>161</v>
      </c>
      <c r="B38" s="230">
        <v>0.38748500000000002</v>
      </c>
      <c r="C38" s="230">
        <v>0.45829491106999998</v>
      </c>
      <c r="D38" s="230">
        <v>0.59102319746999998</v>
      </c>
      <c r="E38" s="230">
        <v>0.62188598858999999</v>
      </c>
      <c r="F38" s="230">
        <v>0.65759111152000005</v>
      </c>
      <c r="G38" s="230">
        <v>0.66562403808000004</v>
      </c>
      <c r="H38" s="230">
        <v>0.3762130682</v>
      </c>
      <c r="I38" s="230">
        <v>0.33849577880999998</v>
      </c>
      <c r="J38" s="153"/>
      <c r="K38" s="153"/>
      <c r="L38" s="153"/>
    </row>
    <row r="39" spans="1:12" ht="12.75" outlineLevel="3" x14ac:dyDescent="0.2">
      <c r="A39" s="19" t="s">
        <v>209</v>
      </c>
      <c r="B39" s="230">
        <v>0.27790779301000001</v>
      </c>
      <c r="C39" s="230">
        <v>0.20708141241</v>
      </c>
      <c r="D39" s="230">
        <v>0.21523156384</v>
      </c>
      <c r="E39" s="230">
        <v>0.21851306458</v>
      </c>
      <c r="F39" s="230">
        <v>0.22112427019</v>
      </c>
      <c r="G39" s="230">
        <v>0.22192151100999999</v>
      </c>
      <c r="H39" s="230">
        <v>0.22146940892</v>
      </c>
      <c r="I39" s="230">
        <v>0.21678391359999999</v>
      </c>
      <c r="J39" s="153"/>
      <c r="K39" s="153"/>
      <c r="L39" s="153"/>
    </row>
    <row r="40" spans="1:12" ht="12.75" outlineLevel="3" x14ac:dyDescent="0.2">
      <c r="A40" s="19" t="s">
        <v>41</v>
      </c>
      <c r="B40" s="230">
        <v>0.70290031898000005</v>
      </c>
      <c r="C40" s="230">
        <v>0.70436671113000004</v>
      </c>
      <c r="D40" s="230">
        <v>0.65879984126000002</v>
      </c>
      <c r="E40" s="230">
        <v>0.66893852291</v>
      </c>
      <c r="F40" s="230">
        <v>0.67693226016999997</v>
      </c>
      <c r="G40" s="230">
        <v>0.68322390688000001</v>
      </c>
      <c r="H40" s="230">
        <v>0.68183203208999998</v>
      </c>
      <c r="I40" s="230">
        <v>0.66740692113</v>
      </c>
      <c r="J40" s="153"/>
      <c r="K40" s="153"/>
      <c r="L40" s="153"/>
    </row>
    <row r="41" spans="1:12" ht="12.75" outlineLevel="3" x14ac:dyDescent="0.2">
      <c r="A41" s="19" t="s">
        <v>90</v>
      </c>
      <c r="B41" s="230">
        <v>0.67338332685000002</v>
      </c>
      <c r="C41" s="230">
        <v>0.67478814063000003</v>
      </c>
      <c r="D41" s="230">
        <v>0.70134593482999996</v>
      </c>
      <c r="E41" s="230">
        <v>0.65929529323000002</v>
      </c>
      <c r="F41" s="230">
        <v>0.66717379497999996</v>
      </c>
      <c r="G41" s="230">
        <v>0.66957922150000004</v>
      </c>
      <c r="H41" s="230">
        <v>0.66821514389000003</v>
      </c>
      <c r="I41" s="230">
        <v>0.65407811727999998</v>
      </c>
      <c r="J41" s="153"/>
      <c r="K41" s="153"/>
      <c r="L41" s="153"/>
    </row>
    <row r="42" spans="1:12" ht="12.75" outlineLevel="3" x14ac:dyDescent="0.2">
      <c r="A42" s="19" t="s">
        <v>195</v>
      </c>
      <c r="B42" s="230">
        <v>0</v>
      </c>
      <c r="C42" s="230">
        <v>0</v>
      </c>
      <c r="D42" s="230">
        <v>1.02418771E-3</v>
      </c>
      <c r="E42" s="230">
        <v>0.14140071919</v>
      </c>
      <c r="F42" s="230">
        <v>0.14309044130000001</v>
      </c>
      <c r="G42" s="230">
        <v>0.15389371604999999</v>
      </c>
      <c r="H42" s="230">
        <v>0.39834448807</v>
      </c>
      <c r="I42" s="230">
        <v>0.42430059199999998</v>
      </c>
      <c r="J42" s="153"/>
      <c r="K42" s="153"/>
      <c r="L42" s="153"/>
    </row>
    <row r="43" spans="1:12" ht="12.75" outlineLevel="3" x14ac:dyDescent="0.2">
      <c r="A43" s="19" t="s">
        <v>145</v>
      </c>
      <c r="B43" s="230">
        <v>0.69119770058999996</v>
      </c>
      <c r="C43" s="230">
        <v>0.69263967873999999</v>
      </c>
      <c r="D43" s="230">
        <v>0.71990006007999996</v>
      </c>
      <c r="E43" s="230">
        <v>0.73087592505999999</v>
      </c>
      <c r="F43" s="230">
        <v>0.73960980701000001</v>
      </c>
      <c r="G43" s="230">
        <v>0.74227639412000002</v>
      </c>
      <c r="H43" s="230">
        <v>0.74076421666000003</v>
      </c>
      <c r="I43" s="230">
        <v>0.72509231285999998</v>
      </c>
      <c r="J43" s="153"/>
      <c r="K43" s="153"/>
      <c r="L43" s="153"/>
    </row>
    <row r="44" spans="1:12" ht="12.75" outlineLevel="2" x14ac:dyDescent="0.2">
      <c r="A44" s="211" t="s">
        <v>118</v>
      </c>
      <c r="B44" s="131">
        <f t="shared" ref="B44:H44" si="4">SUM(B$45:B$45)</f>
        <v>8.4815851040000001E-2</v>
      </c>
      <c r="C44" s="131">
        <f t="shared" si="4"/>
        <v>8.4992794050000001E-2</v>
      </c>
      <c r="D44" s="131">
        <f t="shared" si="4"/>
        <v>8.8337875260000004E-2</v>
      </c>
      <c r="E44" s="131">
        <f t="shared" si="4"/>
        <v>8.968470748E-2</v>
      </c>
      <c r="F44" s="131">
        <f t="shared" si="4"/>
        <v>8.9495923300000002E-2</v>
      </c>
      <c r="G44" s="131">
        <f t="shared" si="4"/>
        <v>8.9818591650000001E-2</v>
      </c>
      <c r="H44" s="131">
        <f t="shared" si="4"/>
        <v>8.9635611759999997E-2</v>
      </c>
      <c r="I44" s="131">
        <v>8.6503480930000001E-2</v>
      </c>
      <c r="J44" s="153"/>
      <c r="K44" s="153"/>
      <c r="L44" s="153"/>
    </row>
    <row r="45" spans="1:12" ht="12.75" outlineLevel="3" x14ac:dyDescent="0.2">
      <c r="A45" s="19" t="s">
        <v>30</v>
      </c>
      <c r="B45" s="230">
        <v>8.4815851040000001E-2</v>
      </c>
      <c r="C45" s="230">
        <v>8.4992794050000001E-2</v>
      </c>
      <c r="D45" s="230">
        <v>8.8337875260000004E-2</v>
      </c>
      <c r="E45" s="230">
        <v>8.968470748E-2</v>
      </c>
      <c r="F45" s="230">
        <v>8.9495923300000002E-2</v>
      </c>
      <c r="G45" s="230">
        <v>8.9818591650000001E-2</v>
      </c>
      <c r="H45" s="230">
        <v>8.9635611759999997E-2</v>
      </c>
      <c r="I45" s="230">
        <v>8.6503480930000001E-2</v>
      </c>
      <c r="J45" s="153"/>
      <c r="K45" s="153"/>
      <c r="L45" s="153"/>
    </row>
    <row r="46" spans="1:12" ht="15" outlineLevel="1" x14ac:dyDescent="0.25">
      <c r="A46" s="6" t="s">
        <v>15</v>
      </c>
      <c r="B46" s="128">
        <f t="shared" ref="B46:I46" si="5">B$47+B$53+B$57</f>
        <v>0.47313389375999998</v>
      </c>
      <c r="C46" s="128">
        <f t="shared" si="5"/>
        <v>0.47455557223</v>
      </c>
      <c r="D46" s="128">
        <f t="shared" si="5"/>
        <v>0.50619703158000007</v>
      </c>
      <c r="E46" s="128">
        <f t="shared" si="5"/>
        <v>0.51635446760999992</v>
      </c>
      <c r="F46" s="128">
        <f t="shared" si="5"/>
        <v>0.52245908668999996</v>
      </c>
      <c r="G46" s="128">
        <f t="shared" si="5"/>
        <v>0.51877345262999996</v>
      </c>
      <c r="H46" s="128">
        <f t="shared" si="5"/>
        <v>0.51193881630000004</v>
      </c>
      <c r="I46" s="128">
        <f t="shared" si="5"/>
        <v>0.49219355887999999</v>
      </c>
      <c r="J46" s="153"/>
      <c r="K46" s="153"/>
      <c r="L46" s="153"/>
    </row>
    <row r="47" spans="1:12" ht="12.75" outlineLevel="2" x14ac:dyDescent="0.2">
      <c r="A47" s="211" t="s">
        <v>196</v>
      </c>
      <c r="B47" s="131">
        <f t="shared" ref="B47:H47" si="6">SUM(B$48:B$52)</f>
        <v>0.31887770297999996</v>
      </c>
      <c r="C47" s="131">
        <f t="shared" si="6"/>
        <v>0.31954294634000002</v>
      </c>
      <c r="D47" s="131">
        <f t="shared" si="6"/>
        <v>0.33211927261000002</v>
      </c>
      <c r="E47" s="131">
        <f t="shared" si="6"/>
        <v>0.33718288694999998</v>
      </c>
      <c r="F47" s="131">
        <f t="shared" si="6"/>
        <v>0.34121218312000001</v>
      </c>
      <c r="G47" s="131">
        <f t="shared" si="6"/>
        <v>0.34244238854999998</v>
      </c>
      <c r="H47" s="131">
        <f t="shared" si="6"/>
        <v>0.34174475938999999</v>
      </c>
      <c r="I47" s="131">
        <v>0.33451467064000001</v>
      </c>
      <c r="J47" s="153"/>
      <c r="K47" s="153"/>
      <c r="L47" s="153"/>
    </row>
    <row r="48" spans="1:12" ht="12.75" outlineLevel="3" x14ac:dyDescent="0.2">
      <c r="A48" s="19" t="s">
        <v>114</v>
      </c>
      <c r="B48" s="230">
        <v>4.1329000000000002E-7</v>
      </c>
      <c r="C48" s="230">
        <v>4.1416E-7</v>
      </c>
      <c r="D48" s="230">
        <v>4.3046E-7</v>
      </c>
      <c r="E48" s="230">
        <v>4.3701999999999998E-7</v>
      </c>
      <c r="F48" s="230">
        <v>4.4224000000000002E-7</v>
      </c>
      <c r="G48" s="230">
        <v>4.4383999999999998E-7</v>
      </c>
      <c r="H48" s="230">
        <v>4.4293000000000001E-7</v>
      </c>
      <c r="I48" s="230">
        <v>4.3356000000000003E-7</v>
      </c>
      <c r="J48" s="153"/>
      <c r="K48" s="153"/>
      <c r="L48" s="153"/>
    </row>
    <row r="49" spans="1:12" ht="12.75" outlineLevel="3" x14ac:dyDescent="0.2">
      <c r="A49" s="19" t="s">
        <v>77</v>
      </c>
      <c r="B49" s="230">
        <v>3.5628747449999998E-2</v>
      </c>
      <c r="C49" s="230">
        <v>3.5703076219999998E-2</v>
      </c>
      <c r="D49" s="230">
        <v>3.7108250519999997E-2</v>
      </c>
      <c r="E49" s="230">
        <v>3.7674016749999997E-2</v>
      </c>
      <c r="F49" s="230">
        <v>3.8124216859999997E-2</v>
      </c>
      <c r="G49" s="230">
        <v>3.8261669800000002E-2</v>
      </c>
      <c r="H49" s="230">
        <v>3.8183722509999997E-2</v>
      </c>
      <c r="I49" s="230">
        <v>3.737589241E-2</v>
      </c>
      <c r="J49" s="153"/>
      <c r="K49" s="153"/>
      <c r="L49" s="153"/>
    </row>
    <row r="50" spans="1:12" ht="12.75" outlineLevel="3" x14ac:dyDescent="0.2">
      <c r="A50" s="19" t="s">
        <v>106</v>
      </c>
      <c r="B50" s="230">
        <v>7.1257494899999996E-2</v>
      </c>
      <c r="C50" s="230">
        <v>7.1406152439999995E-2</v>
      </c>
      <c r="D50" s="230">
        <v>7.4216501039999994E-2</v>
      </c>
      <c r="E50" s="230">
        <v>7.5348033499999995E-2</v>
      </c>
      <c r="F50" s="230">
        <v>7.6248433719999995E-2</v>
      </c>
      <c r="G50" s="230">
        <v>7.6523339600000004E-2</v>
      </c>
      <c r="H50" s="230">
        <v>7.6367445019999994E-2</v>
      </c>
      <c r="I50" s="230">
        <v>7.475178482E-2</v>
      </c>
      <c r="J50" s="153"/>
      <c r="K50" s="153"/>
      <c r="L50" s="153"/>
    </row>
    <row r="51" spans="1:12" ht="12.75" outlineLevel="3" x14ac:dyDescent="0.2">
      <c r="A51" s="19" t="s">
        <v>1</v>
      </c>
      <c r="B51" s="230">
        <v>0.10688624234999999</v>
      </c>
      <c r="C51" s="230">
        <v>0.10710922866</v>
      </c>
      <c r="D51" s="230">
        <v>0.11132475156</v>
      </c>
      <c r="E51" s="230">
        <v>0.11302205025000001</v>
      </c>
      <c r="F51" s="230">
        <v>0.11437265058</v>
      </c>
      <c r="G51" s="230">
        <v>0.1147850094</v>
      </c>
      <c r="H51" s="230">
        <v>0.11455116753</v>
      </c>
      <c r="I51" s="230">
        <v>0.11212767723</v>
      </c>
      <c r="J51" s="153"/>
      <c r="K51" s="153"/>
      <c r="L51" s="153"/>
    </row>
    <row r="52" spans="1:12" ht="12.75" outlineLevel="3" x14ac:dyDescent="0.2">
      <c r="A52" s="19" t="s">
        <v>0</v>
      </c>
      <c r="B52" s="230">
        <v>0.10510480498999999</v>
      </c>
      <c r="C52" s="230">
        <v>0.10532407486000001</v>
      </c>
      <c r="D52" s="230">
        <v>0.10946933903</v>
      </c>
      <c r="E52" s="230">
        <v>0.11113834943000001</v>
      </c>
      <c r="F52" s="230">
        <v>0.11246643972000001</v>
      </c>
      <c r="G52" s="230">
        <v>0.11287192591</v>
      </c>
      <c r="H52" s="230">
        <v>0.11264198139999999</v>
      </c>
      <c r="I52" s="230">
        <v>0.11025888262</v>
      </c>
      <c r="J52" s="153"/>
      <c r="K52" s="153"/>
      <c r="L52" s="153"/>
    </row>
    <row r="53" spans="1:12" ht="12.75" outlineLevel="2" x14ac:dyDescent="0.2">
      <c r="A53" s="211" t="s">
        <v>118</v>
      </c>
      <c r="B53" s="131">
        <f t="shared" ref="B53:H53" si="7">SUM(B$54:B$56)</f>
        <v>0.1542221778</v>
      </c>
      <c r="C53" s="131">
        <f t="shared" si="7"/>
        <v>0.15497854194999999</v>
      </c>
      <c r="D53" s="131">
        <f t="shared" si="7"/>
        <v>0.17404233358000001</v>
      </c>
      <c r="E53" s="131">
        <f t="shared" si="7"/>
        <v>0.17913561516000001</v>
      </c>
      <c r="F53" s="131">
        <f t="shared" si="7"/>
        <v>0.18121050828999999</v>
      </c>
      <c r="G53" s="131">
        <f t="shared" si="7"/>
        <v>0.17629453758000002</v>
      </c>
      <c r="H53" s="131">
        <f t="shared" si="7"/>
        <v>0.17015760481999997</v>
      </c>
      <c r="I53" s="131">
        <v>0.15764320734000001</v>
      </c>
      <c r="J53" s="153"/>
      <c r="K53" s="153"/>
      <c r="L53" s="153"/>
    </row>
    <row r="54" spans="1:12" ht="12.75" outlineLevel="3" x14ac:dyDescent="0.2">
      <c r="A54" s="19" t="s">
        <v>51</v>
      </c>
      <c r="B54" s="230">
        <v>1.2166126249999999E-2</v>
      </c>
      <c r="C54" s="230">
        <v>1.2335711940000001E-2</v>
      </c>
      <c r="D54" s="230">
        <v>2.489693833E-2</v>
      </c>
      <c r="E54" s="230">
        <v>2.7724425489999999E-2</v>
      </c>
      <c r="F54" s="230">
        <v>3.0357131490000001E-2</v>
      </c>
      <c r="G54" s="230">
        <v>3.107244566E-2</v>
      </c>
      <c r="H54" s="230">
        <v>3.1450875349999997E-2</v>
      </c>
      <c r="I54" s="230">
        <v>3.078548805E-2</v>
      </c>
      <c r="J54" s="153"/>
      <c r="K54" s="153"/>
      <c r="L54" s="153"/>
    </row>
    <row r="55" spans="1:12" ht="12.75" outlineLevel="3" x14ac:dyDescent="0.2">
      <c r="A55" s="19" t="s">
        <v>125</v>
      </c>
      <c r="B55" s="230">
        <v>0.1388693298</v>
      </c>
      <c r="C55" s="230">
        <v>0.13958631947</v>
      </c>
      <c r="D55" s="230">
        <v>0.14596858892</v>
      </c>
      <c r="E55" s="230">
        <v>0.14818594856</v>
      </c>
      <c r="F55" s="230">
        <v>0.14773573467000001</v>
      </c>
      <c r="G55" s="230">
        <v>0.14209320945000001</v>
      </c>
      <c r="H55" s="230">
        <v>0.13558422120999999</v>
      </c>
      <c r="I55" s="230">
        <v>0.12394454378</v>
      </c>
      <c r="J55" s="153"/>
      <c r="K55" s="153"/>
      <c r="L55" s="153"/>
    </row>
    <row r="56" spans="1:12" ht="12.75" outlineLevel="3" x14ac:dyDescent="0.2">
      <c r="A56" s="19" t="s">
        <v>96</v>
      </c>
      <c r="B56" s="230">
        <v>3.18672175E-3</v>
      </c>
      <c r="C56" s="230">
        <v>3.0565105400000001E-3</v>
      </c>
      <c r="D56" s="230">
        <v>3.1768063299999999E-3</v>
      </c>
      <c r="E56" s="230">
        <v>3.2252411100000002E-3</v>
      </c>
      <c r="F56" s="230">
        <v>3.1176421299999998E-3</v>
      </c>
      <c r="G56" s="230">
        <v>3.1288824699999998E-3</v>
      </c>
      <c r="H56" s="230">
        <v>3.1225082599999998E-3</v>
      </c>
      <c r="I56" s="230">
        <v>2.9131755100000002E-3</v>
      </c>
      <c r="J56" s="153"/>
      <c r="K56" s="153"/>
      <c r="L56" s="153"/>
    </row>
    <row r="57" spans="1:12" ht="12.75" outlineLevel="2" x14ac:dyDescent="0.2">
      <c r="A57" s="211" t="s">
        <v>137</v>
      </c>
      <c r="B57" s="131">
        <f t="shared" ref="B57:H57" si="8">SUM(B$58:B$58)</f>
        <v>3.401298E-5</v>
      </c>
      <c r="C57" s="131">
        <f t="shared" si="8"/>
        <v>3.4083939999999997E-5</v>
      </c>
      <c r="D57" s="131">
        <f t="shared" si="8"/>
        <v>3.5425390000000001E-5</v>
      </c>
      <c r="E57" s="131">
        <f t="shared" si="8"/>
        <v>3.59655E-5</v>
      </c>
      <c r="F57" s="131">
        <f t="shared" si="8"/>
        <v>3.6395279999999999E-5</v>
      </c>
      <c r="G57" s="131">
        <f t="shared" si="8"/>
        <v>3.6526499999999997E-5</v>
      </c>
      <c r="H57" s="131">
        <f t="shared" si="8"/>
        <v>3.6452090000000002E-5</v>
      </c>
      <c r="I57" s="131">
        <v>3.5680899999999999E-5</v>
      </c>
      <c r="J57" s="153"/>
      <c r="K57" s="153"/>
      <c r="L57" s="153"/>
    </row>
    <row r="58" spans="1:12" ht="12.75" outlineLevel="3" x14ac:dyDescent="0.2">
      <c r="A58" s="19" t="s">
        <v>71</v>
      </c>
      <c r="B58" s="230">
        <v>3.401298E-5</v>
      </c>
      <c r="C58" s="230">
        <v>3.4083939999999997E-5</v>
      </c>
      <c r="D58" s="230">
        <v>3.5425390000000001E-5</v>
      </c>
      <c r="E58" s="230">
        <v>3.59655E-5</v>
      </c>
      <c r="F58" s="230">
        <v>3.6395279999999999E-5</v>
      </c>
      <c r="G58" s="230">
        <v>3.6526499999999997E-5</v>
      </c>
      <c r="H58" s="230">
        <v>3.6452090000000002E-5</v>
      </c>
      <c r="I58" s="230">
        <v>3.5680899999999999E-5</v>
      </c>
      <c r="J58" s="153"/>
      <c r="K58" s="153"/>
      <c r="L58" s="153"/>
    </row>
    <row r="59" spans="1:12" ht="15" x14ac:dyDescent="0.25">
      <c r="A59" s="180" t="s">
        <v>65</v>
      </c>
      <c r="B59" s="27">
        <f t="shared" ref="B59:I59" si="9">B$60+B$84</f>
        <v>48.989942718099996</v>
      </c>
      <c r="C59" s="27">
        <f t="shared" si="9"/>
        <v>49.136986129829999</v>
      </c>
      <c r="D59" s="27">
        <f t="shared" si="9"/>
        <v>48.620721834819996</v>
      </c>
      <c r="E59" s="27">
        <f t="shared" si="9"/>
        <v>48.566446473409997</v>
      </c>
      <c r="F59" s="27">
        <f t="shared" si="9"/>
        <v>48.082668789210004</v>
      </c>
      <c r="G59" s="27">
        <f t="shared" si="9"/>
        <v>47.147023364919995</v>
      </c>
      <c r="H59" s="27">
        <f t="shared" si="9"/>
        <v>47.168235599469995</v>
      </c>
      <c r="I59" s="27">
        <f t="shared" si="9"/>
        <v>47.310682630850003</v>
      </c>
      <c r="J59" s="153"/>
      <c r="K59" s="153"/>
      <c r="L59" s="153"/>
    </row>
    <row r="60" spans="1:12" ht="15" outlineLevel="1" x14ac:dyDescent="0.25">
      <c r="A60" s="6" t="s">
        <v>70</v>
      </c>
      <c r="B60" s="128">
        <f t="shared" ref="B60:I60" si="10">B$61+B$68+B$74+B$76+B$82</f>
        <v>38.490107997099997</v>
      </c>
      <c r="C60" s="128">
        <f t="shared" si="10"/>
        <v>38.829088353129997</v>
      </c>
      <c r="D60" s="128">
        <f t="shared" si="10"/>
        <v>38.457305663259994</v>
      </c>
      <c r="E60" s="128">
        <f t="shared" si="10"/>
        <v>38.50538897173</v>
      </c>
      <c r="F60" s="128">
        <f t="shared" si="10"/>
        <v>38.225917975250006</v>
      </c>
      <c r="G60" s="128">
        <f t="shared" si="10"/>
        <v>37.628862873209997</v>
      </c>
      <c r="H60" s="128">
        <f t="shared" si="10"/>
        <v>37.517070725259998</v>
      </c>
      <c r="I60" s="128">
        <f t="shared" si="10"/>
        <v>37.514305097030004</v>
      </c>
      <c r="J60" s="153"/>
      <c r="K60" s="153"/>
      <c r="L60" s="153"/>
    </row>
    <row r="61" spans="1:12" ht="12.75" outlineLevel="2" x14ac:dyDescent="0.2">
      <c r="A61" s="211" t="s">
        <v>179</v>
      </c>
      <c r="B61" s="131">
        <f t="shared" ref="B61:H61" si="11">SUM(B$62:B$67)</f>
        <v>14.517573952599999</v>
      </c>
      <c r="C61" s="131">
        <f t="shared" si="11"/>
        <v>14.775882211279999</v>
      </c>
      <c r="D61" s="131">
        <f t="shared" si="11"/>
        <v>14.42234356905</v>
      </c>
      <c r="E61" s="131">
        <f t="shared" si="11"/>
        <v>14.463413107979999</v>
      </c>
      <c r="F61" s="131">
        <f t="shared" si="11"/>
        <v>14.21752164796</v>
      </c>
      <c r="G61" s="131">
        <f t="shared" si="11"/>
        <v>13.661052777180002</v>
      </c>
      <c r="H61" s="131">
        <f t="shared" si="11"/>
        <v>13.57228594909</v>
      </c>
      <c r="I61" s="131">
        <v>13.57136428303</v>
      </c>
      <c r="J61" s="153"/>
      <c r="K61" s="153"/>
      <c r="L61" s="153"/>
    </row>
    <row r="62" spans="1:12" ht="12.75" outlineLevel="3" x14ac:dyDescent="0.2">
      <c r="A62" s="19" t="s">
        <v>20</v>
      </c>
      <c r="B62" s="230">
        <v>3.3534540071799999</v>
      </c>
      <c r="C62" s="230">
        <v>3.4903009697899998</v>
      </c>
      <c r="D62" s="230">
        <v>3.4565809615899998</v>
      </c>
      <c r="E62" s="230">
        <v>3.46220102909</v>
      </c>
      <c r="F62" s="230">
        <v>3.4192079796799999</v>
      </c>
      <c r="G62" s="230">
        <v>3.2685919640400001</v>
      </c>
      <c r="H62" s="230">
        <v>3.2798319759700001</v>
      </c>
      <c r="I62" s="230">
        <v>3.2832039960500001</v>
      </c>
      <c r="J62" s="153"/>
      <c r="K62" s="153"/>
      <c r="L62" s="153"/>
    </row>
    <row r="63" spans="1:12" ht="12.75" outlineLevel="3" x14ac:dyDescent="0.2">
      <c r="A63" s="19" t="s">
        <v>57</v>
      </c>
      <c r="B63" s="230">
        <v>0.64138902918999996</v>
      </c>
      <c r="C63" s="230">
        <v>0.66839039415000001</v>
      </c>
      <c r="D63" s="230">
        <v>0.65249687164000003</v>
      </c>
      <c r="E63" s="230">
        <v>0.66285731069999998</v>
      </c>
      <c r="F63" s="230">
        <v>0.65419695655999999</v>
      </c>
      <c r="G63" s="230">
        <v>0.59352229654999999</v>
      </c>
      <c r="H63" s="230">
        <v>0.60015072162000005</v>
      </c>
      <c r="I63" s="230">
        <v>0.60718806390000002</v>
      </c>
      <c r="J63" s="153"/>
      <c r="K63" s="153"/>
      <c r="L63" s="153"/>
    </row>
    <row r="64" spans="1:12" ht="12.75" outlineLevel="3" x14ac:dyDescent="0.2">
      <c r="A64" s="19" t="s">
        <v>97</v>
      </c>
      <c r="B64" s="230">
        <v>0.68965948957000001</v>
      </c>
      <c r="C64" s="230">
        <v>0.71780295184999998</v>
      </c>
      <c r="D64" s="230">
        <v>0.70138619351999998</v>
      </c>
      <c r="E64" s="230">
        <v>0.70252657986</v>
      </c>
      <c r="F64" s="230">
        <v>0.69380271903000001</v>
      </c>
      <c r="G64" s="230">
        <v>0.65839406210999996</v>
      </c>
      <c r="H64" s="230">
        <v>0.66024128600999998</v>
      </c>
      <c r="I64" s="230">
        <v>0.69947728503999995</v>
      </c>
      <c r="J64" s="153"/>
      <c r="K64" s="153"/>
      <c r="L64" s="153"/>
    </row>
    <row r="65" spans="1:12" ht="12.75" outlineLevel="3" x14ac:dyDescent="0.2">
      <c r="A65" s="19" t="s">
        <v>132</v>
      </c>
      <c r="B65" s="230">
        <v>4.9122241122599997</v>
      </c>
      <c r="C65" s="230">
        <v>4.8646927712599997</v>
      </c>
      <c r="D65" s="230">
        <v>4.8491098167600004</v>
      </c>
      <c r="E65" s="230">
        <v>4.8462630968699996</v>
      </c>
      <c r="F65" s="230">
        <v>4.8295779292100001</v>
      </c>
      <c r="G65" s="230">
        <v>4.8166716913699998</v>
      </c>
      <c r="H65" s="230">
        <v>4.8516923249700001</v>
      </c>
      <c r="I65" s="230">
        <v>4.8060536043199997</v>
      </c>
      <c r="J65" s="153"/>
      <c r="K65" s="153"/>
      <c r="L65" s="153"/>
    </row>
    <row r="66" spans="1:12" ht="12.75" outlineLevel="3" x14ac:dyDescent="0.2">
      <c r="A66" s="19" t="s">
        <v>148</v>
      </c>
      <c r="B66" s="230">
        <v>4.9148866046400004</v>
      </c>
      <c r="C66" s="230">
        <v>5.0287344144699997</v>
      </c>
      <c r="D66" s="230">
        <v>4.75680901578</v>
      </c>
      <c r="E66" s="230">
        <v>4.7830543817000004</v>
      </c>
      <c r="F66" s="230">
        <v>4.6142253537200002</v>
      </c>
      <c r="G66" s="230">
        <v>4.3170891066000001</v>
      </c>
      <c r="H66" s="230">
        <v>4.1720913719599997</v>
      </c>
      <c r="I66" s="230">
        <v>4.16703306516</v>
      </c>
      <c r="J66" s="153"/>
      <c r="K66" s="153"/>
      <c r="L66" s="153"/>
    </row>
    <row r="67" spans="1:12" ht="12.75" outlineLevel="3" x14ac:dyDescent="0.2">
      <c r="A67" s="19" t="s">
        <v>142</v>
      </c>
      <c r="B67" s="230">
        <v>5.9607097600000002E-3</v>
      </c>
      <c r="C67" s="230">
        <v>5.9607097600000002E-3</v>
      </c>
      <c r="D67" s="230">
        <v>5.9607097600000002E-3</v>
      </c>
      <c r="E67" s="230">
        <v>6.5107097600000004E-3</v>
      </c>
      <c r="F67" s="230">
        <v>6.5107097600000004E-3</v>
      </c>
      <c r="G67" s="230">
        <v>6.7836565099999996E-3</v>
      </c>
      <c r="H67" s="230">
        <v>8.2782685599999996E-3</v>
      </c>
      <c r="I67" s="230">
        <v>8.4082685599999995E-3</v>
      </c>
      <c r="J67" s="153"/>
      <c r="K67" s="153"/>
      <c r="L67" s="153"/>
    </row>
    <row r="68" spans="1:12" ht="12.75" outlineLevel="2" x14ac:dyDescent="0.2">
      <c r="A68" s="211" t="s">
        <v>46</v>
      </c>
      <c r="B68" s="131">
        <f t="shared" ref="B68:H68" si="12">SUM(B$69:B$73)</f>
        <v>1.7563631931399997</v>
      </c>
      <c r="C68" s="131">
        <f t="shared" si="12"/>
        <v>1.7965229659299999</v>
      </c>
      <c r="D68" s="131">
        <f t="shared" si="12"/>
        <v>1.7920770263899999</v>
      </c>
      <c r="E68" s="131">
        <f t="shared" si="12"/>
        <v>1.7892942234599998</v>
      </c>
      <c r="F68" s="131">
        <f t="shared" si="12"/>
        <v>1.77512017433</v>
      </c>
      <c r="G68" s="131">
        <f t="shared" si="12"/>
        <v>1.7608297852499999</v>
      </c>
      <c r="H68" s="131">
        <f t="shared" si="12"/>
        <v>1.75018089561</v>
      </c>
      <c r="I68" s="131">
        <v>1.75043104186</v>
      </c>
      <c r="J68" s="153"/>
      <c r="K68" s="153"/>
      <c r="L68" s="153"/>
    </row>
    <row r="69" spans="1:12" ht="12.75" outlineLevel="3" x14ac:dyDescent="0.2">
      <c r="A69" s="19" t="s">
        <v>29</v>
      </c>
      <c r="B69" s="230">
        <v>0.31720380743999999</v>
      </c>
      <c r="C69" s="230">
        <v>0.3246471581</v>
      </c>
      <c r="D69" s="230">
        <v>0.31446284044</v>
      </c>
      <c r="E69" s="230">
        <v>0.31005976491999998</v>
      </c>
      <c r="F69" s="230">
        <v>0.31164041758</v>
      </c>
      <c r="G69" s="230">
        <v>0.30827536020000001</v>
      </c>
      <c r="H69" s="230">
        <v>0.30026368916000001</v>
      </c>
      <c r="I69" s="230">
        <v>0.30656608466000002</v>
      </c>
      <c r="J69" s="153"/>
      <c r="K69" s="153"/>
      <c r="L69" s="153"/>
    </row>
    <row r="70" spans="1:12" ht="12.75" outlineLevel="3" x14ac:dyDescent="0.2">
      <c r="A70" s="19" t="s">
        <v>54</v>
      </c>
      <c r="B70" s="230">
        <v>0.26677163799999998</v>
      </c>
      <c r="C70" s="230">
        <v>0.27765799226999999</v>
      </c>
      <c r="D70" s="230">
        <v>0.27497552166</v>
      </c>
      <c r="E70" s="230">
        <v>0.27542260535000002</v>
      </c>
      <c r="F70" s="230">
        <v>0.27458208207000001</v>
      </c>
      <c r="G70" s="230">
        <v>0.26248674905000002</v>
      </c>
      <c r="H70" s="230">
        <v>0.26325632589999998</v>
      </c>
      <c r="I70" s="230">
        <v>0.26476807344999997</v>
      </c>
      <c r="J70" s="153"/>
      <c r="K70" s="153"/>
      <c r="L70" s="153"/>
    </row>
    <row r="71" spans="1:12" ht="12.75" outlineLevel="3" x14ac:dyDescent="0.2">
      <c r="A71" s="19" t="s">
        <v>124</v>
      </c>
      <c r="B71" s="230">
        <v>0.60585586000000002</v>
      </c>
      <c r="C71" s="230">
        <v>0.60585586000000002</v>
      </c>
      <c r="D71" s="230">
        <v>0.60585586000000002</v>
      </c>
      <c r="E71" s="230">
        <v>0.60585586000000002</v>
      </c>
      <c r="F71" s="230">
        <v>0.60585586000000002</v>
      </c>
      <c r="G71" s="230">
        <v>0.60585586000000002</v>
      </c>
      <c r="H71" s="230">
        <v>0.60585586000000002</v>
      </c>
      <c r="I71" s="230">
        <v>0.60585586000000002</v>
      </c>
      <c r="J71" s="153"/>
      <c r="K71" s="153"/>
      <c r="L71" s="153"/>
    </row>
    <row r="72" spans="1:12" ht="12.75" outlineLevel="3" x14ac:dyDescent="0.2">
      <c r="A72" s="19" t="s">
        <v>136</v>
      </c>
      <c r="B72" s="230">
        <v>6.1721831099999999E-3</v>
      </c>
      <c r="C72" s="230">
        <v>6.1721831099999999E-3</v>
      </c>
      <c r="D72" s="230">
        <v>6.1721831099999999E-3</v>
      </c>
      <c r="E72" s="230">
        <v>6.1721831099999999E-3</v>
      </c>
      <c r="F72" s="230">
        <v>6.1721831099999999E-3</v>
      </c>
      <c r="G72" s="230">
        <v>6.1721831099999999E-3</v>
      </c>
      <c r="H72" s="230">
        <v>6.1721831099999999E-3</v>
      </c>
      <c r="I72" s="230">
        <v>6.1721831099999999E-3</v>
      </c>
      <c r="J72" s="153"/>
      <c r="K72" s="153"/>
      <c r="L72" s="153"/>
    </row>
    <row r="73" spans="1:12" ht="12.75" outlineLevel="3" x14ac:dyDescent="0.2">
      <c r="A73" s="19" t="s">
        <v>26</v>
      </c>
      <c r="B73" s="230">
        <v>0.56035970458999995</v>
      </c>
      <c r="C73" s="230">
        <v>0.58218977245000003</v>
      </c>
      <c r="D73" s="230">
        <v>0.59061062117999996</v>
      </c>
      <c r="E73" s="230">
        <v>0.59178381008000003</v>
      </c>
      <c r="F73" s="230">
        <v>0.57686963157000004</v>
      </c>
      <c r="G73" s="230">
        <v>0.57803963289000004</v>
      </c>
      <c r="H73" s="230">
        <v>0.57463283744000004</v>
      </c>
      <c r="I73" s="230">
        <v>0.56706884063999996</v>
      </c>
      <c r="J73" s="153"/>
      <c r="K73" s="153"/>
      <c r="L73" s="153"/>
    </row>
    <row r="74" spans="1:12" ht="12.75" outlineLevel="2" x14ac:dyDescent="0.2">
      <c r="A74" s="211" t="s">
        <v>217</v>
      </c>
      <c r="B74" s="131">
        <f t="shared" ref="B74:H74" si="13">SUM(B$75:B$75)</f>
        <v>6.1017590000000003E-5</v>
      </c>
      <c r="C74" s="131">
        <f t="shared" si="13"/>
        <v>6.350758E-5</v>
      </c>
      <c r="D74" s="131">
        <f t="shared" si="13"/>
        <v>6.289403E-5</v>
      </c>
      <c r="E74" s="131">
        <f t="shared" si="13"/>
        <v>6.2996289999999998E-5</v>
      </c>
      <c r="F74" s="131">
        <f t="shared" si="13"/>
        <v>6.2214009999999998E-5</v>
      </c>
      <c r="G74" s="131">
        <f t="shared" si="13"/>
        <v>5.9473479999999998E-5</v>
      </c>
      <c r="H74" s="131">
        <f t="shared" si="13"/>
        <v>5.9678E-5</v>
      </c>
      <c r="I74" s="131">
        <v>5.9739360000000003E-5</v>
      </c>
      <c r="J74" s="153"/>
      <c r="K74" s="153"/>
      <c r="L74" s="153"/>
    </row>
    <row r="75" spans="1:12" ht="12.75" outlineLevel="3" x14ac:dyDescent="0.2">
      <c r="A75" s="19" t="s">
        <v>191</v>
      </c>
      <c r="B75" s="230">
        <v>6.1017590000000003E-5</v>
      </c>
      <c r="C75" s="230">
        <v>6.350758E-5</v>
      </c>
      <c r="D75" s="230">
        <v>6.289403E-5</v>
      </c>
      <c r="E75" s="230">
        <v>6.2996289999999998E-5</v>
      </c>
      <c r="F75" s="230">
        <v>6.2214009999999998E-5</v>
      </c>
      <c r="G75" s="230">
        <v>5.9473479999999998E-5</v>
      </c>
      <c r="H75" s="230">
        <v>5.9678E-5</v>
      </c>
      <c r="I75" s="230">
        <v>5.9739360000000003E-5</v>
      </c>
      <c r="J75" s="153"/>
      <c r="K75" s="153"/>
      <c r="L75" s="153"/>
    </row>
    <row r="76" spans="1:12" ht="12.75" outlineLevel="2" x14ac:dyDescent="0.2">
      <c r="A76" s="211" t="s">
        <v>59</v>
      </c>
      <c r="B76" s="131">
        <f t="shared" ref="B76:H76" si="14">SUM(B$77:B$81)</f>
        <v>20.467272999999999</v>
      </c>
      <c r="C76" s="131">
        <f t="shared" si="14"/>
        <v>20.467272999999999</v>
      </c>
      <c r="D76" s="131">
        <f t="shared" si="14"/>
        <v>20.467272999999999</v>
      </c>
      <c r="E76" s="131">
        <f t="shared" si="14"/>
        <v>20.467272999999999</v>
      </c>
      <c r="F76" s="131">
        <f t="shared" si="14"/>
        <v>20.467272999999999</v>
      </c>
      <c r="G76" s="131">
        <f t="shared" si="14"/>
        <v>20.467272999999999</v>
      </c>
      <c r="H76" s="131">
        <f t="shared" si="14"/>
        <v>20.467272999999999</v>
      </c>
      <c r="I76" s="131">
        <v>20.467272999999999</v>
      </c>
      <c r="J76" s="153"/>
      <c r="K76" s="153"/>
      <c r="L76" s="153"/>
    </row>
    <row r="77" spans="1:12" ht="12.75" outlineLevel="3" x14ac:dyDescent="0.2">
      <c r="A77" s="19" t="s">
        <v>120</v>
      </c>
      <c r="B77" s="230">
        <v>3</v>
      </c>
      <c r="C77" s="230">
        <v>3</v>
      </c>
      <c r="D77" s="230">
        <v>3</v>
      </c>
      <c r="E77" s="230">
        <v>3</v>
      </c>
      <c r="F77" s="230">
        <v>3</v>
      </c>
      <c r="G77" s="230">
        <v>3</v>
      </c>
      <c r="H77" s="230">
        <v>3</v>
      </c>
      <c r="I77" s="230">
        <v>3</v>
      </c>
      <c r="J77" s="153"/>
      <c r="K77" s="153"/>
      <c r="L77" s="153"/>
    </row>
    <row r="78" spans="1:12" ht="12.75" outlineLevel="3" x14ac:dyDescent="0.2">
      <c r="A78" s="19" t="s">
        <v>169</v>
      </c>
      <c r="B78" s="230">
        <v>1</v>
      </c>
      <c r="C78" s="230">
        <v>1</v>
      </c>
      <c r="D78" s="230">
        <v>1</v>
      </c>
      <c r="E78" s="230">
        <v>1</v>
      </c>
      <c r="F78" s="230">
        <v>1</v>
      </c>
      <c r="G78" s="230">
        <v>1</v>
      </c>
      <c r="H78" s="230">
        <v>1</v>
      </c>
      <c r="I78" s="230">
        <v>1</v>
      </c>
      <c r="J78" s="153"/>
      <c r="K78" s="153"/>
      <c r="L78" s="153"/>
    </row>
    <row r="79" spans="1:12" ht="12.75" outlineLevel="3" x14ac:dyDescent="0.2">
      <c r="A79" s="19" t="s">
        <v>203</v>
      </c>
      <c r="B79" s="230">
        <v>12.467273</v>
      </c>
      <c r="C79" s="230">
        <v>12.467273</v>
      </c>
      <c r="D79" s="230">
        <v>12.467273</v>
      </c>
      <c r="E79" s="230">
        <v>12.467273</v>
      </c>
      <c r="F79" s="230">
        <v>12.467273</v>
      </c>
      <c r="G79" s="230">
        <v>12.467273</v>
      </c>
      <c r="H79" s="230">
        <v>12.467273</v>
      </c>
      <c r="I79" s="230">
        <v>12.467273</v>
      </c>
      <c r="J79" s="153"/>
      <c r="K79" s="153"/>
      <c r="L79" s="153"/>
    </row>
    <row r="80" spans="1:12" ht="12.75" outlineLevel="3" x14ac:dyDescent="0.2">
      <c r="A80" s="19" t="s">
        <v>180</v>
      </c>
      <c r="B80" s="230">
        <v>1</v>
      </c>
      <c r="C80" s="230">
        <v>1</v>
      </c>
      <c r="D80" s="230">
        <v>1</v>
      </c>
      <c r="E80" s="230">
        <v>1</v>
      </c>
      <c r="F80" s="230">
        <v>1</v>
      </c>
      <c r="G80" s="230">
        <v>1</v>
      </c>
      <c r="H80" s="230">
        <v>1</v>
      </c>
      <c r="I80" s="230">
        <v>1</v>
      </c>
      <c r="J80" s="153"/>
      <c r="K80" s="153"/>
      <c r="L80" s="153"/>
    </row>
    <row r="81" spans="1:12" ht="12.75" outlineLevel="3" x14ac:dyDescent="0.2">
      <c r="A81" s="19" t="s">
        <v>218</v>
      </c>
      <c r="B81" s="230">
        <v>3</v>
      </c>
      <c r="C81" s="230">
        <v>3</v>
      </c>
      <c r="D81" s="230">
        <v>3</v>
      </c>
      <c r="E81" s="230">
        <v>3</v>
      </c>
      <c r="F81" s="230">
        <v>3</v>
      </c>
      <c r="G81" s="230">
        <v>3</v>
      </c>
      <c r="H81" s="230">
        <v>3</v>
      </c>
      <c r="I81" s="230">
        <v>3</v>
      </c>
      <c r="J81" s="153"/>
      <c r="K81" s="153"/>
      <c r="L81" s="153"/>
    </row>
    <row r="82" spans="1:12" ht="12.75" outlineLevel="2" x14ac:dyDescent="0.2">
      <c r="A82" s="211" t="s">
        <v>182</v>
      </c>
      <c r="B82" s="131">
        <f t="shared" ref="B82:H82" si="15">SUM(B$83:B$83)</f>
        <v>1.74883683377</v>
      </c>
      <c r="C82" s="131">
        <f t="shared" si="15"/>
        <v>1.7893466683399999</v>
      </c>
      <c r="D82" s="131">
        <f t="shared" si="15"/>
        <v>1.77554917379</v>
      </c>
      <c r="E82" s="131">
        <f t="shared" si="15"/>
        <v>1.785345644</v>
      </c>
      <c r="F82" s="131">
        <f t="shared" si="15"/>
        <v>1.76594093895</v>
      </c>
      <c r="G82" s="131">
        <f t="shared" si="15"/>
        <v>1.7396478372999999</v>
      </c>
      <c r="H82" s="131">
        <f t="shared" si="15"/>
        <v>1.7272712025600001</v>
      </c>
      <c r="I82" s="131">
        <v>1.72517703278</v>
      </c>
      <c r="J82" s="153"/>
      <c r="K82" s="153"/>
      <c r="L82" s="153"/>
    </row>
    <row r="83" spans="1:12" ht="12.75" outlineLevel="3" x14ac:dyDescent="0.2">
      <c r="A83" s="19" t="s">
        <v>148</v>
      </c>
      <c r="B83" s="230">
        <v>1.74883683377</v>
      </c>
      <c r="C83" s="230">
        <v>1.7893466683399999</v>
      </c>
      <c r="D83" s="230">
        <v>1.77554917379</v>
      </c>
      <c r="E83" s="230">
        <v>1.785345644</v>
      </c>
      <c r="F83" s="230">
        <v>1.76594093895</v>
      </c>
      <c r="G83" s="230">
        <v>1.7396478372999999</v>
      </c>
      <c r="H83" s="230">
        <v>1.7272712025600001</v>
      </c>
      <c r="I83" s="230">
        <v>1.72517703278</v>
      </c>
      <c r="J83" s="153"/>
      <c r="K83" s="153"/>
      <c r="L83" s="153"/>
    </row>
    <row r="84" spans="1:12" ht="15" outlineLevel="1" x14ac:dyDescent="0.25">
      <c r="A84" s="6" t="s">
        <v>15</v>
      </c>
      <c r="B84" s="128">
        <f t="shared" ref="B84:I84" si="16">B$85+B$91+B$93+B$101+B$102</f>
        <v>10.499834721000001</v>
      </c>
      <c r="C84" s="128">
        <f t="shared" si="16"/>
        <v>10.307897776700001</v>
      </c>
      <c r="D84" s="128">
        <f t="shared" si="16"/>
        <v>10.16341617156</v>
      </c>
      <c r="E84" s="128">
        <f t="shared" si="16"/>
        <v>10.061057501680001</v>
      </c>
      <c r="F84" s="128">
        <f t="shared" si="16"/>
        <v>9.8567508139599997</v>
      </c>
      <c r="G84" s="128">
        <f t="shared" si="16"/>
        <v>9.5181604917100007</v>
      </c>
      <c r="H84" s="128">
        <f t="shared" si="16"/>
        <v>9.65116487421</v>
      </c>
      <c r="I84" s="128">
        <f t="shared" si="16"/>
        <v>9.7963775338199994</v>
      </c>
      <c r="J84" s="153"/>
      <c r="K84" s="153"/>
      <c r="L84" s="153"/>
    </row>
    <row r="85" spans="1:12" ht="12.75" outlineLevel="2" x14ac:dyDescent="0.2">
      <c r="A85" s="211" t="s">
        <v>179</v>
      </c>
      <c r="B85" s="131">
        <f t="shared" ref="B85:H85" si="17">SUM(B$86:B$90)</f>
        <v>8.1844122870200007</v>
      </c>
      <c r="C85" s="131">
        <f t="shared" si="17"/>
        <v>8.0589780684200001</v>
      </c>
      <c r="D85" s="131">
        <f t="shared" si="17"/>
        <v>7.8789820492000002</v>
      </c>
      <c r="E85" s="131">
        <f t="shared" si="17"/>
        <v>7.8955798167099998</v>
      </c>
      <c r="F85" s="131">
        <f t="shared" si="17"/>
        <v>7.8155140518200001</v>
      </c>
      <c r="G85" s="131">
        <f t="shared" si="17"/>
        <v>7.5756566152399998</v>
      </c>
      <c r="H85" s="131">
        <f t="shared" si="17"/>
        <v>7.5010112029</v>
      </c>
      <c r="I85" s="131">
        <v>7.5609517052399999</v>
      </c>
      <c r="J85" s="153"/>
      <c r="K85" s="153"/>
      <c r="L85" s="153"/>
    </row>
    <row r="86" spans="1:12" ht="12.75" outlineLevel="3" x14ac:dyDescent="0.2">
      <c r="A86" s="19" t="s">
        <v>66</v>
      </c>
      <c r="B86" s="230">
        <v>6.3155020130000003E-2</v>
      </c>
      <c r="C86" s="230">
        <v>6.5684984439999997E-2</v>
      </c>
      <c r="D86" s="230">
        <v>6.5061584290000002E-2</v>
      </c>
      <c r="E86" s="230">
        <v>6.2762890520000003E-2</v>
      </c>
      <c r="F86" s="230">
        <v>6.0839999640000003E-2</v>
      </c>
      <c r="G86" s="230">
        <v>5.8159999359999999E-2</v>
      </c>
      <c r="H86" s="230">
        <v>5.8359999570000001E-2</v>
      </c>
      <c r="I86" s="230">
        <v>0.11683999986</v>
      </c>
      <c r="J86" s="153"/>
      <c r="K86" s="153"/>
      <c r="L86" s="153"/>
    </row>
    <row r="87" spans="1:12" ht="12.75" outlineLevel="3" x14ac:dyDescent="0.2">
      <c r="A87" s="19" t="s">
        <v>57</v>
      </c>
      <c r="B87" s="230">
        <v>0.40809589511</v>
      </c>
      <c r="C87" s="230">
        <v>0.11114415176</v>
      </c>
      <c r="D87" s="230">
        <v>0.12797264994999999</v>
      </c>
      <c r="E87" s="230">
        <v>0.13796088147999999</v>
      </c>
      <c r="F87" s="230">
        <v>0.14760857005</v>
      </c>
      <c r="G87" s="230">
        <v>0.15798807835000001</v>
      </c>
      <c r="H87" s="230">
        <v>0.16294642336000001</v>
      </c>
      <c r="I87" s="230">
        <v>0.17255561427999999</v>
      </c>
      <c r="J87" s="153"/>
      <c r="K87" s="153"/>
      <c r="L87" s="153"/>
    </row>
    <row r="88" spans="1:12" ht="12.75" outlineLevel="3" x14ac:dyDescent="0.2">
      <c r="A88" s="19" t="s">
        <v>97</v>
      </c>
      <c r="B88" s="230">
        <v>4.1769000090000001E-2</v>
      </c>
      <c r="C88" s="230">
        <v>4.3473499620000002E-2</v>
      </c>
      <c r="D88" s="230">
        <v>4.3053499520000003E-2</v>
      </c>
      <c r="E88" s="230">
        <v>6.0372900510000001E-2</v>
      </c>
      <c r="F88" s="230">
        <v>5.962319965E-2</v>
      </c>
      <c r="G88" s="230">
        <v>5.6996799369999997E-2</v>
      </c>
      <c r="H88" s="230">
        <v>5.7192799580000002E-2</v>
      </c>
      <c r="I88" s="230">
        <v>5.7251599930000001E-2</v>
      </c>
      <c r="J88" s="153"/>
      <c r="K88" s="153"/>
      <c r="L88" s="153"/>
    </row>
    <row r="89" spans="1:12" ht="12.75" outlineLevel="3" x14ac:dyDescent="0.2">
      <c r="A89" s="19" t="s">
        <v>132</v>
      </c>
      <c r="B89" s="230">
        <v>0.44967000001000001</v>
      </c>
      <c r="C89" s="230">
        <v>0.44967000001000001</v>
      </c>
      <c r="D89" s="230">
        <v>0.44967000001000001</v>
      </c>
      <c r="E89" s="230">
        <v>0.44967000001000001</v>
      </c>
      <c r="F89" s="230">
        <v>0.44072000003</v>
      </c>
      <c r="G89" s="230">
        <v>0.43760000001999999</v>
      </c>
      <c r="H89" s="230">
        <v>0.45297500002000002</v>
      </c>
      <c r="I89" s="230">
        <v>0.45297500002000002</v>
      </c>
      <c r="J89" s="153"/>
      <c r="K89" s="153"/>
      <c r="L89" s="153"/>
    </row>
    <row r="90" spans="1:12" ht="12.75" outlineLevel="3" x14ac:dyDescent="0.2">
      <c r="A90" s="19" t="s">
        <v>148</v>
      </c>
      <c r="B90" s="230">
        <v>7.2217223716800003</v>
      </c>
      <c r="C90" s="230">
        <v>7.3890054325900003</v>
      </c>
      <c r="D90" s="230">
        <v>7.1932243154300002</v>
      </c>
      <c r="E90" s="230">
        <v>7.1848131441899996</v>
      </c>
      <c r="F90" s="230">
        <v>7.1067222824499998</v>
      </c>
      <c r="G90" s="230">
        <v>6.86491173814</v>
      </c>
      <c r="H90" s="230">
        <v>6.7695369803699998</v>
      </c>
      <c r="I90" s="230">
        <v>6.7613294911499997</v>
      </c>
      <c r="J90" s="153"/>
      <c r="K90" s="153"/>
      <c r="L90" s="153"/>
    </row>
    <row r="91" spans="1:12" ht="12.75" outlineLevel="2" x14ac:dyDescent="0.2">
      <c r="A91" s="211" t="s">
        <v>46</v>
      </c>
      <c r="B91" s="131">
        <f t="shared" ref="B91:H91" si="18">SUM(B$92:B$92)</f>
        <v>9.7477853279999999E-2</v>
      </c>
      <c r="C91" s="131">
        <f t="shared" si="18"/>
        <v>7.3108389940000004E-2</v>
      </c>
      <c r="D91" s="131">
        <f t="shared" si="18"/>
        <v>7.3108389940000004E-2</v>
      </c>
      <c r="E91" s="131">
        <f t="shared" si="18"/>
        <v>7.3108389940000004E-2</v>
      </c>
      <c r="F91" s="131">
        <f t="shared" si="18"/>
        <v>7.3108389940000004E-2</v>
      </c>
      <c r="G91" s="131">
        <f t="shared" si="18"/>
        <v>7.3108389940000004E-2</v>
      </c>
      <c r="H91" s="131">
        <f t="shared" si="18"/>
        <v>7.3108389940000004E-2</v>
      </c>
      <c r="I91" s="131">
        <v>4.8738926600000003E-2</v>
      </c>
      <c r="J91" s="153"/>
      <c r="K91" s="153"/>
      <c r="L91" s="153"/>
    </row>
    <row r="92" spans="1:12" ht="12.75" outlineLevel="3" x14ac:dyDescent="0.2">
      <c r="A92" s="19" t="s">
        <v>29</v>
      </c>
      <c r="B92" s="230">
        <v>9.7477853279999999E-2</v>
      </c>
      <c r="C92" s="230">
        <v>7.3108389940000004E-2</v>
      </c>
      <c r="D92" s="230">
        <v>7.3108389940000004E-2</v>
      </c>
      <c r="E92" s="230">
        <v>7.3108389940000004E-2</v>
      </c>
      <c r="F92" s="230">
        <v>7.3108389940000004E-2</v>
      </c>
      <c r="G92" s="230">
        <v>7.3108389940000004E-2</v>
      </c>
      <c r="H92" s="230">
        <v>7.3108389940000004E-2</v>
      </c>
      <c r="I92" s="230">
        <v>4.8738926600000003E-2</v>
      </c>
      <c r="J92" s="153"/>
      <c r="K92" s="153"/>
      <c r="L92" s="153"/>
    </row>
    <row r="93" spans="1:12" ht="12.75" outlineLevel="2" x14ac:dyDescent="0.2">
      <c r="A93" s="211" t="s">
        <v>217</v>
      </c>
      <c r="B93" s="131">
        <f t="shared" ref="B93:H93" si="19">SUM(B$94:B$100)</f>
        <v>2.1019582370299998</v>
      </c>
      <c r="C93" s="131">
        <f t="shared" si="19"/>
        <v>2.0571382817200004</v>
      </c>
      <c r="D93" s="131">
        <f t="shared" si="19"/>
        <v>2.0935677731300002</v>
      </c>
      <c r="E93" s="131">
        <f t="shared" si="19"/>
        <v>1.9739616143100001</v>
      </c>
      <c r="F93" s="131">
        <f t="shared" si="19"/>
        <v>1.8510076501900001</v>
      </c>
      <c r="G93" s="131">
        <f t="shared" si="19"/>
        <v>1.7540185754099999</v>
      </c>
      <c r="H93" s="131">
        <f t="shared" si="19"/>
        <v>1.96248921333</v>
      </c>
      <c r="I93" s="131">
        <v>2.0722697234599998</v>
      </c>
      <c r="J93" s="153"/>
      <c r="K93" s="153"/>
      <c r="L93" s="153"/>
    </row>
    <row r="94" spans="1:12" ht="12.75" outlineLevel="3" x14ac:dyDescent="0.2">
      <c r="A94" s="19" t="s">
        <v>76</v>
      </c>
      <c r="B94" s="230">
        <v>0</v>
      </c>
      <c r="C94" s="230">
        <v>0</v>
      </c>
      <c r="D94" s="230">
        <v>5.6690593460000001E-2</v>
      </c>
      <c r="E94" s="230">
        <v>5.6690593460000001E-2</v>
      </c>
      <c r="F94" s="230">
        <v>5.6690593460000001E-2</v>
      </c>
      <c r="G94" s="230">
        <v>5.6690593460000001E-2</v>
      </c>
      <c r="H94" s="230">
        <v>5.6690593460000001E-2</v>
      </c>
      <c r="I94" s="230">
        <v>5.6690593460000001E-2</v>
      </c>
      <c r="J94" s="153"/>
      <c r="K94" s="153"/>
      <c r="L94" s="153"/>
    </row>
    <row r="95" spans="1:12" ht="12.75" outlineLevel="3" x14ac:dyDescent="0.2">
      <c r="A95" s="19" t="s">
        <v>176</v>
      </c>
      <c r="B95" s="230">
        <v>0.37729509711999998</v>
      </c>
      <c r="C95" s="230">
        <v>0.41665217357000001</v>
      </c>
      <c r="D95" s="230">
        <v>0.39708077324000002</v>
      </c>
      <c r="E95" s="230">
        <v>0.2841455738</v>
      </c>
      <c r="F95" s="230">
        <v>0.16844671384000001</v>
      </c>
      <c r="G95" s="230">
        <v>9.0552474080000001E-2</v>
      </c>
      <c r="H95" s="230">
        <v>0.29881524165000001</v>
      </c>
      <c r="I95" s="230">
        <v>0.48353339036999998</v>
      </c>
      <c r="J95" s="153"/>
      <c r="K95" s="153"/>
      <c r="L95" s="153"/>
    </row>
    <row r="96" spans="1:12" ht="12.75" outlineLevel="3" x14ac:dyDescent="0.2">
      <c r="A96" s="19" t="s">
        <v>212</v>
      </c>
      <c r="B96" s="230">
        <v>3.7104216299999999E-2</v>
      </c>
      <c r="C96" s="230">
        <v>3.9716308640000003E-2</v>
      </c>
      <c r="D96" s="230">
        <v>3.9332606989999998E-2</v>
      </c>
      <c r="E96" s="230">
        <v>3.7847072010000003E-2</v>
      </c>
      <c r="F96" s="230">
        <v>3.7377093229999998E-2</v>
      </c>
      <c r="G96" s="230">
        <v>3.5730633320000003E-2</v>
      </c>
      <c r="H96" s="230">
        <v>3.5853503580000001E-2</v>
      </c>
      <c r="I96" s="230">
        <v>3.5890364840000001E-2</v>
      </c>
      <c r="J96" s="153"/>
      <c r="K96" s="153"/>
      <c r="L96" s="153"/>
    </row>
    <row r="97" spans="1:12" ht="12.75" outlineLevel="3" x14ac:dyDescent="0.2">
      <c r="A97" s="19" t="s">
        <v>129</v>
      </c>
      <c r="B97" s="230">
        <v>3.0431699860000001E-2</v>
      </c>
      <c r="C97" s="230">
        <v>3.1673549510000003E-2</v>
      </c>
      <c r="D97" s="230">
        <v>3.1367549440000003E-2</v>
      </c>
      <c r="E97" s="230">
        <v>2.618212504E-2</v>
      </c>
      <c r="F97" s="230">
        <v>2.5856999660000001E-2</v>
      </c>
      <c r="G97" s="230">
        <v>2.4717999550000001E-2</v>
      </c>
      <c r="H97" s="230">
        <v>2.480299964E-2</v>
      </c>
      <c r="I97" s="230">
        <v>2.482849979E-2</v>
      </c>
      <c r="J97" s="153"/>
      <c r="K97" s="153"/>
      <c r="L97" s="153"/>
    </row>
    <row r="98" spans="1:12" ht="12.75" outlineLevel="3" x14ac:dyDescent="0.2">
      <c r="A98" s="19" t="s">
        <v>152</v>
      </c>
      <c r="B98" s="230">
        <v>4.6240000000000003E-2</v>
      </c>
      <c r="C98" s="230">
        <v>4.6240000000000003E-2</v>
      </c>
      <c r="D98" s="230">
        <v>4.6240000000000003E-2</v>
      </c>
      <c r="E98" s="230">
        <v>4.6240000000000003E-2</v>
      </c>
      <c r="F98" s="230">
        <v>3.9780000000000003E-2</v>
      </c>
      <c r="G98" s="230">
        <v>3.9780000000000003E-2</v>
      </c>
      <c r="H98" s="230">
        <v>3.9780000000000003E-2</v>
      </c>
      <c r="I98" s="230">
        <v>3.9780000000000003E-2</v>
      </c>
      <c r="J98" s="153"/>
      <c r="K98" s="153"/>
      <c r="L98" s="153"/>
    </row>
    <row r="99" spans="1:12" ht="12.75" outlineLevel="3" x14ac:dyDescent="0.2">
      <c r="A99" s="19" t="s">
        <v>123</v>
      </c>
      <c r="B99" s="230">
        <v>1.5130309737500001</v>
      </c>
      <c r="C99" s="230">
        <v>1.425</v>
      </c>
      <c r="D99" s="230">
        <v>1.425</v>
      </c>
      <c r="E99" s="230">
        <v>1.425</v>
      </c>
      <c r="F99" s="230">
        <v>1.425</v>
      </c>
      <c r="G99" s="230">
        <v>1.425</v>
      </c>
      <c r="H99" s="230">
        <v>1.425</v>
      </c>
      <c r="I99" s="230">
        <v>1.35</v>
      </c>
      <c r="J99" s="153"/>
      <c r="K99" s="153"/>
      <c r="L99" s="153"/>
    </row>
    <row r="100" spans="1:12" ht="12.75" outlineLevel="3" x14ac:dyDescent="0.2">
      <c r="A100" s="19" t="s">
        <v>105</v>
      </c>
      <c r="B100" s="230">
        <v>9.7856250000000006E-2</v>
      </c>
      <c r="C100" s="230">
        <v>9.7856250000000006E-2</v>
      </c>
      <c r="D100" s="230">
        <v>9.7856250000000006E-2</v>
      </c>
      <c r="E100" s="230">
        <v>9.7856250000000006E-2</v>
      </c>
      <c r="F100" s="230">
        <v>9.7856250000000006E-2</v>
      </c>
      <c r="G100" s="230">
        <v>8.1546875000000005E-2</v>
      </c>
      <c r="H100" s="230">
        <v>8.1546875000000005E-2</v>
      </c>
      <c r="I100" s="230">
        <v>8.1546875000000005E-2</v>
      </c>
      <c r="J100" s="153"/>
      <c r="K100" s="153"/>
      <c r="L100" s="153"/>
    </row>
    <row r="101" spans="1:12" ht="12.75" outlineLevel="2" x14ac:dyDescent="0.2">
      <c r="A101" s="211" t="s">
        <v>59</v>
      </c>
      <c r="B101" s="131"/>
      <c r="C101" s="131"/>
      <c r="D101" s="131"/>
      <c r="E101" s="131"/>
      <c r="F101" s="131"/>
      <c r="G101" s="131"/>
      <c r="H101" s="131"/>
      <c r="I101" s="131"/>
      <c r="J101" s="153"/>
      <c r="K101" s="153"/>
      <c r="L101" s="153"/>
    </row>
    <row r="102" spans="1:12" ht="12.75" outlineLevel="2" x14ac:dyDescent="0.2">
      <c r="A102" s="211" t="s">
        <v>182</v>
      </c>
      <c r="B102" s="131">
        <f t="shared" ref="B102:H102" si="20">SUM(B$103:B$103)</f>
        <v>0.11598634367000001</v>
      </c>
      <c r="C102" s="131">
        <f t="shared" si="20"/>
        <v>0.11867303662000001</v>
      </c>
      <c r="D102" s="131">
        <f t="shared" si="20"/>
        <v>0.11775795929000001</v>
      </c>
      <c r="E102" s="131">
        <f t="shared" si="20"/>
        <v>0.11840768072000001</v>
      </c>
      <c r="F102" s="131">
        <f t="shared" si="20"/>
        <v>0.11712072201</v>
      </c>
      <c r="G102" s="131">
        <f t="shared" si="20"/>
        <v>0.11537691111999999</v>
      </c>
      <c r="H102" s="131">
        <f t="shared" si="20"/>
        <v>0.11455606804</v>
      </c>
      <c r="I102" s="131">
        <v>0.11441717852</v>
      </c>
      <c r="J102" s="153"/>
      <c r="K102" s="153"/>
      <c r="L102" s="153"/>
    </row>
    <row r="103" spans="1:12" ht="12.75" outlineLevel="3" x14ac:dyDescent="0.2">
      <c r="A103" s="19" t="s">
        <v>148</v>
      </c>
      <c r="B103" s="230">
        <v>0.11598634367000001</v>
      </c>
      <c r="C103" s="230">
        <v>0.11867303662000001</v>
      </c>
      <c r="D103" s="230">
        <v>0.11775795929000001</v>
      </c>
      <c r="E103" s="230">
        <v>0.11840768072000001</v>
      </c>
      <c r="F103" s="230">
        <v>0.11712072201</v>
      </c>
      <c r="G103" s="230">
        <v>0.11537691111999999</v>
      </c>
      <c r="H103" s="230">
        <v>0.11455606804</v>
      </c>
      <c r="I103" s="230">
        <v>0.11441717852</v>
      </c>
      <c r="J103" s="153"/>
      <c r="K103" s="153"/>
      <c r="L103" s="153"/>
    </row>
    <row r="104" spans="1:12" x14ac:dyDescent="0.2">
      <c r="B104" s="129"/>
      <c r="C104" s="129"/>
      <c r="D104" s="129"/>
      <c r="E104" s="129"/>
      <c r="F104" s="129"/>
      <c r="G104" s="129"/>
      <c r="H104" s="129"/>
      <c r="I104" s="129"/>
      <c r="J104" s="153"/>
      <c r="K104" s="153"/>
      <c r="L104" s="153"/>
    </row>
    <row r="105" spans="1:12" x14ac:dyDescent="0.2">
      <c r="B105" s="129"/>
      <c r="C105" s="129"/>
      <c r="D105" s="129"/>
      <c r="E105" s="129"/>
      <c r="F105" s="129"/>
      <c r="G105" s="129"/>
      <c r="H105" s="129"/>
      <c r="I105" s="129"/>
      <c r="J105" s="153"/>
      <c r="K105" s="153"/>
      <c r="L105" s="153"/>
    </row>
    <row r="106" spans="1:12" x14ac:dyDescent="0.2">
      <c r="B106" s="129"/>
      <c r="C106" s="129"/>
      <c r="D106" s="129"/>
      <c r="E106" s="129"/>
      <c r="F106" s="129"/>
      <c r="G106" s="129"/>
      <c r="H106" s="129"/>
      <c r="I106" s="129"/>
      <c r="J106" s="153"/>
      <c r="K106" s="153"/>
      <c r="L106" s="153"/>
    </row>
    <row r="107" spans="1:12" x14ac:dyDescent="0.2">
      <c r="B107" s="129"/>
      <c r="C107" s="129"/>
      <c r="D107" s="129"/>
      <c r="E107" s="129"/>
      <c r="F107" s="129"/>
      <c r="G107" s="129"/>
      <c r="H107" s="129"/>
      <c r="I107" s="129"/>
      <c r="J107" s="153"/>
      <c r="K107" s="153"/>
      <c r="L107" s="153"/>
    </row>
    <row r="108" spans="1:12" x14ac:dyDescent="0.2">
      <c r="B108" s="129"/>
      <c r="C108" s="129"/>
      <c r="D108" s="129"/>
      <c r="E108" s="129"/>
      <c r="F108" s="129"/>
      <c r="G108" s="129"/>
      <c r="H108" s="129"/>
      <c r="I108" s="129"/>
      <c r="J108" s="153"/>
      <c r="K108" s="153"/>
      <c r="L108" s="153"/>
    </row>
    <row r="109" spans="1:12" x14ac:dyDescent="0.2">
      <c r="B109" s="129"/>
      <c r="C109" s="129"/>
      <c r="D109" s="129"/>
      <c r="E109" s="129"/>
      <c r="F109" s="129"/>
      <c r="G109" s="129"/>
      <c r="H109" s="129"/>
      <c r="I109" s="129"/>
      <c r="J109" s="153"/>
      <c r="K109" s="153"/>
      <c r="L109" s="153"/>
    </row>
    <row r="110" spans="1:12" x14ac:dyDescent="0.2">
      <c r="B110" s="129"/>
      <c r="C110" s="129"/>
      <c r="D110" s="129"/>
      <c r="E110" s="129"/>
      <c r="F110" s="129"/>
      <c r="G110" s="129"/>
      <c r="H110" s="129"/>
      <c r="I110" s="129"/>
      <c r="J110" s="153"/>
      <c r="K110" s="153"/>
      <c r="L110" s="153"/>
    </row>
    <row r="111" spans="1:12" x14ac:dyDescent="0.2">
      <c r="B111" s="129"/>
      <c r="C111" s="129"/>
      <c r="D111" s="129"/>
      <c r="E111" s="129"/>
      <c r="F111" s="129"/>
      <c r="G111" s="129"/>
      <c r="H111" s="129"/>
      <c r="I111" s="129"/>
      <c r="J111" s="153"/>
      <c r="K111" s="153"/>
      <c r="L111" s="153"/>
    </row>
    <row r="112" spans="1:12" x14ac:dyDescent="0.2">
      <c r="B112" s="129"/>
      <c r="C112" s="129"/>
      <c r="D112" s="129"/>
      <c r="E112" s="129"/>
      <c r="F112" s="129"/>
      <c r="G112" s="129"/>
      <c r="H112" s="129"/>
      <c r="I112" s="129"/>
      <c r="J112" s="153"/>
      <c r="K112" s="153"/>
      <c r="L112" s="153"/>
    </row>
    <row r="113" spans="2:12" x14ac:dyDescent="0.2">
      <c r="B113" s="129"/>
      <c r="C113" s="129"/>
      <c r="D113" s="129"/>
      <c r="E113" s="129"/>
      <c r="F113" s="129"/>
      <c r="G113" s="129"/>
      <c r="H113" s="129"/>
      <c r="I113" s="129"/>
      <c r="J113" s="153"/>
      <c r="K113" s="153"/>
      <c r="L113" s="153"/>
    </row>
    <row r="114" spans="2:12" x14ac:dyDescent="0.2">
      <c r="B114" s="129"/>
      <c r="C114" s="129"/>
      <c r="D114" s="129"/>
      <c r="E114" s="129"/>
      <c r="F114" s="129"/>
      <c r="G114" s="129"/>
      <c r="H114" s="129"/>
      <c r="I114" s="129"/>
      <c r="J114" s="153"/>
      <c r="K114" s="153"/>
      <c r="L114" s="153"/>
    </row>
    <row r="115" spans="2:12" x14ac:dyDescent="0.2">
      <c r="B115" s="129"/>
      <c r="C115" s="129"/>
      <c r="D115" s="129"/>
      <c r="E115" s="129"/>
      <c r="F115" s="129"/>
      <c r="G115" s="129"/>
      <c r="H115" s="129"/>
      <c r="I115" s="129"/>
      <c r="J115" s="153"/>
      <c r="K115" s="153"/>
      <c r="L115" s="153"/>
    </row>
    <row r="116" spans="2:12" x14ac:dyDescent="0.2">
      <c r="B116" s="129"/>
      <c r="C116" s="129"/>
      <c r="D116" s="129"/>
      <c r="E116" s="129"/>
      <c r="F116" s="129"/>
      <c r="G116" s="129"/>
      <c r="H116" s="129"/>
      <c r="I116" s="129"/>
      <c r="J116" s="153"/>
      <c r="K116" s="153"/>
      <c r="L116" s="153"/>
    </row>
    <row r="117" spans="2:12" x14ac:dyDescent="0.2">
      <c r="B117" s="129"/>
      <c r="C117" s="129"/>
      <c r="D117" s="129"/>
      <c r="E117" s="129"/>
      <c r="F117" s="129"/>
      <c r="G117" s="129"/>
      <c r="H117" s="129"/>
      <c r="I117" s="129"/>
      <c r="J117" s="153"/>
      <c r="K117" s="153"/>
      <c r="L117" s="153"/>
    </row>
    <row r="118" spans="2:12" x14ac:dyDescent="0.2">
      <c r="B118" s="129"/>
      <c r="C118" s="129"/>
      <c r="D118" s="129"/>
      <c r="E118" s="129"/>
      <c r="F118" s="129"/>
      <c r="G118" s="129"/>
      <c r="H118" s="129"/>
      <c r="I118" s="129"/>
      <c r="J118" s="153"/>
      <c r="K118" s="153"/>
      <c r="L118" s="153"/>
    </row>
    <row r="119" spans="2:12" x14ac:dyDescent="0.2">
      <c r="B119" s="129"/>
      <c r="C119" s="129"/>
      <c r="D119" s="129"/>
      <c r="E119" s="129"/>
      <c r="F119" s="129"/>
      <c r="G119" s="129"/>
      <c r="H119" s="129"/>
      <c r="I119" s="129"/>
      <c r="J119" s="153"/>
      <c r="K119" s="153"/>
      <c r="L119" s="153"/>
    </row>
    <row r="120" spans="2:12" x14ac:dyDescent="0.2">
      <c r="B120" s="129"/>
      <c r="C120" s="129"/>
      <c r="D120" s="129"/>
      <c r="E120" s="129"/>
      <c r="F120" s="129"/>
      <c r="G120" s="129"/>
      <c r="H120" s="129"/>
      <c r="I120" s="129"/>
      <c r="J120" s="153"/>
      <c r="K120" s="153"/>
      <c r="L120" s="153"/>
    </row>
    <row r="121" spans="2:12" x14ac:dyDescent="0.2">
      <c r="B121" s="129"/>
      <c r="C121" s="129"/>
      <c r="D121" s="129"/>
      <c r="E121" s="129"/>
      <c r="F121" s="129"/>
      <c r="G121" s="129"/>
      <c r="H121" s="129"/>
      <c r="I121" s="129"/>
      <c r="J121" s="153"/>
      <c r="K121" s="153"/>
      <c r="L121" s="153"/>
    </row>
    <row r="122" spans="2:12" x14ac:dyDescent="0.2">
      <c r="B122" s="129"/>
      <c r="C122" s="129"/>
      <c r="D122" s="129"/>
      <c r="E122" s="129"/>
      <c r="F122" s="129"/>
      <c r="G122" s="129"/>
      <c r="H122" s="129"/>
      <c r="I122" s="129"/>
      <c r="J122" s="153"/>
      <c r="K122" s="153"/>
      <c r="L122" s="153"/>
    </row>
    <row r="123" spans="2:12" x14ac:dyDescent="0.2">
      <c r="B123" s="129"/>
      <c r="C123" s="129"/>
      <c r="D123" s="129"/>
      <c r="E123" s="129"/>
      <c r="F123" s="129"/>
      <c r="G123" s="129"/>
      <c r="H123" s="129"/>
      <c r="I123" s="129"/>
      <c r="J123" s="153"/>
      <c r="K123" s="153"/>
      <c r="L123" s="153"/>
    </row>
    <row r="124" spans="2:12" x14ac:dyDescent="0.2">
      <c r="B124" s="129"/>
      <c r="C124" s="129"/>
      <c r="D124" s="129"/>
      <c r="E124" s="129"/>
      <c r="F124" s="129"/>
      <c r="G124" s="129"/>
      <c r="H124" s="129"/>
      <c r="I124" s="129"/>
      <c r="J124" s="153"/>
      <c r="K124" s="153"/>
      <c r="L124" s="153"/>
    </row>
    <row r="125" spans="2:12" x14ac:dyDescent="0.2">
      <c r="B125" s="129"/>
      <c r="C125" s="129"/>
      <c r="D125" s="129"/>
      <c r="E125" s="129"/>
      <c r="F125" s="129"/>
      <c r="G125" s="129"/>
      <c r="H125" s="129"/>
      <c r="I125" s="129"/>
      <c r="J125" s="153"/>
      <c r="K125" s="153"/>
      <c r="L125" s="153"/>
    </row>
    <row r="126" spans="2:12" x14ac:dyDescent="0.2">
      <c r="B126" s="129"/>
      <c r="C126" s="129"/>
      <c r="D126" s="129"/>
      <c r="E126" s="129"/>
      <c r="F126" s="129"/>
      <c r="G126" s="129"/>
      <c r="H126" s="129"/>
      <c r="I126" s="129"/>
      <c r="J126" s="153"/>
      <c r="K126" s="153"/>
      <c r="L126" s="153"/>
    </row>
    <row r="127" spans="2:12" x14ac:dyDescent="0.2">
      <c r="B127" s="129"/>
      <c r="C127" s="129"/>
      <c r="D127" s="129"/>
      <c r="E127" s="129"/>
      <c r="F127" s="129"/>
      <c r="G127" s="129"/>
      <c r="H127" s="129"/>
      <c r="I127" s="129"/>
      <c r="J127" s="153"/>
      <c r="K127" s="153"/>
      <c r="L127" s="153"/>
    </row>
    <row r="128" spans="2:12" x14ac:dyDescent="0.2">
      <c r="B128" s="129"/>
      <c r="C128" s="129"/>
      <c r="D128" s="129"/>
      <c r="E128" s="129"/>
      <c r="F128" s="129"/>
      <c r="G128" s="129"/>
      <c r="H128" s="129"/>
      <c r="I128" s="129"/>
      <c r="J128" s="153"/>
      <c r="K128" s="153"/>
      <c r="L128" s="153"/>
    </row>
    <row r="129" spans="2:12" x14ac:dyDescent="0.2">
      <c r="B129" s="129"/>
      <c r="C129" s="129"/>
      <c r="D129" s="129"/>
      <c r="E129" s="129"/>
      <c r="F129" s="129"/>
      <c r="G129" s="129"/>
      <c r="H129" s="129"/>
      <c r="I129" s="129"/>
      <c r="J129" s="153"/>
      <c r="K129" s="153"/>
      <c r="L129" s="153"/>
    </row>
    <row r="130" spans="2:12" x14ac:dyDescent="0.2">
      <c r="B130" s="129"/>
      <c r="C130" s="129"/>
      <c r="D130" s="129"/>
      <c r="E130" s="129"/>
      <c r="F130" s="129"/>
      <c r="G130" s="129"/>
      <c r="H130" s="129"/>
      <c r="I130" s="129"/>
      <c r="J130" s="153"/>
      <c r="K130" s="153"/>
      <c r="L130" s="153"/>
    </row>
    <row r="131" spans="2:12" x14ac:dyDescent="0.2">
      <c r="B131" s="129"/>
      <c r="C131" s="129"/>
      <c r="D131" s="129"/>
      <c r="E131" s="129"/>
      <c r="F131" s="129"/>
      <c r="G131" s="129"/>
      <c r="H131" s="129"/>
      <c r="I131" s="129"/>
      <c r="J131" s="153"/>
      <c r="K131" s="153"/>
      <c r="L131" s="153"/>
    </row>
    <row r="132" spans="2:12" x14ac:dyDescent="0.2">
      <c r="B132" s="129"/>
      <c r="C132" s="129"/>
      <c r="D132" s="129"/>
      <c r="E132" s="129"/>
      <c r="F132" s="129"/>
      <c r="G132" s="129"/>
      <c r="H132" s="129"/>
      <c r="I132" s="129"/>
      <c r="J132" s="153"/>
      <c r="K132" s="153"/>
      <c r="L132" s="153"/>
    </row>
    <row r="133" spans="2:12" x14ac:dyDescent="0.2">
      <c r="B133" s="129"/>
      <c r="C133" s="129"/>
      <c r="D133" s="129"/>
      <c r="E133" s="129"/>
      <c r="F133" s="129"/>
      <c r="G133" s="129"/>
      <c r="H133" s="129"/>
      <c r="I133" s="129"/>
      <c r="J133" s="153"/>
      <c r="K133" s="153"/>
      <c r="L133" s="153"/>
    </row>
    <row r="134" spans="2:12" x14ac:dyDescent="0.2">
      <c r="B134" s="129"/>
      <c r="C134" s="129"/>
      <c r="D134" s="129"/>
      <c r="E134" s="129"/>
      <c r="F134" s="129"/>
      <c r="G134" s="129"/>
      <c r="H134" s="129"/>
      <c r="I134" s="129"/>
      <c r="J134" s="153"/>
      <c r="K134" s="153"/>
      <c r="L134" s="153"/>
    </row>
    <row r="135" spans="2:12" x14ac:dyDescent="0.2">
      <c r="B135" s="129"/>
      <c r="C135" s="129"/>
      <c r="D135" s="129"/>
      <c r="E135" s="129"/>
      <c r="F135" s="129"/>
      <c r="G135" s="129"/>
      <c r="H135" s="129"/>
      <c r="I135" s="129"/>
      <c r="J135" s="153"/>
      <c r="K135" s="153"/>
      <c r="L135" s="153"/>
    </row>
    <row r="136" spans="2:12" x14ac:dyDescent="0.2">
      <c r="B136" s="129"/>
      <c r="C136" s="129"/>
      <c r="D136" s="129"/>
      <c r="E136" s="129"/>
      <c r="F136" s="129"/>
      <c r="G136" s="129"/>
      <c r="H136" s="129"/>
      <c r="I136" s="129"/>
      <c r="J136" s="153"/>
      <c r="K136" s="153"/>
      <c r="L136" s="153"/>
    </row>
    <row r="137" spans="2:12" x14ac:dyDescent="0.2">
      <c r="B137" s="129"/>
      <c r="C137" s="129"/>
      <c r="D137" s="129"/>
      <c r="E137" s="129"/>
      <c r="F137" s="129"/>
      <c r="G137" s="129"/>
      <c r="H137" s="129"/>
      <c r="I137" s="129"/>
      <c r="J137" s="153"/>
      <c r="K137" s="153"/>
      <c r="L137" s="153"/>
    </row>
    <row r="138" spans="2:12" x14ac:dyDescent="0.2">
      <c r="B138" s="129"/>
      <c r="C138" s="129"/>
      <c r="D138" s="129"/>
      <c r="E138" s="129"/>
      <c r="F138" s="129"/>
      <c r="G138" s="129"/>
      <c r="H138" s="129"/>
      <c r="I138" s="129"/>
      <c r="J138" s="153"/>
      <c r="K138" s="153"/>
      <c r="L138" s="153"/>
    </row>
    <row r="139" spans="2:12" x14ac:dyDescent="0.2">
      <c r="B139" s="129"/>
      <c r="C139" s="129"/>
      <c r="D139" s="129"/>
      <c r="E139" s="129"/>
      <c r="F139" s="129"/>
      <c r="G139" s="129"/>
      <c r="H139" s="129"/>
      <c r="I139" s="129"/>
      <c r="J139" s="153"/>
      <c r="K139" s="153"/>
      <c r="L139" s="153"/>
    </row>
    <row r="140" spans="2:12" x14ac:dyDescent="0.2">
      <c r="B140" s="129"/>
      <c r="C140" s="129"/>
      <c r="D140" s="129"/>
      <c r="E140" s="129"/>
      <c r="F140" s="129"/>
      <c r="G140" s="129"/>
      <c r="H140" s="129"/>
      <c r="I140" s="129"/>
      <c r="J140" s="153"/>
      <c r="K140" s="153"/>
      <c r="L140" s="153"/>
    </row>
    <row r="141" spans="2:12" x14ac:dyDescent="0.2">
      <c r="B141" s="129"/>
      <c r="C141" s="129"/>
      <c r="D141" s="129"/>
      <c r="E141" s="129"/>
      <c r="F141" s="129"/>
      <c r="G141" s="129"/>
      <c r="H141" s="129"/>
      <c r="I141" s="129"/>
      <c r="J141" s="153"/>
      <c r="K141" s="153"/>
      <c r="L141" s="153"/>
    </row>
    <row r="142" spans="2:12" x14ac:dyDescent="0.2">
      <c r="B142" s="129"/>
      <c r="C142" s="129"/>
      <c r="D142" s="129"/>
      <c r="E142" s="129"/>
      <c r="F142" s="129"/>
      <c r="G142" s="129"/>
      <c r="H142" s="129"/>
      <c r="I142" s="129"/>
      <c r="J142" s="153"/>
      <c r="K142" s="153"/>
      <c r="L142" s="153"/>
    </row>
    <row r="143" spans="2:12" x14ac:dyDescent="0.2">
      <c r="B143" s="129"/>
      <c r="C143" s="129"/>
      <c r="D143" s="129"/>
      <c r="E143" s="129"/>
      <c r="F143" s="129"/>
      <c r="G143" s="129"/>
      <c r="H143" s="129"/>
      <c r="I143" s="129"/>
      <c r="J143" s="153"/>
      <c r="K143" s="153"/>
      <c r="L143" s="153"/>
    </row>
    <row r="144" spans="2:12" x14ac:dyDescent="0.2">
      <c r="B144" s="129"/>
      <c r="C144" s="129"/>
      <c r="D144" s="129"/>
      <c r="E144" s="129"/>
      <c r="F144" s="129"/>
      <c r="G144" s="129"/>
      <c r="H144" s="129"/>
      <c r="I144" s="129"/>
      <c r="J144" s="153"/>
      <c r="K144" s="153"/>
      <c r="L144" s="153"/>
    </row>
    <row r="145" spans="2:12" x14ac:dyDescent="0.2">
      <c r="B145" s="129"/>
      <c r="C145" s="129"/>
      <c r="D145" s="129"/>
      <c r="E145" s="129"/>
      <c r="F145" s="129"/>
      <c r="G145" s="129"/>
      <c r="H145" s="129"/>
      <c r="I145" s="129"/>
      <c r="J145" s="153"/>
      <c r="K145" s="153"/>
      <c r="L145" s="153"/>
    </row>
    <row r="146" spans="2:12" x14ac:dyDescent="0.2">
      <c r="B146" s="129"/>
      <c r="C146" s="129"/>
      <c r="D146" s="129"/>
      <c r="E146" s="129"/>
      <c r="F146" s="129"/>
      <c r="G146" s="129"/>
      <c r="H146" s="129"/>
      <c r="I146" s="129"/>
      <c r="J146" s="153"/>
      <c r="K146" s="153"/>
      <c r="L146" s="153"/>
    </row>
    <row r="147" spans="2:12" x14ac:dyDescent="0.2">
      <c r="B147" s="129"/>
      <c r="C147" s="129"/>
      <c r="D147" s="129"/>
      <c r="E147" s="129"/>
      <c r="F147" s="129"/>
      <c r="G147" s="129"/>
      <c r="H147" s="129"/>
      <c r="I147" s="129"/>
      <c r="J147" s="153"/>
      <c r="K147" s="153"/>
      <c r="L147" s="153"/>
    </row>
    <row r="148" spans="2:12" x14ac:dyDescent="0.2">
      <c r="B148" s="129"/>
      <c r="C148" s="129"/>
      <c r="D148" s="129"/>
      <c r="E148" s="129"/>
      <c r="F148" s="129"/>
      <c r="G148" s="129"/>
      <c r="H148" s="129"/>
      <c r="I148" s="129"/>
      <c r="J148" s="153"/>
      <c r="K148" s="153"/>
      <c r="L148" s="153"/>
    </row>
    <row r="149" spans="2:12" x14ac:dyDescent="0.2">
      <c r="B149" s="129"/>
      <c r="C149" s="129"/>
      <c r="D149" s="129"/>
      <c r="E149" s="129"/>
      <c r="F149" s="129"/>
      <c r="G149" s="129"/>
      <c r="H149" s="129"/>
      <c r="I149" s="129"/>
      <c r="J149" s="153"/>
      <c r="K149" s="153"/>
      <c r="L149" s="153"/>
    </row>
    <row r="150" spans="2:12" x14ac:dyDescent="0.2">
      <c r="B150" s="129"/>
      <c r="C150" s="129"/>
      <c r="D150" s="129"/>
      <c r="E150" s="129"/>
      <c r="F150" s="129"/>
      <c r="G150" s="129"/>
      <c r="H150" s="129"/>
      <c r="I150" s="129"/>
      <c r="J150" s="153"/>
      <c r="K150" s="153"/>
      <c r="L150" s="153"/>
    </row>
    <row r="151" spans="2:12" x14ac:dyDescent="0.2">
      <c r="B151" s="129"/>
      <c r="C151" s="129"/>
      <c r="D151" s="129"/>
      <c r="E151" s="129"/>
      <c r="F151" s="129"/>
      <c r="G151" s="129"/>
      <c r="H151" s="129"/>
      <c r="I151" s="129"/>
      <c r="J151" s="153"/>
      <c r="K151" s="153"/>
      <c r="L151" s="153"/>
    </row>
    <row r="152" spans="2:12" x14ac:dyDescent="0.2">
      <c r="B152" s="129"/>
      <c r="C152" s="129"/>
      <c r="D152" s="129"/>
      <c r="E152" s="129"/>
      <c r="F152" s="129"/>
      <c r="G152" s="129"/>
      <c r="H152" s="129"/>
      <c r="I152" s="129"/>
      <c r="J152" s="153"/>
      <c r="K152" s="153"/>
      <c r="L152" s="153"/>
    </row>
    <row r="153" spans="2:12" x14ac:dyDescent="0.2">
      <c r="B153" s="129"/>
      <c r="C153" s="129"/>
      <c r="D153" s="129"/>
      <c r="E153" s="129"/>
      <c r="F153" s="129"/>
      <c r="G153" s="129"/>
      <c r="H153" s="129"/>
      <c r="I153" s="129"/>
      <c r="J153" s="153"/>
      <c r="K153" s="153"/>
      <c r="L153" s="153"/>
    </row>
    <row r="154" spans="2:12" x14ac:dyDescent="0.2">
      <c r="B154" s="129"/>
      <c r="C154" s="129"/>
      <c r="D154" s="129"/>
      <c r="E154" s="129"/>
      <c r="F154" s="129"/>
      <c r="G154" s="129"/>
      <c r="H154" s="129"/>
      <c r="I154" s="129"/>
      <c r="J154" s="153"/>
      <c r="K154" s="153"/>
      <c r="L154" s="153"/>
    </row>
    <row r="155" spans="2:12" x14ac:dyDescent="0.2">
      <c r="B155" s="129"/>
      <c r="C155" s="129"/>
      <c r="D155" s="129"/>
      <c r="E155" s="129"/>
      <c r="F155" s="129"/>
      <c r="G155" s="129"/>
      <c r="H155" s="129"/>
      <c r="I155" s="129"/>
      <c r="J155" s="153"/>
      <c r="K155" s="153"/>
      <c r="L155" s="153"/>
    </row>
    <row r="156" spans="2:12" x14ac:dyDescent="0.2">
      <c r="B156" s="129"/>
      <c r="C156" s="129"/>
      <c r="D156" s="129"/>
      <c r="E156" s="129"/>
      <c r="F156" s="129"/>
      <c r="G156" s="129"/>
      <c r="H156" s="129"/>
      <c r="I156" s="129"/>
      <c r="J156" s="153"/>
      <c r="K156" s="153"/>
      <c r="L156" s="153"/>
    </row>
    <row r="157" spans="2:12" x14ac:dyDescent="0.2">
      <c r="B157" s="129"/>
      <c r="C157" s="129"/>
      <c r="D157" s="129"/>
      <c r="E157" s="129"/>
      <c r="F157" s="129"/>
      <c r="G157" s="129"/>
      <c r="H157" s="129"/>
      <c r="I157" s="129"/>
      <c r="J157" s="153"/>
      <c r="K157" s="153"/>
      <c r="L157" s="153"/>
    </row>
    <row r="158" spans="2:12" x14ac:dyDescent="0.2">
      <c r="B158" s="129"/>
      <c r="C158" s="129"/>
      <c r="D158" s="129"/>
      <c r="E158" s="129"/>
      <c r="F158" s="129"/>
      <c r="G158" s="129"/>
      <c r="H158" s="129"/>
      <c r="I158" s="129"/>
      <c r="J158" s="153"/>
      <c r="K158" s="153"/>
      <c r="L158" s="153"/>
    </row>
    <row r="159" spans="2:12" x14ac:dyDescent="0.2">
      <c r="B159" s="129"/>
      <c r="C159" s="129"/>
      <c r="D159" s="129"/>
      <c r="E159" s="129"/>
      <c r="F159" s="129"/>
      <c r="G159" s="129"/>
      <c r="H159" s="129"/>
      <c r="I159" s="129"/>
      <c r="J159" s="153"/>
      <c r="K159" s="153"/>
      <c r="L159" s="153"/>
    </row>
    <row r="160" spans="2:12" x14ac:dyDescent="0.2">
      <c r="B160" s="129"/>
      <c r="C160" s="129"/>
      <c r="D160" s="129"/>
      <c r="E160" s="129"/>
      <c r="F160" s="129"/>
      <c r="G160" s="129"/>
      <c r="H160" s="129"/>
      <c r="I160" s="129"/>
      <c r="J160" s="153"/>
      <c r="K160" s="153"/>
      <c r="L160" s="153"/>
    </row>
    <row r="161" spans="2:12" x14ac:dyDescent="0.2">
      <c r="B161" s="129"/>
      <c r="C161" s="129"/>
      <c r="D161" s="129"/>
      <c r="E161" s="129"/>
      <c r="F161" s="129"/>
      <c r="G161" s="129"/>
      <c r="H161" s="129"/>
      <c r="I161" s="129"/>
      <c r="J161" s="153"/>
      <c r="K161" s="153"/>
      <c r="L161" s="153"/>
    </row>
    <row r="162" spans="2:12" x14ac:dyDescent="0.2">
      <c r="B162" s="129"/>
      <c r="C162" s="129"/>
      <c r="D162" s="129"/>
      <c r="E162" s="129"/>
      <c r="F162" s="129"/>
      <c r="G162" s="129"/>
      <c r="H162" s="129"/>
      <c r="I162" s="129"/>
      <c r="J162" s="153"/>
      <c r="K162" s="153"/>
      <c r="L162" s="153"/>
    </row>
    <row r="163" spans="2:12" x14ac:dyDescent="0.2">
      <c r="B163" s="129"/>
      <c r="C163" s="129"/>
      <c r="D163" s="129"/>
      <c r="E163" s="129"/>
      <c r="F163" s="129"/>
      <c r="G163" s="129"/>
      <c r="H163" s="129"/>
      <c r="I163" s="129"/>
      <c r="J163" s="153"/>
      <c r="K163" s="153"/>
      <c r="L163" s="153"/>
    </row>
    <row r="164" spans="2:12" x14ac:dyDescent="0.2">
      <c r="B164" s="129"/>
      <c r="C164" s="129"/>
      <c r="D164" s="129"/>
      <c r="E164" s="129"/>
      <c r="F164" s="129"/>
      <c r="G164" s="129"/>
      <c r="H164" s="129"/>
      <c r="I164" s="129"/>
      <c r="J164" s="153"/>
      <c r="K164" s="153"/>
      <c r="L164" s="153"/>
    </row>
    <row r="165" spans="2:12" x14ac:dyDescent="0.2">
      <c r="B165" s="129"/>
      <c r="C165" s="129"/>
      <c r="D165" s="129"/>
      <c r="E165" s="129"/>
      <c r="F165" s="129"/>
      <c r="G165" s="129"/>
      <c r="H165" s="129"/>
      <c r="I165" s="129"/>
      <c r="J165" s="153"/>
      <c r="K165" s="153"/>
      <c r="L165" s="153"/>
    </row>
    <row r="166" spans="2:12" x14ac:dyDescent="0.2">
      <c r="B166" s="129"/>
      <c r="C166" s="129"/>
      <c r="D166" s="129"/>
      <c r="E166" s="129"/>
      <c r="F166" s="129"/>
      <c r="G166" s="129"/>
      <c r="H166" s="129"/>
      <c r="I166" s="129"/>
      <c r="J166" s="153"/>
      <c r="K166" s="153"/>
      <c r="L166" s="153"/>
    </row>
    <row r="167" spans="2:12" x14ac:dyDescent="0.2">
      <c r="B167" s="129"/>
      <c r="C167" s="129"/>
      <c r="D167" s="129"/>
      <c r="E167" s="129"/>
      <c r="F167" s="129"/>
      <c r="G167" s="129"/>
      <c r="H167" s="129"/>
      <c r="I167" s="129"/>
      <c r="J167" s="153"/>
      <c r="K167" s="153"/>
      <c r="L167" s="153"/>
    </row>
    <row r="168" spans="2:12" x14ac:dyDescent="0.2">
      <c r="B168" s="129"/>
      <c r="C168" s="129"/>
      <c r="D168" s="129"/>
      <c r="E168" s="129"/>
      <c r="F168" s="129"/>
      <c r="G168" s="129"/>
      <c r="H168" s="129"/>
      <c r="I168" s="129"/>
      <c r="J168" s="153"/>
      <c r="K168" s="153"/>
      <c r="L168" s="153"/>
    </row>
    <row r="169" spans="2:12" x14ac:dyDescent="0.2">
      <c r="B169" s="129"/>
      <c r="C169" s="129"/>
      <c r="D169" s="129"/>
      <c r="E169" s="129"/>
      <c r="F169" s="129"/>
      <c r="G169" s="129"/>
      <c r="H169" s="129"/>
      <c r="I169" s="129"/>
      <c r="J169" s="153"/>
      <c r="K169" s="153"/>
      <c r="L169" s="153"/>
    </row>
    <row r="170" spans="2:12" x14ac:dyDescent="0.2">
      <c r="B170" s="129"/>
      <c r="C170" s="129"/>
      <c r="D170" s="129"/>
      <c r="E170" s="129"/>
      <c r="F170" s="129"/>
      <c r="G170" s="129"/>
      <c r="H170" s="129"/>
      <c r="I170" s="129"/>
      <c r="J170" s="153"/>
      <c r="K170" s="153"/>
      <c r="L170" s="153"/>
    </row>
    <row r="171" spans="2:12" x14ac:dyDescent="0.2">
      <c r="B171" s="129"/>
      <c r="C171" s="129"/>
      <c r="D171" s="129"/>
      <c r="E171" s="129"/>
      <c r="F171" s="129"/>
      <c r="G171" s="129"/>
      <c r="H171" s="129"/>
      <c r="I171" s="129"/>
      <c r="J171" s="153"/>
      <c r="K171" s="153"/>
      <c r="L171" s="153"/>
    </row>
    <row r="172" spans="2:12" x14ac:dyDescent="0.2">
      <c r="B172" s="129"/>
      <c r="C172" s="129"/>
      <c r="D172" s="129"/>
      <c r="E172" s="129"/>
      <c r="F172" s="129"/>
      <c r="G172" s="129"/>
      <c r="H172" s="129"/>
      <c r="I172" s="129"/>
      <c r="J172" s="153"/>
      <c r="K172" s="153"/>
      <c r="L172" s="153"/>
    </row>
    <row r="173" spans="2:12" x14ac:dyDescent="0.2">
      <c r="B173" s="129"/>
      <c r="C173" s="129"/>
      <c r="D173" s="129"/>
      <c r="E173" s="129"/>
      <c r="F173" s="129"/>
      <c r="G173" s="129"/>
      <c r="H173" s="129"/>
      <c r="I173" s="129"/>
      <c r="J173" s="153"/>
      <c r="K173" s="153"/>
      <c r="L173" s="153"/>
    </row>
    <row r="174" spans="2:12" x14ac:dyDescent="0.2">
      <c r="B174" s="129"/>
      <c r="C174" s="129"/>
      <c r="D174" s="129"/>
      <c r="E174" s="129"/>
      <c r="F174" s="129"/>
      <c r="G174" s="129"/>
      <c r="H174" s="129"/>
      <c r="I174" s="129"/>
      <c r="J174" s="153"/>
      <c r="K174" s="153"/>
      <c r="L174" s="153"/>
    </row>
    <row r="175" spans="2:12" x14ac:dyDescent="0.2">
      <c r="B175" s="129"/>
      <c r="C175" s="129"/>
      <c r="D175" s="129"/>
      <c r="E175" s="129"/>
      <c r="F175" s="129"/>
      <c r="G175" s="129"/>
      <c r="H175" s="129"/>
      <c r="I175" s="129"/>
      <c r="J175" s="153"/>
      <c r="K175" s="153"/>
      <c r="L175" s="153"/>
    </row>
    <row r="176" spans="2:12" x14ac:dyDescent="0.2">
      <c r="B176" s="129"/>
      <c r="C176" s="129"/>
      <c r="D176" s="129"/>
      <c r="E176" s="129"/>
      <c r="F176" s="129"/>
      <c r="G176" s="129"/>
      <c r="H176" s="129"/>
      <c r="I176" s="129"/>
      <c r="J176" s="153"/>
      <c r="K176" s="153"/>
      <c r="L176" s="153"/>
    </row>
    <row r="177" spans="2:12" x14ac:dyDescent="0.2">
      <c r="B177" s="129"/>
      <c r="C177" s="129"/>
      <c r="D177" s="129"/>
      <c r="E177" s="129"/>
      <c r="F177" s="129"/>
      <c r="G177" s="129"/>
      <c r="H177" s="129"/>
      <c r="I177" s="129"/>
      <c r="J177" s="153"/>
      <c r="K177" s="153"/>
      <c r="L177" s="153"/>
    </row>
    <row r="178" spans="2:12" x14ac:dyDescent="0.2">
      <c r="B178" s="129"/>
      <c r="C178" s="129"/>
      <c r="D178" s="129"/>
      <c r="E178" s="129"/>
      <c r="F178" s="129"/>
      <c r="G178" s="129"/>
      <c r="H178" s="129"/>
      <c r="I178" s="129"/>
      <c r="J178" s="153"/>
      <c r="K178" s="153"/>
      <c r="L178" s="153"/>
    </row>
    <row r="179" spans="2:12" x14ac:dyDescent="0.2">
      <c r="B179" s="129"/>
      <c r="C179" s="129"/>
      <c r="D179" s="129"/>
      <c r="E179" s="129"/>
      <c r="F179" s="129"/>
      <c r="G179" s="129"/>
      <c r="H179" s="129"/>
      <c r="I179" s="129"/>
      <c r="J179" s="153"/>
      <c r="K179" s="153"/>
      <c r="L179" s="153"/>
    </row>
    <row r="180" spans="2:12" x14ac:dyDescent="0.2">
      <c r="B180" s="129"/>
      <c r="C180" s="129"/>
      <c r="D180" s="129"/>
      <c r="E180" s="129"/>
      <c r="F180" s="129"/>
      <c r="G180" s="129"/>
      <c r="H180" s="129"/>
      <c r="I180" s="129"/>
      <c r="J180" s="153"/>
      <c r="K180" s="153"/>
      <c r="L180" s="153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195" customWidth="1"/>
    <col min="2" max="2" width="14.28515625" style="158" customWidth="1"/>
    <col min="3" max="3" width="15.42578125" style="158" customWidth="1"/>
    <col min="4" max="4" width="10.28515625" style="176" customWidth="1"/>
    <col min="5" max="16384" width="9.140625" style="195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31.07.2018</v>
      </c>
      <c r="B2" s="3"/>
      <c r="C2" s="3"/>
      <c r="D2" s="3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8.75" x14ac:dyDescent="0.3">
      <c r="A3" s="2" t="s">
        <v>170</v>
      </c>
      <c r="B3" s="2"/>
      <c r="C3" s="2"/>
      <c r="D3" s="2"/>
    </row>
    <row r="4" spans="1:19" x14ac:dyDescent="0.2">
      <c r="B4" s="147"/>
      <c r="C4" s="147"/>
      <c r="D4" s="167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9" s="250" customFormat="1" x14ac:dyDescent="0.2">
      <c r="B5" s="206"/>
      <c r="C5" s="206"/>
      <c r="D5" s="250" t="str">
        <f>VALVAL</f>
        <v>млрд. одиниць</v>
      </c>
    </row>
    <row r="6" spans="1:19" s="118" customFormat="1" x14ac:dyDescent="0.2">
      <c r="A6" s="184"/>
      <c r="B6" s="86" t="s">
        <v>172</v>
      </c>
      <c r="C6" s="86" t="s">
        <v>175</v>
      </c>
      <c r="D6" s="102" t="s">
        <v>193</v>
      </c>
    </row>
    <row r="7" spans="1:19" s="69" customFormat="1" ht="15.75" x14ac:dyDescent="0.2">
      <c r="A7" s="225" t="s">
        <v>154</v>
      </c>
      <c r="B7" s="43">
        <f t="shared" ref="B7:D7" si="0">SUM(B8:B46)</f>
        <v>75.711091565360007</v>
      </c>
      <c r="C7" s="43">
        <f t="shared" si="0"/>
        <v>2025.6664570098001</v>
      </c>
      <c r="D7" s="54">
        <f t="shared" si="0"/>
        <v>1.0000009999999999</v>
      </c>
    </row>
    <row r="8" spans="1:19" s="142" customFormat="1" x14ac:dyDescent="0.2">
      <c r="A8" s="226" t="s">
        <v>83</v>
      </c>
      <c r="B8" s="71">
        <v>28.156226565339999</v>
      </c>
      <c r="C8" s="71">
        <v>753.32586719288997</v>
      </c>
      <c r="D8" s="100">
        <v>0.37189</v>
      </c>
    </row>
    <row r="9" spans="1:19" s="95" customFormat="1" x14ac:dyDescent="0.2">
      <c r="A9" s="226" t="s">
        <v>181</v>
      </c>
      <c r="B9" s="71">
        <v>0.24414668827</v>
      </c>
      <c r="C9" s="71">
        <v>6.53219689257</v>
      </c>
      <c r="D9" s="100">
        <v>3.225E-3</v>
      </c>
    </row>
    <row r="10" spans="1:19" s="152" customFormat="1" x14ac:dyDescent="0.2">
      <c r="A10" s="151" t="s">
        <v>117</v>
      </c>
      <c r="B10" s="143">
        <v>3.5680899999999999E-5</v>
      </c>
      <c r="C10" s="143">
        <v>9.5465000000000003E-4</v>
      </c>
      <c r="D10" s="160">
        <v>0</v>
      </c>
    </row>
    <row r="11" spans="1:19" x14ac:dyDescent="0.2">
      <c r="A11" s="211" t="s">
        <v>158</v>
      </c>
      <c r="B11" s="131">
        <v>20.467272999999999</v>
      </c>
      <c r="C11" s="131">
        <v>547.60626911142003</v>
      </c>
      <c r="D11" s="163">
        <v>0.27033400000000002</v>
      </c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</row>
    <row r="12" spans="1:19" x14ac:dyDescent="0.2">
      <c r="A12" s="211" t="s">
        <v>14</v>
      </c>
      <c r="B12" s="131">
        <v>2.07232946282</v>
      </c>
      <c r="C12" s="131">
        <v>55.445618256320003</v>
      </c>
      <c r="D12" s="163">
        <v>2.7372E-2</v>
      </c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x14ac:dyDescent="0.2">
      <c r="A13" s="211" t="s">
        <v>174</v>
      </c>
      <c r="B13" s="131">
        <v>21.132315988270001</v>
      </c>
      <c r="C13" s="131">
        <v>565.39963658191004</v>
      </c>
      <c r="D13" s="163">
        <v>0.27911799999999998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x14ac:dyDescent="0.2">
      <c r="A14" s="211" t="s">
        <v>128</v>
      </c>
      <c r="B14" s="131">
        <v>1.79916996846</v>
      </c>
      <c r="C14" s="131">
        <v>48.137177527989998</v>
      </c>
      <c r="D14" s="163">
        <v>2.3764E-2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x14ac:dyDescent="0.2">
      <c r="A15" s="211" t="s">
        <v>186</v>
      </c>
      <c r="B15" s="131">
        <v>1.8395942112999999</v>
      </c>
      <c r="C15" s="131">
        <v>49.2187367967</v>
      </c>
      <c r="D15" s="163">
        <v>2.4298E-2</v>
      </c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x14ac:dyDescent="0.2">
      <c r="B16" s="147"/>
      <c r="C16" s="147"/>
      <c r="D16" s="167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2:17" x14ac:dyDescent="0.2">
      <c r="B17" s="147"/>
      <c r="C17" s="147"/>
      <c r="D17" s="167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2:17" x14ac:dyDescent="0.2">
      <c r="B18" s="147"/>
      <c r="C18" s="147"/>
      <c r="D18" s="167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2:17" x14ac:dyDescent="0.2">
      <c r="B19" s="147"/>
      <c r="C19" s="147"/>
      <c r="D19" s="167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2:17" x14ac:dyDescent="0.2">
      <c r="B20" s="147"/>
      <c r="C20" s="147"/>
      <c r="D20" s="167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2:17" x14ac:dyDescent="0.2">
      <c r="B21" s="147"/>
      <c r="C21" s="147"/>
      <c r="D21" s="167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2:17" x14ac:dyDescent="0.2">
      <c r="B22" s="147"/>
      <c r="C22" s="147"/>
      <c r="D22" s="167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2:17" x14ac:dyDescent="0.2">
      <c r="B23" s="147"/>
      <c r="C23" s="147"/>
      <c r="D23" s="167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2:17" x14ac:dyDescent="0.2">
      <c r="B24" s="147"/>
      <c r="C24" s="147"/>
      <c r="D24" s="167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2:17" x14ac:dyDescent="0.2">
      <c r="B25" s="147"/>
      <c r="C25" s="147"/>
      <c r="D25" s="167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</row>
    <row r="26" spans="2:17" x14ac:dyDescent="0.2">
      <c r="B26" s="147"/>
      <c r="C26" s="147"/>
      <c r="D26" s="167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2:17" x14ac:dyDescent="0.2">
      <c r="B27" s="147"/>
      <c r="C27" s="147"/>
      <c r="D27" s="167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2:17" x14ac:dyDescent="0.2">
      <c r="B28" s="147"/>
      <c r="C28" s="147"/>
      <c r="D28" s="167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2:17" x14ac:dyDescent="0.2">
      <c r="B29" s="147"/>
      <c r="C29" s="147"/>
      <c r="D29" s="167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2:17" x14ac:dyDescent="0.2">
      <c r="B30" s="147"/>
      <c r="C30" s="147"/>
      <c r="D30" s="167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2:17" x14ac:dyDescent="0.2">
      <c r="B31" s="147"/>
      <c r="C31" s="147"/>
      <c r="D31" s="167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2:17" x14ac:dyDescent="0.2">
      <c r="B32" s="147"/>
      <c r="C32" s="147"/>
      <c r="D32" s="167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147"/>
      <c r="C33" s="147"/>
      <c r="D33" s="167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147"/>
      <c r="C34" s="147"/>
      <c r="D34" s="167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147"/>
      <c r="C35" s="147"/>
      <c r="D35" s="167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147"/>
      <c r="C36" s="147"/>
      <c r="D36" s="167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147"/>
      <c r="C37" s="147"/>
      <c r="D37" s="167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147"/>
      <c r="C38" s="147"/>
      <c r="D38" s="167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147"/>
      <c r="C39" s="147"/>
      <c r="D39" s="167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147"/>
      <c r="C40" s="147"/>
      <c r="D40" s="167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147"/>
      <c r="C41" s="147"/>
      <c r="D41" s="167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147"/>
      <c r="C42" s="147"/>
      <c r="D42" s="167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147"/>
      <c r="C43" s="147"/>
      <c r="D43" s="167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147"/>
      <c r="C44" s="147"/>
      <c r="D44" s="167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147"/>
      <c r="C45" s="147"/>
      <c r="D45" s="167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147"/>
      <c r="C46" s="147"/>
      <c r="D46" s="167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147"/>
      <c r="C47" s="147"/>
      <c r="D47" s="167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147"/>
      <c r="C48" s="147"/>
      <c r="D48" s="167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147"/>
      <c r="C49" s="147"/>
      <c r="D49" s="167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147"/>
      <c r="C50" s="147"/>
      <c r="D50" s="167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147"/>
      <c r="C51" s="147"/>
      <c r="D51" s="167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147"/>
      <c r="C52" s="147"/>
      <c r="D52" s="167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147"/>
      <c r="C53" s="147"/>
      <c r="D53" s="167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147"/>
      <c r="C54" s="147"/>
      <c r="D54" s="167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147"/>
      <c r="C55" s="147"/>
      <c r="D55" s="167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147"/>
      <c r="C56" s="147"/>
      <c r="D56" s="167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147"/>
      <c r="C57" s="147"/>
      <c r="D57" s="167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147"/>
      <c r="C58" s="147"/>
      <c r="D58" s="167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147"/>
      <c r="C59" s="147"/>
      <c r="D59" s="167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147"/>
      <c r="C60" s="147"/>
      <c r="D60" s="167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147"/>
      <c r="C61" s="147"/>
      <c r="D61" s="167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147"/>
      <c r="C62" s="147"/>
      <c r="D62" s="167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147"/>
      <c r="C63" s="147"/>
      <c r="D63" s="167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147"/>
      <c r="C64" s="147"/>
      <c r="D64" s="167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147"/>
      <c r="C65" s="147"/>
      <c r="D65" s="167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147"/>
      <c r="C66" s="147"/>
      <c r="D66" s="167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147"/>
      <c r="C67" s="147"/>
      <c r="D67" s="167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147"/>
      <c r="C68" s="147"/>
      <c r="D68" s="167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147"/>
      <c r="C69" s="147"/>
      <c r="D69" s="167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147"/>
      <c r="C70" s="147"/>
      <c r="D70" s="167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147"/>
      <c r="C71" s="147"/>
      <c r="D71" s="167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147"/>
      <c r="C72" s="147"/>
      <c r="D72" s="167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147"/>
      <c r="C73" s="147"/>
      <c r="D73" s="167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147"/>
      <c r="C74" s="147"/>
      <c r="D74" s="167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147"/>
      <c r="C75" s="147"/>
      <c r="D75" s="167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147"/>
      <c r="C76" s="147"/>
      <c r="D76" s="167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147"/>
      <c r="C77" s="147"/>
      <c r="D77" s="167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147"/>
      <c r="C78" s="147"/>
      <c r="D78" s="167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147"/>
      <c r="C79" s="147"/>
      <c r="D79" s="167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147"/>
      <c r="C80" s="147"/>
      <c r="D80" s="167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147"/>
      <c r="C81" s="147"/>
      <c r="D81" s="167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147"/>
      <c r="C82" s="147"/>
      <c r="D82" s="167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147"/>
      <c r="C83" s="147"/>
      <c r="D83" s="167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147"/>
      <c r="C84" s="147"/>
      <c r="D84" s="167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147"/>
      <c r="C85" s="147"/>
      <c r="D85" s="167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147"/>
      <c r="C86" s="147"/>
      <c r="D86" s="167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147"/>
      <c r="C87" s="147"/>
      <c r="D87" s="167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147"/>
      <c r="C88" s="147"/>
      <c r="D88" s="167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147"/>
      <c r="C89" s="147"/>
      <c r="D89" s="167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147"/>
      <c r="C90" s="147"/>
      <c r="D90" s="167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147"/>
      <c r="C91" s="147"/>
      <c r="D91" s="167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147"/>
      <c r="C92" s="147"/>
      <c r="D92" s="167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147"/>
      <c r="C93" s="147"/>
      <c r="D93" s="167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147"/>
      <c r="C94" s="147"/>
      <c r="D94" s="167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147"/>
      <c r="C95" s="147"/>
      <c r="D95" s="167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147"/>
      <c r="C96" s="147"/>
      <c r="D96" s="167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147"/>
      <c r="C97" s="147"/>
      <c r="D97" s="167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147"/>
      <c r="C98" s="147"/>
      <c r="D98" s="167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147"/>
      <c r="C99" s="147"/>
      <c r="D99" s="167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147"/>
      <c r="C100" s="147"/>
      <c r="D100" s="167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147"/>
      <c r="C101" s="147"/>
      <c r="D101" s="167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147"/>
      <c r="C102" s="147"/>
      <c r="D102" s="167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147"/>
      <c r="C103" s="147"/>
      <c r="D103" s="167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147"/>
      <c r="C104" s="147"/>
      <c r="D104" s="167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147"/>
      <c r="C105" s="147"/>
      <c r="D105" s="167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147"/>
      <c r="C106" s="147"/>
      <c r="D106" s="167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147"/>
      <c r="C107" s="147"/>
      <c r="D107" s="167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147"/>
      <c r="C108" s="147"/>
      <c r="D108" s="167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147"/>
      <c r="C109" s="147"/>
      <c r="D109" s="167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147"/>
      <c r="C110" s="147"/>
      <c r="D110" s="167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147"/>
      <c r="C111" s="147"/>
      <c r="D111" s="167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147"/>
      <c r="C112" s="147"/>
      <c r="D112" s="167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47"/>
      <c r="C113" s="147"/>
      <c r="D113" s="167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47"/>
      <c r="C114" s="147"/>
      <c r="D114" s="167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47"/>
      <c r="C115" s="147"/>
      <c r="D115" s="167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47"/>
      <c r="C116" s="147"/>
      <c r="D116" s="167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47"/>
      <c r="C117" s="147"/>
      <c r="D117" s="167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47"/>
      <c r="C118" s="147"/>
      <c r="D118" s="167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47"/>
      <c r="C119" s="147"/>
      <c r="D119" s="167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47"/>
      <c r="C120" s="147"/>
      <c r="D120" s="167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47"/>
      <c r="C121" s="147"/>
      <c r="D121" s="167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47"/>
      <c r="C122" s="147"/>
      <c r="D122" s="167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47"/>
      <c r="C123" s="147"/>
      <c r="D123" s="167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47"/>
      <c r="C124" s="147"/>
      <c r="D124" s="167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47"/>
      <c r="C125" s="147"/>
      <c r="D125" s="167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47"/>
      <c r="C126" s="147"/>
      <c r="D126" s="167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47"/>
      <c r="C127" s="147"/>
      <c r="D127" s="167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47"/>
      <c r="C128" s="147"/>
      <c r="D128" s="167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47"/>
      <c r="C129" s="147"/>
      <c r="D129" s="167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47"/>
      <c r="C130" s="147"/>
      <c r="D130" s="167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47"/>
      <c r="C131" s="147"/>
      <c r="D131" s="167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47"/>
      <c r="C132" s="147"/>
      <c r="D132" s="167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47"/>
      <c r="C133" s="147"/>
      <c r="D133" s="167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47"/>
      <c r="C134" s="147"/>
      <c r="D134" s="167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47"/>
      <c r="C135" s="147"/>
      <c r="D135" s="167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47"/>
      <c r="C136" s="147"/>
      <c r="D136" s="167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47"/>
      <c r="C137" s="147"/>
      <c r="D137" s="167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47"/>
      <c r="C138" s="147"/>
      <c r="D138" s="167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47"/>
      <c r="C139" s="147"/>
      <c r="D139" s="167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47"/>
      <c r="C140" s="147"/>
      <c r="D140" s="167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47"/>
      <c r="C141" s="147"/>
      <c r="D141" s="167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47"/>
      <c r="C142" s="147"/>
      <c r="D142" s="167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47"/>
      <c r="C143" s="147"/>
      <c r="D143" s="167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47"/>
      <c r="C144" s="147"/>
      <c r="D144" s="167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47"/>
      <c r="C145" s="147"/>
      <c r="D145" s="167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47"/>
      <c r="C146" s="147"/>
      <c r="D146" s="167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47"/>
      <c r="C147" s="147"/>
      <c r="D147" s="167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47"/>
      <c r="C148" s="147"/>
      <c r="D148" s="167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47"/>
      <c r="C149" s="147"/>
      <c r="D149" s="167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47"/>
      <c r="C150" s="147"/>
      <c r="D150" s="167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47"/>
      <c r="C151" s="147"/>
      <c r="D151" s="167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47"/>
      <c r="C152" s="147"/>
      <c r="D152" s="167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47"/>
      <c r="C153" s="147"/>
      <c r="D153" s="167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47"/>
      <c r="C154" s="147"/>
      <c r="D154" s="167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47"/>
      <c r="C155" s="147"/>
      <c r="D155" s="167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47"/>
      <c r="C156" s="147"/>
      <c r="D156" s="167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47"/>
      <c r="C157" s="147"/>
      <c r="D157" s="167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47"/>
      <c r="C158" s="147"/>
      <c r="D158" s="167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47"/>
      <c r="C159" s="147"/>
      <c r="D159" s="167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47"/>
      <c r="C160" s="147"/>
      <c r="D160" s="167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47"/>
      <c r="C161" s="147"/>
      <c r="D161" s="167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47"/>
      <c r="C162" s="147"/>
      <c r="D162" s="167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47"/>
      <c r="C163" s="147"/>
      <c r="D163" s="167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47"/>
      <c r="C164" s="147"/>
      <c r="D164" s="167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47"/>
      <c r="C165" s="147"/>
      <c r="D165" s="167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47"/>
      <c r="C166" s="147"/>
      <c r="D166" s="167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47"/>
      <c r="C167" s="147"/>
      <c r="D167" s="167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47"/>
      <c r="C168" s="147"/>
      <c r="D168" s="167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47"/>
      <c r="C169" s="147"/>
      <c r="D169" s="167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47"/>
      <c r="C170" s="147"/>
      <c r="D170" s="167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47"/>
      <c r="C171" s="147"/>
      <c r="D171" s="167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47"/>
      <c r="C172" s="147"/>
      <c r="D172" s="167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47"/>
      <c r="C173" s="147"/>
      <c r="D173" s="167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47"/>
      <c r="C174" s="147"/>
      <c r="D174" s="167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147"/>
      <c r="C175" s="147"/>
      <c r="D175" s="167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147"/>
      <c r="C176" s="147"/>
      <c r="D176" s="167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147"/>
      <c r="C177" s="147"/>
      <c r="D177" s="167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147"/>
      <c r="C178" s="147"/>
      <c r="D178" s="167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147"/>
      <c r="C179" s="147"/>
      <c r="D179" s="167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147"/>
      <c r="C180" s="147"/>
      <c r="D180" s="167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147"/>
      <c r="C181" s="147"/>
      <c r="D181" s="167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147"/>
      <c r="C182" s="147"/>
      <c r="D182" s="167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147"/>
      <c r="C183" s="147"/>
      <c r="D183" s="167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195" customWidth="1"/>
    <col min="2" max="2" width="14.28515625" style="158" customWidth="1"/>
    <col min="3" max="3" width="15.42578125" style="158" customWidth="1"/>
    <col min="4" max="4" width="10.28515625" style="176" customWidth="1"/>
    <col min="5" max="16384" width="9.140625" style="195"/>
  </cols>
  <sheetData>
    <row r="1" spans="1:19" x14ac:dyDescent="0.2">
      <c r="A1" s="278" t="str">
        <f>"Державний борг України за станом на " &amp; TEXT(DREPORTDATE,"dd.MM.yyyy")</f>
        <v>Державний борг України за станом на 31.07.2018</v>
      </c>
      <c r="B1" s="279"/>
      <c r="C1" s="279"/>
      <c r="D1" s="279"/>
    </row>
    <row r="2" spans="1:19" x14ac:dyDescent="0.2">
      <c r="A2" s="278" t="str">
        <f>"Гарантований державою борг України за станом на " &amp; TEXT(DREPORTDATE,"dd.MM.yyyy")</f>
        <v>Гарантований державою борг України за станом на 31.07.2018</v>
      </c>
      <c r="B2" s="279"/>
      <c r="C2" s="279"/>
      <c r="D2" s="279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31.07.2018</v>
      </c>
      <c r="B3" s="3"/>
      <c r="C3" s="3"/>
      <c r="D3" s="3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</row>
    <row r="4" spans="1:19" ht="18.75" x14ac:dyDescent="0.3">
      <c r="A4" s="2" t="s">
        <v>170</v>
      </c>
      <c r="B4" s="2"/>
      <c r="C4" s="2"/>
      <c r="D4" s="2"/>
    </row>
    <row r="5" spans="1:19" x14ac:dyDescent="0.2">
      <c r="B5" s="147"/>
      <c r="C5" s="147"/>
      <c r="D5" s="167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</row>
    <row r="6" spans="1:19" s="250" customFormat="1" x14ac:dyDescent="0.2">
      <c r="B6" s="206"/>
      <c r="C6" s="206"/>
      <c r="D6" s="250" t="str">
        <f>VALVAL</f>
        <v>млрд. одиниць</v>
      </c>
    </row>
    <row r="7" spans="1:19" s="118" customFormat="1" x14ac:dyDescent="0.2">
      <c r="A7" s="184"/>
      <c r="B7" s="86" t="s">
        <v>172</v>
      </c>
      <c r="C7" s="86" t="s">
        <v>175</v>
      </c>
      <c r="D7" s="102" t="s">
        <v>193</v>
      </c>
    </row>
    <row r="8" spans="1:19" s="69" customFormat="1" ht="15" x14ac:dyDescent="0.2">
      <c r="A8" s="99" t="s">
        <v>154</v>
      </c>
      <c r="B8" s="207">
        <f t="shared" ref="B8:C8" si="0">B$9+B$17</f>
        <v>75.711091565359993</v>
      </c>
      <c r="C8" s="207">
        <f t="shared" si="0"/>
        <v>2025.6664570098001</v>
      </c>
      <c r="D8" s="222">
        <v>2.134944</v>
      </c>
    </row>
    <row r="9" spans="1:19" s="142" customFormat="1" ht="15" x14ac:dyDescent="0.2">
      <c r="A9" s="82" t="s">
        <v>70</v>
      </c>
      <c r="B9" s="203">
        <f t="shared" ref="B9:C9" si="1">SUM(B$10:B$16)</f>
        <v>65.422520472659997</v>
      </c>
      <c r="C9" s="203">
        <f t="shared" si="1"/>
        <v>1750.3935356686202</v>
      </c>
      <c r="D9" s="215">
        <v>1.264108</v>
      </c>
    </row>
    <row r="10" spans="1:19" s="95" customFormat="1" outlineLevel="1" x14ac:dyDescent="0.2">
      <c r="A10" s="226" t="s">
        <v>83</v>
      </c>
      <c r="B10" s="71">
        <v>27.821711894700002</v>
      </c>
      <c r="C10" s="71">
        <v>744.37585559289005</v>
      </c>
      <c r="D10" s="100">
        <v>0.36747200000000002</v>
      </c>
    </row>
    <row r="11" spans="1:19" s="152" customFormat="1" outlineLevel="1" x14ac:dyDescent="0.2">
      <c r="A11" s="151" t="s">
        <v>181</v>
      </c>
      <c r="B11" s="143">
        <v>8.6503480930000001E-2</v>
      </c>
      <c r="C11" s="143">
        <v>2.3144191438999999</v>
      </c>
      <c r="D11" s="160">
        <v>1.1429999999999999E-3</v>
      </c>
    </row>
    <row r="12" spans="1:19" outlineLevel="1" x14ac:dyDescent="0.2">
      <c r="A12" s="211" t="s">
        <v>158</v>
      </c>
      <c r="B12" s="131">
        <v>20.467272999999999</v>
      </c>
      <c r="C12" s="131">
        <v>547.60626911142003</v>
      </c>
      <c r="D12" s="163">
        <v>0.27033400000000002</v>
      </c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outlineLevel="1" x14ac:dyDescent="0.2">
      <c r="A13" s="211" t="s">
        <v>14</v>
      </c>
      <c r="B13" s="131">
        <v>5.9739360000000003E-5</v>
      </c>
      <c r="C13" s="131">
        <v>1.59833929E-3</v>
      </c>
      <c r="D13" s="163">
        <v>9.9999999999999995E-7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outlineLevel="1" x14ac:dyDescent="0.2">
      <c r="A14" s="211" t="s">
        <v>174</v>
      </c>
      <c r="B14" s="131">
        <v>13.57136428303</v>
      </c>
      <c r="C14" s="131">
        <v>363.10475566444001</v>
      </c>
      <c r="D14" s="163">
        <v>0.17925199999999999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outlineLevel="1" x14ac:dyDescent="0.2">
      <c r="A15" s="211" t="s">
        <v>128</v>
      </c>
      <c r="B15" s="131">
        <v>1.75043104186</v>
      </c>
      <c r="C15" s="131">
        <v>46.833157116679999</v>
      </c>
      <c r="D15" s="163">
        <v>2.3120000000000002E-2</v>
      </c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outlineLevel="1" x14ac:dyDescent="0.2">
      <c r="A16" s="211" t="s">
        <v>186</v>
      </c>
      <c r="B16" s="131">
        <v>1.72517703278</v>
      </c>
      <c r="C16" s="131">
        <v>46.157480700000001</v>
      </c>
      <c r="D16" s="163">
        <v>2.2786000000000001E-2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1:17" ht="15" x14ac:dyDescent="0.25">
      <c r="A17" s="159" t="s">
        <v>15</v>
      </c>
      <c r="B17" s="31">
        <f t="shared" ref="B17:C17" si="2">SUM(B$18:B$24)</f>
        <v>10.2885710927</v>
      </c>
      <c r="C17" s="31">
        <f t="shared" si="2"/>
        <v>275.27292134117999</v>
      </c>
      <c r="D17" s="47">
        <v>0.13589200000000001</v>
      </c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outlineLevel="1" x14ac:dyDescent="0.2">
      <c r="A18" s="211" t="s">
        <v>83</v>
      </c>
      <c r="B18" s="131">
        <v>0.33451467064000001</v>
      </c>
      <c r="C18" s="131">
        <v>8.9500115999999998</v>
      </c>
      <c r="D18" s="163">
        <v>4.4180000000000001E-3</v>
      </c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1:17" outlineLevel="1" x14ac:dyDescent="0.2">
      <c r="A19" s="211" t="s">
        <v>181</v>
      </c>
      <c r="B19" s="131">
        <v>0.15764320734000001</v>
      </c>
      <c r="C19" s="131">
        <v>4.2177777486699997</v>
      </c>
      <c r="D19" s="163">
        <v>2.0820000000000001E-3</v>
      </c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1:17" outlineLevel="1" x14ac:dyDescent="0.2">
      <c r="A20" s="211" t="s">
        <v>117</v>
      </c>
      <c r="B20" s="131">
        <v>3.5680899999999999E-5</v>
      </c>
      <c r="C20" s="131">
        <v>9.5465000000000003E-4</v>
      </c>
      <c r="D20" s="163">
        <v>0</v>
      </c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1:17" outlineLevel="1" x14ac:dyDescent="0.2">
      <c r="A21" s="211" t="s">
        <v>14</v>
      </c>
      <c r="B21" s="131">
        <v>2.0722697234599998</v>
      </c>
      <c r="C21" s="131">
        <v>55.444019917029998</v>
      </c>
      <c r="D21" s="163">
        <v>2.7370999999999999E-2</v>
      </c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7" outlineLevel="1" x14ac:dyDescent="0.2">
      <c r="A22" s="211" t="s">
        <v>174</v>
      </c>
      <c r="B22" s="131">
        <v>7.5609517052399999</v>
      </c>
      <c r="C22" s="131">
        <v>202.29488091747001</v>
      </c>
      <c r="D22" s="163">
        <v>9.9865999999999996E-2</v>
      </c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1:17" outlineLevel="1" x14ac:dyDescent="0.2">
      <c r="A23" s="211" t="s">
        <v>128</v>
      </c>
      <c r="B23" s="131">
        <v>4.8738926600000003E-2</v>
      </c>
      <c r="C23" s="131">
        <v>1.30402041131</v>
      </c>
      <c r="D23" s="163">
        <v>6.4400000000000004E-4</v>
      </c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7" outlineLevel="1" x14ac:dyDescent="0.2">
      <c r="A24" s="211" t="s">
        <v>186</v>
      </c>
      <c r="B24" s="131">
        <v>0.11441717852</v>
      </c>
      <c r="C24" s="131">
        <v>3.0612560967000002</v>
      </c>
      <c r="D24" s="163">
        <v>1.511E-3</v>
      </c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7" x14ac:dyDescent="0.2">
      <c r="B25" s="147"/>
      <c r="C25" s="147"/>
      <c r="D25" s="167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</row>
    <row r="26" spans="1:17" x14ac:dyDescent="0.2">
      <c r="B26" s="147"/>
      <c r="C26" s="147"/>
      <c r="D26" s="167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7" x14ac:dyDescent="0.2">
      <c r="B27" s="147"/>
      <c r="C27" s="147"/>
      <c r="D27" s="167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7" x14ac:dyDescent="0.2">
      <c r="B28" s="147"/>
      <c r="C28" s="147"/>
      <c r="D28" s="167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7" x14ac:dyDescent="0.2">
      <c r="B29" s="147"/>
      <c r="C29" s="147"/>
      <c r="D29" s="167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7" x14ac:dyDescent="0.2">
      <c r="B30" s="147"/>
      <c r="C30" s="147"/>
      <c r="D30" s="167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7" x14ac:dyDescent="0.2">
      <c r="B31" s="147"/>
      <c r="C31" s="147"/>
      <c r="D31" s="167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7" x14ac:dyDescent="0.2">
      <c r="B32" s="147"/>
      <c r="C32" s="147"/>
      <c r="D32" s="167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147"/>
      <c r="C33" s="147"/>
      <c r="D33" s="167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147"/>
      <c r="C34" s="147"/>
      <c r="D34" s="167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147"/>
      <c r="C35" s="147"/>
      <c r="D35" s="167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147"/>
      <c r="C36" s="147"/>
      <c r="D36" s="167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147"/>
      <c r="C37" s="147"/>
      <c r="D37" s="167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147"/>
      <c r="C38" s="147"/>
      <c r="D38" s="167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147"/>
      <c r="C39" s="147"/>
      <c r="D39" s="167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147"/>
      <c r="C40" s="147"/>
      <c r="D40" s="167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147"/>
      <c r="C41" s="147"/>
      <c r="D41" s="167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147"/>
      <c r="C42" s="147"/>
      <c r="D42" s="167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147"/>
      <c r="C43" s="147"/>
      <c r="D43" s="167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147"/>
      <c r="C44" s="147"/>
      <c r="D44" s="167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147"/>
      <c r="C45" s="147"/>
      <c r="D45" s="167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147"/>
      <c r="C46" s="147"/>
      <c r="D46" s="167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147"/>
      <c r="C47" s="147"/>
      <c r="D47" s="167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147"/>
      <c r="C48" s="147"/>
      <c r="D48" s="167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147"/>
      <c r="C49" s="147"/>
      <c r="D49" s="167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147"/>
      <c r="C50" s="147"/>
      <c r="D50" s="167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147"/>
      <c r="C51" s="147"/>
      <c r="D51" s="167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147"/>
      <c r="C52" s="147"/>
      <c r="D52" s="167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147"/>
      <c r="C53" s="147"/>
      <c r="D53" s="167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147"/>
      <c r="C54" s="147"/>
      <c r="D54" s="167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147"/>
      <c r="C55" s="147"/>
      <c r="D55" s="167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147"/>
      <c r="C56" s="147"/>
      <c r="D56" s="167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147"/>
      <c r="C57" s="147"/>
      <c r="D57" s="167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147"/>
      <c r="C58" s="147"/>
      <c r="D58" s="167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147"/>
      <c r="C59" s="147"/>
      <c r="D59" s="167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147"/>
      <c r="C60" s="147"/>
      <c r="D60" s="167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147"/>
      <c r="C61" s="147"/>
      <c r="D61" s="167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147"/>
      <c r="C62" s="147"/>
      <c r="D62" s="167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147"/>
      <c r="C63" s="147"/>
      <c r="D63" s="167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147"/>
      <c r="C64" s="147"/>
      <c r="D64" s="167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147"/>
      <c r="C65" s="147"/>
      <c r="D65" s="167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147"/>
      <c r="C66" s="147"/>
      <c r="D66" s="167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147"/>
      <c r="C67" s="147"/>
      <c r="D67" s="167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147"/>
      <c r="C68" s="147"/>
      <c r="D68" s="167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147"/>
      <c r="C69" s="147"/>
      <c r="D69" s="167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147"/>
      <c r="C70" s="147"/>
      <c r="D70" s="167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147"/>
      <c r="C71" s="147"/>
      <c r="D71" s="167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147"/>
      <c r="C72" s="147"/>
      <c r="D72" s="167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147"/>
      <c r="C73" s="147"/>
      <c r="D73" s="167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147"/>
      <c r="C74" s="147"/>
      <c r="D74" s="167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147"/>
      <c r="C75" s="147"/>
      <c r="D75" s="167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147"/>
      <c r="C76" s="147"/>
      <c r="D76" s="167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147"/>
      <c r="C77" s="147"/>
      <c r="D77" s="167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147"/>
      <c r="C78" s="147"/>
      <c r="D78" s="167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147"/>
      <c r="C79" s="147"/>
      <c r="D79" s="167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147"/>
      <c r="C80" s="147"/>
      <c r="D80" s="167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147"/>
      <c r="C81" s="147"/>
      <c r="D81" s="167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147"/>
      <c r="C82" s="147"/>
      <c r="D82" s="167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147"/>
      <c r="C83" s="147"/>
      <c r="D83" s="167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147"/>
      <c r="C84" s="147"/>
      <c r="D84" s="167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147"/>
      <c r="C85" s="147"/>
      <c r="D85" s="167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147"/>
      <c r="C86" s="147"/>
      <c r="D86" s="167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147"/>
      <c r="C87" s="147"/>
      <c r="D87" s="167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147"/>
      <c r="C88" s="147"/>
      <c r="D88" s="167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147"/>
      <c r="C89" s="147"/>
      <c r="D89" s="167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147"/>
      <c r="C90" s="147"/>
      <c r="D90" s="167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147"/>
      <c r="C91" s="147"/>
      <c r="D91" s="167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147"/>
      <c r="C92" s="147"/>
      <c r="D92" s="167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147"/>
      <c r="C93" s="147"/>
      <c r="D93" s="167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147"/>
      <c r="C94" s="147"/>
      <c r="D94" s="167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147"/>
      <c r="C95" s="147"/>
      <c r="D95" s="167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147"/>
      <c r="C96" s="147"/>
      <c r="D96" s="167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147"/>
      <c r="C97" s="147"/>
      <c r="D97" s="167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147"/>
      <c r="C98" s="147"/>
      <c r="D98" s="167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147"/>
      <c r="C99" s="147"/>
      <c r="D99" s="167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147"/>
      <c r="C100" s="147"/>
      <c r="D100" s="167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147"/>
      <c r="C101" s="147"/>
      <c r="D101" s="167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147"/>
      <c r="C102" s="147"/>
      <c r="D102" s="167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147"/>
      <c r="C103" s="147"/>
      <c r="D103" s="167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147"/>
      <c r="C104" s="147"/>
      <c r="D104" s="167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147"/>
      <c r="C105" s="147"/>
      <c r="D105" s="167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147"/>
      <c r="C106" s="147"/>
      <c r="D106" s="167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147"/>
      <c r="C107" s="147"/>
      <c r="D107" s="167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147"/>
      <c r="C108" s="147"/>
      <c r="D108" s="167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147"/>
      <c r="C109" s="147"/>
      <c r="D109" s="167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147"/>
      <c r="C110" s="147"/>
      <c r="D110" s="167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147"/>
      <c r="C111" s="147"/>
      <c r="D111" s="167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147"/>
      <c r="C112" s="147"/>
      <c r="D112" s="167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47"/>
      <c r="C113" s="147"/>
      <c r="D113" s="167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47"/>
      <c r="C114" s="147"/>
      <c r="D114" s="167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47"/>
      <c r="C115" s="147"/>
      <c r="D115" s="167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47"/>
      <c r="C116" s="147"/>
      <c r="D116" s="167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47"/>
      <c r="C117" s="147"/>
      <c r="D117" s="167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47"/>
      <c r="C118" s="147"/>
      <c r="D118" s="167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47"/>
      <c r="C119" s="147"/>
      <c r="D119" s="167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47"/>
      <c r="C120" s="147"/>
      <c r="D120" s="167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47"/>
      <c r="C121" s="147"/>
      <c r="D121" s="167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47"/>
      <c r="C122" s="147"/>
      <c r="D122" s="167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47"/>
      <c r="C123" s="147"/>
      <c r="D123" s="167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47"/>
      <c r="C124" s="147"/>
      <c r="D124" s="167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47"/>
      <c r="C125" s="147"/>
      <c r="D125" s="167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47"/>
      <c r="C126" s="147"/>
      <c r="D126" s="167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47"/>
      <c r="C127" s="147"/>
      <c r="D127" s="167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47"/>
      <c r="C128" s="147"/>
      <c r="D128" s="167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47"/>
      <c r="C129" s="147"/>
      <c r="D129" s="167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47"/>
      <c r="C130" s="147"/>
      <c r="D130" s="167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47"/>
      <c r="C131" s="147"/>
      <c r="D131" s="167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47"/>
      <c r="C132" s="147"/>
      <c r="D132" s="167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47"/>
      <c r="C133" s="147"/>
      <c r="D133" s="167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47"/>
      <c r="C134" s="147"/>
      <c r="D134" s="167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47"/>
      <c r="C135" s="147"/>
      <c r="D135" s="167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47"/>
      <c r="C136" s="147"/>
      <c r="D136" s="167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47"/>
      <c r="C137" s="147"/>
      <c r="D137" s="167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47"/>
      <c r="C138" s="147"/>
      <c r="D138" s="167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47"/>
      <c r="C139" s="147"/>
      <c r="D139" s="167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47"/>
      <c r="C140" s="147"/>
      <c r="D140" s="167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47"/>
      <c r="C141" s="147"/>
      <c r="D141" s="167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47"/>
      <c r="C142" s="147"/>
      <c r="D142" s="167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47"/>
      <c r="C143" s="147"/>
      <c r="D143" s="167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47"/>
      <c r="C144" s="147"/>
      <c r="D144" s="167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47"/>
      <c r="C145" s="147"/>
      <c r="D145" s="167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47"/>
      <c r="C146" s="147"/>
      <c r="D146" s="167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47"/>
      <c r="C147" s="147"/>
      <c r="D147" s="167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47"/>
      <c r="C148" s="147"/>
      <c r="D148" s="167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47"/>
      <c r="C149" s="147"/>
      <c r="D149" s="167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47"/>
      <c r="C150" s="147"/>
      <c r="D150" s="167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47"/>
      <c r="C151" s="147"/>
      <c r="D151" s="167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47"/>
      <c r="C152" s="147"/>
      <c r="D152" s="167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47"/>
      <c r="C153" s="147"/>
      <c r="D153" s="167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47"/>
      <c r="C154" s="147"/>
      <c r="D154" s="167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47"/>
      <c r="C155" s="147"/>
      <c r="D155" s="167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47"/>
      <c r="C156" s="147"/>
      <c r="D156" s="167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47"/>
      <c r="C157" s="147"/>
      <c r="D157" s="167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47"/>
      <c r="C158" s="147"/>
      <c r="D158" s="167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47"/>
      <c r="C159" s="147"/>
      <c r="D159" s="167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47"/>
      <c r="C160" s="147"/>
      <c r="D160" s="167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47"/>
      <c r="C161" s="147"/>
      <c r="D161" s="167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47"/>
      <c r="C162" s="147"/>
      <c r="D162" s="167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47"/>
      <c r="C163" s="147"/>
      <c r="D163" s="167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47"/>
      <c r="C164" s="147"/>
      <c r="D164" s="167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47"/>
      <c r="C165" s="147"/>
      <c r="D165" s="167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47"/>
      <c r="C166" s="147"/>
      <c r="D166" s="167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47"/>
      <c r="C167" s="147"/>
      <c r="D167" s="167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47"/>
      <c r="C168" s="147"/>
      <c r="D168" s="167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47"/>
      <c r="C169" s="147"/>
      <c r="D169" s="167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47"/>
      <c r="C170" s="147"/>
      <c r="D170" s="167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47"/>
      <c r="C171" s="147"/>
      <c r="D171" s="167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47"/>
      <c r="C172" s="147"/>
      <c r="D172" s="167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47"/>
      <c r="C173" s="147"/>
      <c r="D173" s="167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47"/>
      <c r="C174" s="147"/>
      <c r="D174" s="167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195" bestFit="1" customWidth="1"/>
    <col min="2" max="3" width="13.5703125" style="195" bestFit="1" customWidth="1"/>
    <col min="4" max="4" width="14" style="195" bestFit="1" customWidth="1"/>
    <col min="5" max="7" width="14.5703125" style="195" bestFit="1" customWidth="1"/>
    <col min="8" max="16384" width="9.140625" style="195"/>
  </cols>
  <sheetData>
    <row r="2" spans="1:19" ht="18.75" x14ac:dyDescent="0.3">
      <c r="A2" s="5" t="s">
        <v>200</v>
      </c>
      <c r="B2" s="3"/>
      <c r="C2" s="3"/>
      <c r="D2" s="3"/>
      <c r="E2" s="3"/>
      <c r="F2" s="3"/>
      <c r="G2" s="3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x14ac:dyDescent="0.2">
      <c r="A3" s="79"/>
    </row>
    <row r="4" spans="1:19" s="250" customFormat="1" x14ac:dyDescent="0.2">
      <c r="A4" s="170" t="str">
        <f>$A$2 &amp; " (" &amp;G4 &amp; ")"</f>
        <v>Державний та гарантований державою борг України за останні 5 років (млрд. грн)</v>
      </c>
      <c r="G4" s="250" t="str">
        <f>VALUAH</f>
        <v>млрд. грн</v>
      </c>
    </row>
    <row r="5" spans="1:19" s="118" customFormat="1" x14ac:dyDescent="0.2">
      <c r="A5" s="184"/>
      <c r="B5" s="122">
        <v>41639</v>
      </c>
      <c r="C5" s="122">
        <v>42004</v>
      </c>
      <c r="D5" s="122">
        <v>42369</v>
      </c>
      <c r="E5" s="122">
        <v>42735</v>
      </c>
      <c r="F5" s="122">
        <v>43100</v>
      </c>
      <c r="G5" s="122">
        <v>43312</v>
      </c>
    </row>
    <row r="6" spans="1:19" s="69" customFormat="1" x14ac:dyDescent="0.2">
      <c r="A6" s="256" t="s">
        <v>154</v>
      </c>
      <c r="B6" s="94">
        <f t="shared" ref="B6:G6" si="0">SUM(B$7+ B$8)</f>
        <v>584.78657094877008</v>
      </c>
      <c r="C6" s="94">
        <f t="shared" si="0"/>
        <v>1100.8331976685799</v>
      </c>
      <c r="D6" s="94">
        <f t="shared" si="0"/>
        <v>1572.1801300194802</v>
      </c>
      <c r="E6" s="94">
        <f t="shared" si="0"/>
        <v>1929.80880008943</v>
      </c>
      <c r="F6" s="94">
        <f t="shared" si="0"/>
        <v>2141.6905879996102</v>
      </c>
      <c r="G6" s="94">
        <f t="shared" si="0"/>
        <v>2025.6664570098001</v>
      </c>
    </row>
    <row r="7" spans="1:19" s="209" customFormat="1" x14ac:dyDescent="0.2">
      <c r="A7" s="173" t="s">
        <v>52</v>
      </c>
      <c r="B7" s="21">
        <v>284.08872546875</v>
      </c>
      <c r="C7" s="21">
        <v>488.86690736498002</v>
      </c>
      <c r="D7" s="21">
        <v>529.46057801728</v>
      </c>
      <c r="E7" s="21">
        <v>689.73000579020004</v>
      </c>
      <c r="F7" s="21">
        <v>766.67894097345004</v>
      </c>
      <c r="G7" s="21">
        <v>759.85901873546004</v>
      </c>
    </row>
    <row r="8" spans="1:19" s="209" customFormat="1" x14ac:dyDescent="0.2">
      <c r="A8" s="173" t="s">
        <v>65</v>
      </c>
      <c r="B8" s="21">
        <v>300.69784548002002</v>
      </c>
      <c r="C8" s="21">
        <v>611.96629030359998</v>
      </c>
      <c r="D8" s="21">
        <v>1042.7195520022001</v>
      </c>
      <c r="E8" s="21">
        <v>1240.0787942992299</v>
      </c>
      <c r="F8" s="21">
        <v>1375.0116470261601</v>
      </c>
      <c r="G8" s="21">
        <v>1265.80743827434</v>
      </c>
    </row>
    <row r="9" spans="1:19" x14ac:dyDescent="0.2"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</row>
    <row r="10" spans="1:19" x14ac:dyDescent="0.2">
      <c r="A10" s="170" t="str">
        <f>$A$2 &amp; " (" &amp;G10 &amp; ")"</f>
        <v>Державний та гарантований державою борг України за останні 5 років (млрд. дол. США)</v>
      </c>
      <c r="B10" s="181"/>
      <c r="C10" s="181"/>
      <c r="D10" s="181"/>
      <c r="E10" s="181"/>
      <c r="F10" s="181"/>
      <c r="G10" s="250" t="str">
        <f>VALUSD</f>
        <v>млрд. дол. США</v>
      </c>
      <c r="H10" s="181"/>
      <c r="I10" s="181"/>
      <c r="J10" s="181"/>
      <c r="K10" s="181"/>
      <c r="L10" s="181"/>
      <c r="M10" s="181"/>
      <c r="N10" s="181"/>
      <c r="O10" s="181"/>
      <c r="P10" s="181"/>
      <c r="Q10" s="181"/>
    </row>
    <row r="11" spans="1:19" s="246" customFormat="1" x14ac:dyDescent="0.2">
      <c r="A11" s="184"/>
      <c r="B11" s="122">
        <v>41639</v>
      </c>
      <c r="C11" s="122">
        <v>42004</v>
      </c>
      <c r="D11" s="122">
        <v>42369</v>
      </c>
      <c r="E11" s="122">
        <v>42735</v>
      </c>
      <c r="F11" s="122">
        <v>43100</v>
      </c>
      <c r="G11" s="122">
        <v>43312</v>
      </c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  <row r="12" spans="1:19" s="197" customFormat="1" x14ac:dyDescent="0.2">
      <c r="A12" s="256" t="s">
        <v>154</v>
      </c>
      <c r="B12" s="94">
        <f t="shared" ref="B12:G12" si="1">SUM(B$13+ B$14)</f>
        <v>73.16233841495</v>
      </c>
      <c r="C12" s="94">
        <f t="shared" si="1"/>
        <v>69.811921755840004</v>
      </c>
      <c r="D12" s="94">
        <f t="shared" si="1"/>
        <v>65.505684905229998</v>
      </c>
      <c r="E12" s="94">
        <f t="shared" si="1"/>
        <v>70.972707080139998</v>
      </c>
      <c r="F12" s="94">
        <f t="shared" si="1"/>
        <v>76.305753084309998</v>
      </c>
      <c r="G12" s="94">
        <f t="shared" si="1"/>
        <v>75.711091565360007</v>
      </c>
      <c r="H12" s="185"/>
      <c r="I12" s="185"/>
      <c r="J12" s="185"/>
      <c r="K12" s="185"/>
      <c r="L12" s="185"/>
      <c r="M12" s="185"/>
      <c r="N12" s="185"/>
      <c r="O12" s="185"/>
      <c r="P12" s="185"/>
      <c r="Q12" s="185"/>
    </row>
    <row r="13" spans="1:19" s="58" customFormat="1" x14ac:dyDescent="0.2">
      <c r="A13" s="62" t="s">
        <v>52</v>
      </c>
      <c r="B13" s="177">
        <v>35.542190100169996</v>
      </c>
      <c r="C13" s="177">
        <v>31.002642687809999</v>
      </c>
      <c r="D13" s="177">
        <v>22.060244326380001</v>
      </c>
      <c r="E13" s="177">
        <v>25.366246471259998</v>
      </c>
      <c r="F13" s="177">
        <v>27.315810366209998</v>
      </c>
      <c r="G13" s="177">
        <v>28.400408934510001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</row>
    <row r="14" spans="1:19" s="58" customFormat="1" x14ac:dyDescent="0.2">
      <c r="A14" s="62" t="s">
        <v>65</v>
      </c>
      <c r="B14" s="177">
        <v>37.620148314780003</v>
      </c>
      <c r="C14" s="177">
        <v>38.809279068030001</v>
      </c>
      <c r="D14" s="177">
        <v>43.445440578849997</v>
      </c>
      <c r="E14" s="177">
        <v>45.606460608879999</v>
      </c>
      <c r="F14" s="177">
        <v>48.989942718099996</v>
      </c>
      <c r="G14" s="177">
        <v>47.310682630850003</v>
      </c>
      <c r="H14" s="50"/>
      <c r="I14" s="50"/>
      <c r="J14" s="50"/>
      <c r="K14" s="50"/>
      <c r="L14" s="50"/>
      <c r="M14" s="50"/>
      <c r="N14" s="50"/>
      <c r="O14" s="50"/>
      <c r="P14" s="50"/>
      <c r="Q14" s="50"/>
    </row>
    <row r="15" spans="1:19" x14ac:dyDescent="0.2"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s="111" customFormat="1" x14ac:dyDescent="0.2">
      <c r="G16" s="187" t="s">
        <v>193</v>
      </c>
    </row>
    <row r="17" spans="1:19" s="246" customFormat="1" x14ac:dyDescent="0.2">
      <c r="A17" s="184"/>
      <c r="B17" s="122">
        <v>41639</v>
      </c>
      <c r="C17" s="122">
        <v>42004</v>
      </c>
      <c r="D17" s="122">
        <v>42369</v>
      </c>
      <c r="E17" s="122">
        <v>42735</v>
      </c>
      <c r="F17" s="122">
        <v>43100</v>
      </c>
      <c r="G17" s="122">
        <v>43312</v>
      </c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</row>
    <row r="18" spans="1:19" s="197" customFormat="1" x14ac:dyDescent="0.2">
      <c r="A18" s="256" t="s">
        <v>154</v>
      </c>
      <c r="B18" s="94">
        <f t="shared" ref="B18:G18" si="2">SUM(B$19+ B$20)</f>
        <v>1</v>
      </c>
      <c r="C18" s="94">
        <f t="shared" si="2"/>
        <v>1</v>
      </c>
      <c r="D18" s="94">
        <f t="shared" si="2"/>
        <v>1</v>
      </c>
      <c r="E18" s="94">
        <f t="shared" si="2"/>
        <v>1</v>
      </c>
      <c r="F18" s="94">
        <f t="shared" si="2"/>
        <v>1</v>
      </c>
      <c r="G18" s="94">
        <f t="shared" si="2"/>
        <v>1</v>
      </c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9" s="58" customFormat="1" x14ac:dyDescent="0.2">
      <c r="A19" s="62" t="s">
        <v>52</v>
      </c>
      <c r="B19" s="199">
        <v>0.48579899999999998</v>
      </c>
      <c r="C19" s="199">
        <v>0.44408799999999998</v>
      </c>
      <c r="D19" s="199">
        <v>0.33676800000000001</v>
      </c>
      <c r="E19" s="199">
        <v>0.357408</v>
      </c>
      <c r="F19" s="199">
        <v>0.35797800000000002</v>
      </c>
      <c r="G19" s="199">
        <v>0.375116</v>
      </c>
      <c r="H19" s="50"/>
      <c r="I19" s="50"/>
      <c r="J19" s="50"/>
      <c r="K19" s="50"/>
      <c r="L19" s="50"/>
      <c r="M19" s="50"/>
      <c r="N19" s="50"/>
      <c r="O19" s="50"/>
      <c r="P19" s="50"/>
      <c r="Q19" s="50"/>
    </row>
    <row r="20" spans="1:19" s="58" customFormat="1" x14ac:dyDescent="0.2">
      <c r="A20" s="62" t="s">
        <v>65</v>
      </c>
      <c r="B20" s="199">
        <v>0.51420100000000002</v>
      </c>
      <c r="C20" s="199">
        <v>0.55591199999999996</v>
      </c>
      <c r="D20" s="199">
        <v>0.66323200000000004</v>
      </c>
      <c r="E20" s="199">
        <v>0.64259200000000005</v>
      </c>
      <c r="F20" s="199">
        <v>0.64202199999999998</v>
      </c>
      <c r="G20" s="199">
        <v>0.624884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</row>
    <row r="21" spans="1:19" x14ac:dyDescent="0.2"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9" x14ac:dyDescent="0.2"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1:19" x14ac:dyDescent="0.2"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9" x14ac:dyDescent="0.2"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9" s="111" customFormat="1" x14ac:dyDescent="0.2"/>
    <row r="26" spans="1:19" x14ac:dyDescent="0.2"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9" x14ac:dyDescent="0.2"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9" x14ac:dyDescent="0.2"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9" x14ac:dyDescent="0.2"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9" x14ac:dyDescent="0.2"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9" x14ac:dyDescent="0.2"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9" x14ac:dyDescent="0.2"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181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18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18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181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181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181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181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181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181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181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181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181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181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181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181"/>
      <c r="C225" s="181"/>
      <c r="D225" s="181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181"/>
      <c r="C226" s="181"/>
      <c r="D226" s="181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181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181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181"/>
      <c r="C235" s="181"/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181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181"/>
      <c r="C237" s="181"/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181"/>
      <c r="C238" s="181"/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181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181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181"/>
      <c r="C243" s="181"/>
      <c r="D243" s="181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</row>
    <row r="244" spans="2:17" x14ac:dyDescent="0.2">
      <c r="B244" s="181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</row>
    <row r="245" spans="2:17" x14ac:dyDescent="0.2"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</row>
    <row r="246" spans="2:17" x14ac:dyDescent="0.2">
      <c r="B246" s="181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</row>
    <row r="247" spans="2:17" x14ac:dyDescent="0.2"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195" bestFit="1" customWidth="1"/>
    <col min="2" max="7" width="11.7109375" style="195" customWidth="1"/>
    <col min="8" max="16384" width="9.140625" style="195"/>
  </cols>
  <sheetData>
    <row r="2" spans="1:19" ht="18.75" x14ac:dyDescent="0.3">
      <c r="A2" s="5" t="s">
        <v>200</v>
      </c>
      <c r="B2" s="3"/>
      <c r="C2" s="3"/>
      <c r="D2" s="3"/>
      <c r="E2" s="3"/>
      <c r="F2" s="3"/>
      <c r="G2" s="3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4" spans="1:19" s="250" customFormat="1" x14ac:dyDescent="0.2">
      <c r="G4" s="187" t="s">
        <v>100</v>
      </c>
    </row>
    <row r="5" spans="1:19" s="118" customFormat="1" x14ac:dyDescent="0.2">
      <c r="A5" s="161"/>
      <c r="B5" s="122">
        <f>YT_ALL!B5</f>
        <v>41639</v>
      </c>
      <c r="C5" s="122">
        <f>YT_ALL!C5</f>
        <v>42004</v>
      </c>
      <c r="D5" s="122">
        <f>YT_ALL!D5</f>
        <v>42369</v>
      </c>
      <c r="E5" s="122">
        <f>YT_ALL!E5</f>
        <v>42735</v>
      </c>
      <c r="F5" s="122">
        <f>YT_ALL!F5</f>
        <v>43100</v>
      </c>
      <c r="G5" s="122">
        <f>YT_ALL!G5</f>
        <v>43312</v>
      </c>
    </row>
    <row r="6" spans="1:19" s="69" customFormat="1" x14ac:dyDescent="0.2">
      <c r="A6" s="256" t="s">
        <v>154</v>
      </c>
      <c r="B6" s="94">
        <f t="shared" ref="B6:G6" si="0">SUM(B$7+ B$8)</f>
        <v>584.78657094877008</v>
      </c>
      <c r="C6" s="94">
        <f t="shared" si="0"/>
        <v>1100.8331976685799</v>
      </c>
      <c r="D6" s="94">
        <f t="shared" si="0"/>
        <v>1572.1801300194802</v>
      </c>
      <c r="E6" s="94">
        <f t="shared" si="0"/>
        <v>1929.80880008943</v>
      </c>
      <c r="F6" s="94">
        <f t="shared" si="0"/>
        <v>2141.6905879996102</v>
      </c>
      <c r="G6" s="94">
        <f t="shared" si="0"/>
        <v>2025.6664570098001</v>
      </c>
    </row>
    <row r="7" spans="1:19" s="209" customFormat="1" x14ac:dyDescent="0.2">
      <c r="A7" s="121" t="str">
        <f>YT_ALL!A7</f>
        <v>Внутрішній борг</v>
      </c>
      <c r="B7" s="21">
        <f>YT_ALL!B7/DMLMLR</f>
        <v>284.08872546875</v>
      </c>
      <c r="C7" s="21">
        <f>YT_ALL!C7/DMLMLR</f>
        <v>488.86690736498002</v>
      </c>
      <c r="D7" s="21">
        <f>YT_ALL!D7/DMLMLR</f>
        <v>529.46057801728</v>
      </c>
      <c r="E7" s="21">
        <f>YT_ALL!E7/DMLMLR</f>
        <v>689.73000579020004</v>
      </c>
      <c r="F7" s="21">
        <f>YT_ALL!F7/DMLMLR</f>
        <v>766.67894097345004</v>
      </c>
      <c r="G7" s="21">
        <f>YT_ALL!G7/DMLMLR</f>
        <v>759.85901873546004</v>
      </c>
    </row>
    <row r="8" spans="1:19" s="209" customFormat="1" x14ac:dyDescent="0.2">
      <c r="A8" s="121" t="str">
        <f>YT_ALL!A8</f>
        <v>Зовнішній борг</v>
      </c>
      <c r="B8" s="21">
        <f>YT_ALL!B8/DMLMLR</f>
        <v>300.69784548002002</v>
      </c>
      <c r="C8" s="21">
        <f>YT_ALL!C8/DMLMLR</f>
        <v>611.96629030359998</v>
      </c>
      <c r="D8" s="21">
        <f>YT_ALL!D8/DMLMLR</f>
        <v>1042.7195520022001</v>
      </c>
      <c r="E8" s="21">
        <f>YT_ALL!E8/DMLMLR</f>
        <v>1240.0787942992299</v>
      </c>
      <c r="F8" s="21">
        <f>YT_ALL!F8/DMLMLR</f>
        <v>1375.0116470261601</v>
      </c>
      <c r="G8" s="21">
        <f>YT_ALL!G8/DMLMLR</f>
        <v>1265.80743827434</v>
      </c>
    </row>
    <row r="9" spans="1:19" x14ac:dyDescent="0.2"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</row>
    <row r="10" spans="1:19" x14ac:dyDescent="0.2">
      <c r="B10" s="181"/>
      <c r="C10" s="181"/>
      <c r="D10" s="181"/>
      <c r="E10" s="181"/>
      <c r="F10" s="181"/>
      <c r="G10" s="187" t="s">
        <v>98</v>
      </c>
      <c r="H10" s="181"/>
      <c r="I10" s="181"/>
      <c r="J10" s="181"/>
      <c r="K10" s="181"/>
      <c r="L10" s="181"/>
      <c r="M10" s="181"/>
      <c r="N10" s="181"/>
      <c r="O10" s="181"/>
      <c r="P10" s="181"/>
      <c r="Q10" s="181"/>
    </row>
    <row r="11" spans="1:19" s="246" customFormat="1" x14ac:dyDescent="0.2">
      <c r="A11" s="17"/>
      <c r="B11" s="122">
        <f>YT_ALL!B11</f>
        <v>41639</v>
      </c>
      <c r="C11" s="122">
        <f>YT_ALL!C11</f>
        <v>42004</v>
      </c>
      <c r="D11" s="122">
        <f>YT_ALL!D11</f>
        <v>42369</v>
      </c>
      <c r="E11" s="122">
        <f>YT_ALL!E11</f>
        <v>42735</v>
      </c>
      <c r="F11" s="122">
        <f>YT_ALL!F11</f>
        <v>43100</v>
      </c>
      <c r="G11" s="122">
        <f>YT_ALL!G11</f>
        <v>43312</v>
      </c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  <row r="12" spans="1:19" s="197" customFormat="1" x14ac:dyDescent="0.2">
      <c r="A12" s="256" t="s">
        <v>154</v>
      </c>
      <c r="B12" s="94">
        <f t="shared" ref="B12:G12" si="1">SUM(B$13+ B$14)</f>
        <v>73.16233841495</v>
      </c>
      <c r="C12" s="94">
        <f t="shared" si="1"/>
        <v>69.811921755840004</v>
      </c>
      <c r="D12" s="94">
        <f t="shared" si="1"/>
        <v>65.505684905229998</v>
      </c>
      <c r="E12" s="94">
        <f t="shared" si="1"/>
        <v>70.972707080139998</v>
      </c>
      <c r="F12" s="94">
        <f t="shared" si="1"/>
        <v>76.305753084309998</v>
      </c>
      <c r="G12" s="94">
        <f t="shared" si="1"/>
        <v>75.711091565360007</v>
      </c>
      <c r="H12" s="185"/>
      <c r="I12" s="185"/>
      <c r="J12" s="185"/>
      <c r="K12" s="185"/>
      <c r="L12" s="185"/>
      <c r="M12" s="185"/>
      <c r="N12" s="185"/>
      <c r="O12" s="185"/>
      <c r="P12" s="185"/>
      <c r="Q12" s="185"/>
    </row>
    <row r="13" spans="1:19" s="58" customFormat="1" x14ac:dyDescent="0.2">
      <c r="A13" s="121" t="str">
        <f>YT_ALL!A13</f>
        <v>Внутрішній борг</v>
      </c>
      <c r="B13" s="21">
        <f>YT_ALL!B13/DMLMLR</f>
        <v>35.542190100169996</v>
      </c>
      <c r="C13" s="21">
        <f>YT_ALL!C13/DMLMLR</f>
        <v>31.002642687809999</v>
      </c>
      <c r="D13" s="21">
        <f>YT_ALL!D13/DMLMLR</f>
        <v>22.060244326380001</v>
      </c>
      <c r="E13" s="21">
        <f>YT_ALL!E13/DMLMLR</f>
        <v>25.366246471259998</v>
      </c>
      <c r="F13" s="21">
        <f>YT_ALL!F13/DMLMLR</f>
        <v>27.315810366209998</v>
      </c>
      <c r="G13" s="21">
        <f>YT_ALL!G13/DMLMLR</f>
        <v>28.400408934510001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</row>
    <row r="14" spans="1:19" s="58" customFormat="1" x14ac:dyDescent="0.2">
      <c r="A14" s="121" t="str">
        <f>YT_ALL!A14</f>
        <v>Зовнішній борг</v>
      </c>
      <c r="B14" s="21">
        <f>YT_ALL!B14/DMLMLR</f>
        <v>37.620148314780003</v>
      </c>
      <c r="C14" s="21">
        <f>YT_ALL!C14/DMLMLR</f>
        <v>38.809279068030001</v>
      </c>
      <c r="D14" s="21">
        <f>YT_ALL!D14/DMLMLR</f>
        <v>43.445440578849997</v>
      </c>
      <c r="E14" s="21">
        <f>YT_ALL!E14/DMLMLR</f>
        <v>45.606460608879999</v>
      </c>
      <c r="F14" s="21">
        <f>YT_ALL!F14/DMLMLR</f>
        <v>48.989942718099996</v>
      </c>
      <c r="G14" s="21">
        <f>YT_ALL!G14/DMLMLR</f>
        <v>47.310682630850003</v>
      </c>
      <c r="H14" s="50"/>
      <c r="I14" s="50"/>
      <c r="J14" s="50"/>
      <c r="K14" s="50"/>
      <c r="L14" s="50"/>
      <c r="M14" s="50"/>
      <c r="N14" s="50"/>
      <c r="O14" s="50"/>
      <c r="P14" s="50"/>
      <c r="Q14" s="50"/>
    </row>
    <row r="15" spans="1:19" x14ac:dyDescent="0.2"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s="111" customFormat="1" x14ac:dyDescent="0.2">
      <c r="G16" s="187" t="s">
        <v>193</v>
      </c>
    </row>
    <row r="17" spans="1:19" s="246" customFormat="1" x14ac:dyDescent="0.2">
      <c r="A17" s="17"/>
      <c r="B17" s="122">
        <f>YT_ALL!B17</f>
        <v>41639</v>
      </c>
      <c r="C17" s="122">
        <f>YT_ALL!C17</f>
        <v>42004</v>
      </c>
      <c r="D17" s="122">
        <f>YT_ALL!D17</f>
        <v>42369</v>
      </c>
      <c r="E17" s="122">
        <f>YT_ALL!E17</f>
        <v>42735</v>
      </c>
      <c r="F17" s="122">
        <f>YT_ALL!F17</f>
        <v>43100</v>
      </c>
      <c r="G17" s="122">
        <f>YT_ALL!G17</f>
        <v>43312</v>
      </c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</row>
    <row r="18" spans="1:19" s="197" customFormat="1" x14ac:dyDescent="0.2">
      <c r="A18" s="256" t="s">
        <v>154</v>
      </c>
      <c r="B18" s="94">
        <f t="shared" ref="B18:G18" si="2">SUM(B$19+ B$20)</f>
        <v>1</v>
      </c>
      <c r="C18" s="94">
        <f t="shared" si="2"/>
        <v>1</v>
      </c>
      <c r="D18" s="94">
        <f t="shared" si="2"/>
        <v>1</v>
      </c>
      <c r="E18" s="94">
        <f t="shared" si="2"/>
        <v>1</v>
      </c>
      <c r="F18" s="94">
        <f t="shared" si="2"/>
        <v>1</v>
      </c>
      <c r="G18" s="94">
        <f t="shared" si="2"/>
        <v>1</v>
      </c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9" s="58" customFormat="1" x14ac:dyDescent="0.2">
      <c r="A19" s="121" t="str">
        <f>YT_ALL!A19</f>
        <v>Внутрішній борг</v>
      </c>
      <c r="B19" s="39">
        <f>YT_ALL!B19</f>
        <v>0.48579899999999998</v>
      </c>
      <c r="C19" s="39">
        <f>YT_ALL!C19</f>
        <v>0.44408799999999998</v>
      </c>
      <c r="D19" s="39">
        <f>YT_ALL!D19</f>
        <v>0.33676800000000001</v>
      </c>
      <c r="E19" s="39">
        <f>YT_ALL!E19</f>
        <v>0.357408</v>
      </c>
      <c r="F19" s="39">
        <f>YT_ALL!F19</f>
        <v>0.35797800000000002</v>
      </c>
      <c r="G19" s="39">
        <f>YT_ALL!G19</f>
        <v>0.375116</v>
      </c>
      <c r="H19" s="50"/>
      <c r="I19" s="50"/>
      <c r="J19" s="50"/>
      <c r="K19" s="50"/>
      <c r="L19" s="50"/>
      <c r="M19" s="50"/>
      <c r="N19" s="50"/>
      <c r="O19" s="50"/>
      <c r="P19" s="50"/>
      <c r="Q19" s="50"/>
    </row>
    <row r="20" spans="1:19" s="58" customFormat="1" x14ac:dyDescent="0.2">
      <c r="A20" s="121" t="str">
        <f>YT_ALL!A20</f>
        <v>Зовнішній борг</v>
      </c>
      <c r="B20" s="39">
        <f>YT_ALL!B20</f>
        <v>0.51420100000000002</v>
      </c>
      <c r="C20" s="39">
        <f>YT_ALL!C20</f>
        <v>0.55591199999999996</v>
      </c>
      <c r="D20" s="39">
        <f>YT_ALL!D20</f>
        <v>0.66323200000000004</v>
      </c>
      <c r="E20" s="39">
        <f>YT_ALL!E20</f>
        <v>0.64259200000000005</v>
      </c>
      <c r="F20" s="39">
        <f>YT_ALL!F20</f>
        <v>0.64202199999999998</v>
      </c>
      <c r="G20" s="39">
        <f>YT_ALL!G20</f>
        <v>0.624884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</row>
    <row r="21" spans="1:19" x14ac:dyDescent="0.2">
      <c r="A21" s="68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9" x14ac:dyDescent="0.2"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1:19" x14ac:dyDescent="0.2"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9" x14ac:dyDescent="0.2"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9" s="111" customFormat="1" x14ac:dyDescent="0.2"/>
    <row r="26" spans="1:19" x14ac:dyDescent="0.2"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9" x14ac:dyDescent="0.2"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9" x14ac:dyDescent="0.2"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9" x14ac:dyDescent="0.2"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9" x14ac:dyDescent="0.2"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9" x14ac:dyDescent="0.2"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9" x14ac:dyDescent="0.2"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181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18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18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181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181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181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181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181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181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181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181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181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181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181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181"/>
      <c r="C225" s="181"/>
      <c r="D225" s="181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181"/>
      <c r="C226" s="181"/>
      <c r="D226" s="181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181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181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181"/>
      <c r="C235" s="181"/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181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181"/>
      <c r="C237" s="181"/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181"/>
      <c r="C238" s="181"/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181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181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181"/>
      <c r="C243" s="181"/>
      <c r="D243" s="181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</row>
    <row r="244" spans="2:17" x14ac:dyDescent="0.2">
      <c r="B244" s="181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</row>
    <row r="245" spans="2:17" x14ac:dyDescent="0.2"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</row>
    <row r="246" spans="2:17" x14ac:dyDescent="0.2">
      <c r="B246" s="181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</row>
    <row r="247" spans="2:17" x14ac:dyDescent="0.2"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195" bestFit="1" customWidth="1"/>
    <col min="2" max="7" width="11.7109375" style="195" customWidth="1"/>
    <col min="8" max="16384" width="9.140625" style="195"/>
  </cols>
  <sheetData>
    <row r="2" spans="1:19" ht="18.75" x14ac:dyDescent="0.3">
      <c r="A2" s="5" t="s">
        <v>200</v>
      </c>
      <c r="B2" s="3"/>
      <c r="C2" s="3"/>
      <c r="D2" s="3"/>
      <c r="E2" s="3"/>
      <c r="F2" s="3"/>
      <c r="G2" s="3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4" spans="1:19" s="250" customFormat="1" x14ac:dyDescent="0.2">
      <c r="G4" s="187" t="s">
        <v>100</v>
      </c>
    </row>
    <row r="5" spans="1:19" s="118" customFormat="1" x14ac:dyDescent="0.2">
      <c r="A5" s="161"/>
      <c r="B5" s="122">
        <f>YT_ALL!B5</f>
        <v>41639</v>
      </c>
      <c r="C5" s="122">
        <f>YT_ALL!C5</f>
        <v>42004</v>
      </c>
      <c r="D5" s="122">
        <f>YT_ALL!D5</f>
        <v>42369</v>
      </c>
      <c r="E5" s="122">
        <f>YT_ALL!E5</f>
        <v>42735</v>
      </c>
      <c r="F5" s="122">
        <f>YT_ALL!F5</f>
        <v>43100</v>
      </c>
      <c r="G5" s="122">
        <f>YT_ALL!G5</f>
        <v>43312</v>
      </c>
    </row>
    <row r="6" spans="1:19" s="69" customFormat="1" x14ac:dyDescent="0.2">
      <c r="A6" s="256" t="s">
        <v>154</v>
      </c>
      <c r="B6" s="94">
        <f t="shared" ref="B6:G6" si="0">SUM(B$7+ B$8)</f>
        <v>584.78657094876996</v>
      </c>
      <c r="C6" s="94">
        <f t="shared" si="0"/>
        <v>1100.8331976685799</v>
      </c>
      <c r="D6" s="94">
        <f t="shared" si="0"/>
        <v>1572.18013001948</v>
      </c>
      <c r="E6" s="94">
        <f t="shared" si="0"/>
        <v>1929.80880008943</v>
      </c>
      <c r="F6" s="94">
        <f t="shared" si="0"/>
        <v>2141.6905879996102</v>
      </c>
      <c r="G6" s="94">
        <f t="shared" si="0"/>
        <v>2025.6664570098001</v>
      </c>
    </row>
    <row r="7" spans="1:19" s="209" customFormat="1" x14ac:dyDescent="0.2">
      <c r="A7" s="121" t="str">
        <f>YK_ALL!A7</f>
        <v>Державний борг</v>
      </c>
      <c r="B7" s="21">
        <f>YK_ALL!B7/DMLMLR</f>
        <v>480.21862943662001</v>
      </c>
      <c r="C7" s="21">
        <f>YK_ALL!C7/DMLMLR</f>
        <v>947.03045011058998</v>
      </c>
      <c r="D7" s="21">
        <f>YK_ALL!D7/DMLMLR</f>
        <v>1334.27157232031</v>
      </c>
      <c r="E7" s="21">
        <f>YK_ALL!E7/DMLMLR</f>
        <v>1650.8332522282999</v>
      </c>
      <c r="F7" s="21">
        <f>YK_ALL!F7/DMLMLR</f>
        <v>1833.70983091682</v>
      </c>
      <c r="G7" s="21">
        <f>YK_ALL!G7/DMLMLR</f>
        <v>1750.39353566862</v>
      </c>
    </row>
    <row r="8" spans="1:19" s="209" customFormat="1" x14ac:dyDescent="0.2">
      <c r="A8" s="121" t="str">
        <f>YK_ALL!A8</f>
        <v>Гарантований державою борг</v>
      </c>
      <c r="B8" s="21">
        <f>YK_ALL!B8/DMLMLR</f>
        <v>104.56794151215</v>
      </c>
      <c r="C8" s="21">
        <f>YK_ALL!C8/DMLMLR</f>
        <v>153.80274755798999</v>
      </c>
      <c r="D8" s="21">
        <f>YK_ALL!D8/DMLMLR</f>
        <v>237.90855769916999</v>
      </c>
      <c r="E8" s="21">
        <f>YK_ALL!E8/DMLMLR</f>
        <v>278.97554786113</v>
      </c>
      <c r="F8" s="21">
        <f>YK_ALL!F8/DMLMLR</f>
        <v>307.98075708278998</v>
      </c>
      <c r="G8" s="21">
        <f>YK_ALL!G8/DMLMLR</f>
        <v>275.27292134117999</v>
      </c>
    </row>
    <row r="9" spans="1:19" x14ac:dyDescent="0.2"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</row>
    <row r="10" spans="1:19" x14ac:dyDescent="0.2">
      <c r="B10" s="181"/>
      <c r="C10" s="181"/>
      <c r="D10" s="181"/>
      <c r="E10" s="181"/>
      <c r="F10" s="181"/>
      <c r="G10" s="187" t="s">
        <v>98</v>
      </c>
      <c r="H10" s="181"/>
      <c r="I10" s="181"/>
      <c r="J10" s="181"/>
      <c r="K10" s="181"/>
      <c r="L10" s="181"/>
      <c r="M10" s="181"/>
      <c r="N10" s="181"/>
      <c r="O10" s="181"/>
      <c r="P10" s="181"/>
      <c r="Q10" s="181"/>
    </row>
    <row r="11" spans="1:19" s="246" customFormat="1" x14ac:dyDescent="0.2">
      <c r="A11" s="17"/>
      <c r="B11" s="122">
        <f>YT_ALL!B11</f>
        <v>41639</v>
      </c>
      <c r="C11" s="122">
        <f>YT_ALL!C11</f>
        <v>42004</v>
      </c>
      <c r="D11" s="122">
        <f>YT_ALL!D11</f>
        <v>42369</v>
      </c>
      <c r="E11" s="122">
        <f>YT_ALL!E11</f>
        <v>42735</v>
      </c>
      <c r="F11" s="122">
        <f>YT_ALL!F11</f>
        <v>43100</v>
      </c>
      <c r="G11" s="122">
        <f>YT_ALL!G11</f>
        <v>43312</v>
      </c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  <row r="12" spans="1:19" s="197" customFormat="1" x14ac:dyDescent="0.2">
      <c r="A12" s="256" t="s">
        <v>154</v>
      </c>
      <c r="B12" s="94">
        <f t="shared" ref="B12:G12" si="1">SUM(B$13+ B$14)</f>
        <v>73.16233841495</v>
      </c>
      <c r="C12" s="94">
        <f t="shared" si="1"/>
        <v>69.811921755840004</v>
      </c>
      <c r="D12" s="94">
        <f t="shared" si="1"/>
        <v>65.505684905229998</v>
      </c>
      <c r="E12" s="94">
        <f t="shared" si="1"/>
        <v>70.972707080139998</v>
      </c>
      <c r="F12" s="94">
        <f t="shared" si="1"/>
        <v>76.305753084309998</v>
      </c>
      <c r="G12" s="94">
        <f t="shared" si="1"/>
        <v>75.711091565359993</v>
      </c>
      <c r="H12" s="185"/>
      <c r="I12" s="185"/>
      <c r="J12" s="185"/>
      <c r="K12" s="185"/>
      <c r="L12" s="185"/>
      <c r="M12" s="185"/>
      <c r="N12" s="185"/>
      <c r="O12" s="185"/>
      <c r="P12" s="185"/>
      <c r="Q12" s="185"/>
    </row>
    <row r="13" spans="1:19" s="58" customFormat="1" x14ac:dyDescent="0.2">
      <c r="A13" s="121" t="str">
        <f>YK_ALL!A13</f>
        <v>Державний борг</v>
      </c>
      <c r="B13" s="21">
        <f>YK_ALL!B13/DMLMLR</f>
        <v>60.079898590879999</v>
      </c>
      <c r="C13" s="21">
        <f>YK_ALL!C13/DMLMLR</f>
        <v>60.058159422860001</v>
      </c>
      <c r="D13" s="21">
        <f>YK_ALL!D13/DMLMLR</f>
        <v>55.593103821630002</v>
      </c>
      <c r="E13" s="21">
        <f>YK_ALL!E13/DMLMLR</f>
        <v>60.712804731310001</v>
      </c>
      <c r="F13" s="21">
        <f>YK_ALL!F13/DMLMLR</f>
        <v>65.332784469550006</v>
      </c>
      <c r="G13" s="21">
        <f>YK_ALL!G13/DMLMLR</f>
        <v>65.422520472659997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</row>
    <row r="14" spans="1:19" s="58" customFormat="1" x14ac:dyDescent="0.2">
      <c r="A14" s="121" t="str">
        <f>YK_ALL!A14</f>
        <v>Гарантований державою борг</v>
      </c>
      <c r="B14" s="21">
        <f>YK_ALL!B14/DMLMLR</f>
        <v>13.082439824070001</v>
      </c>
      <c r="C14" s="21">
        <f>YK_ALL!C14/DMLMLR</f>
        <v>9.7537623329799992</v>
      </c>
      <c r="D14" s="21">
        <f>YK_ALL!D14/DMLMLR</f>
        <v>9.9125810835999992</v>
      </c>
      <c r="E14" s="21">
        <f>YK_ALL!E14/DMLMLR</f>
        <v>10.25990234883</v>
      </c>
      <c r="F14" s="21">
        <f>YK_ALL!F14/DMLMLR</f>
        <v>10.972968614759999</v>
      </c>
      <c r="G14" s="21">
        <f>YK_ALL!G14/DMLMLR</f>
        <v>10.2885710927</v>
      </c>
      <c r="H14" s="50"/>
      <c r="I14" s="50"/>
      <c r="J14" s="50"/>
      <c r="K14" s="50"/>
      <c r="L14" s="50"/>
      <c r="M14" s="50"/>
      <c r="N14" s="50"/>
      <c r="O14" s="50"/>
      <c r="P14" s="50"/>
      <c r="Q14" s="50"/>
    </row>
    <row r="15" spans="1:19" x14ac:dyDescent="0.2"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s="111" customFormat="1" x14ac:dyDescent="0.2">
      <c r="G16" s="187" t="s">
        <v>193</v>
      </c>
    </row>
    <row r="17" spans="1:19" s="246" customFormat="1" x14ac:dyDescent="0.2">
      <c r="A17" s="17"/>
      <c r="B17" s="122">
        <f>YT_ALL!B17</f>
        <v>41639</v>
      </c>
      <c r="C17" s="122">
        <f>YT_ALL!C17</f>
        <v>42004</v>
      </c>
      <c r="D17" s="122">
        <f>YT_ALL!D17</f>
        <v>42369</v>
      </c>
      <c r="E17" s="122">
        <f>YT_ALL!E17</f>
        <v>42735</v>
      </c>
      <c r="F17" s="122">
        <f>YT_ALL!F17</f>
        <v>43100</v>
      </c>
      <c r="G17" s="122">
        <f>YT_ALL!G17</f>
        <v>43312</v>
      </c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</row>
    <row r="18" spans="1:19" s="197" customFormat="1" x14ac:dyDescent="0.2">
      <c r="A18" s="256" t="s">
        <v>154</v>
      </c>
      <c r="B18" s="94">
        <f t="shared" ref="B18:G18" si="2">SUM(B$19+ B$20)</f>
        <v>1</v>
      </c>
      <c r="C18" s="94">
        <f t="shared" si="2"/>
        <v>1</v>
      </c>
      <c r="D18" s="94">
        <f t="shared" si="2"/>
        <v>1</v>
      </c>
      <c r="E18" s="94">
        <f t="shared" si="2"/>
        <v>1</v>
      </c>
      <c r="F18" s="94">
        <f t="shared" si="2"/>
        <v>1</v>
      </c>
      <c r="G18" s="94">
        <f t="shared" si="2"/>
        <v>1</v>
      </c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9" s="58" customFormat="1" x14ac:dyDescent="0.2">
      <c r="A19" s="121" t="str">
        <f>YK_ALL!A19</f>
        <v>Державний борг</v>
      </c>
      <c r="B19" s="21">
        <f>YK_ALL!B19</f>
        <v>0.82118599999999997</v>
      </c>
      <c r="C19" s="21">
        <f>YK_ALL!C19</f>
        <v>0.86028499999999997</v>
      </c>
      <c r="D19" s="21">
        <f>YK_ALL!D19</f>
        <v>0.84867599999999999</v>
      </c>
      <c r="E19" s="21">
        <f>YK_ALL!E19</f>
        <v>0.85543899999999995</v>
      </c>
      <c r="F19" s="21">
        <f>YK_ALL!F19</f>
        <v>0.85619699999999999</v>
      </c>
      <c r="G19" s="21">
        <f>YK_ALL!G19</f>
        <v>0.86410699999999996</v>
      </c>
      <c r="H19" s="50"/>
      <c r="I19" s="50"/>
      <c r="J19" s="50"/>
      <c r="K19" s="50"/>
      <c r="L19" s="50"/>
      <c r="M19" s="50"/>
      <c r="N19" s="50"/>
      <c r="O19" s="50"/>
      <c r="P19" s="50"/>
      <c r="Q19" s="50"/>
    </row>
    <row r="20" spans="1:19" s="58" customFormat="1" x14ac:dyDescent="0.2">
      <c r="A20" s="121" t="str">
        <f>YK_ALL!A20</f>
        <v>Гарантований державою борг</v>
      </c>
      <c r="B20" s="21">
        <f>YK_ALL!B20</f>
        <v>0.178814</v>
      </c>
      <c r="C20" s="21">
        <f>YK_ALL!C20</f>
        <v>0.13971500000000001</v>
      </c>
      <c r="D20" s="21">
        <f>YK_ALL!D20</f>
        <v>0.15132399999999999</v>
      </c>
      <c r="E20" s="21">
        <f>YK_ALL!E20</f>
        <v>0.144561</v>
      </c>
      <c r="F20" s="21">
        <f>YK_ALL!F20</f>
        <v>0.14380299999999999</v>
      </c>
      <c r="G20" s="21">
        <f>YK_ALL!G20</f>
        <v>0.13589300000000001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</row>
    <row r="21" spans="1:19" x14ac:dyDescent="0.2">
      <c r="A21" s="68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9" x14ac:dyDescent="0.2"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1:19" x14ac:dyDescent="0.2"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9" x14ac:dyDescent="0.2"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9" s="111" customFormat="1" x14ac:dyDescent="0.2"/>
    <row r="26" spans="1:19" x14ac:dyDescent="0.2"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9" x14ac:dyDescent="0.2"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9" x14ac:dyDescent="0.2"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9" x14ac:dyDescent="0.2"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9" x14ac:dyDescent="0.2"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9" x14ac:dyDescent="0.2"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9" x14ac:dyDescent="0.2"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181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18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18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181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181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181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181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181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181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181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181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181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181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181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181"/>
      <c r="C225" s="181"/>
      <c r="D225" s="181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181"/>
      <c r="C226" s="181"/>
      <c r="D226" s="181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181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181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181"/>
      <c r="C235" s="181"/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181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181"/>
      <c r="C237" s="181"/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181"/>
      <c r="C238" s="181"/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181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181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181"/>
      <c r="C243" s="181"/>
      <c r="D243" s="181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</row>
    <row r="244" spans="2:17" x14ac:dyDescent="0.2">
      <c r="B244" s="181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</row>
    <row r="245" spans="2:17" x14ac:dyDescent="0.2"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</row>
    <row r="246" spans="2:17" x14ac:dyDescent="0.2">
      <c r="B246" s="181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</row>
    <row r="247" spans="2:17" x14ac:dyDescent="0.2"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195" bestFit="1" customWidth="1"/>
    <col min="2" max="3" width="13.5703125" style="195" bestFit="1" customWidth="1"/>
    <col min="4" max="4" width="14" style="195" bestFit="1" customWidth="1"/>
    <col min="5" max="7" width="14.5703125" style="195" bestFit="1" customWidth="1"/>
    <col min="8" max="16384" width="9.140625" style="195"/>
  </cols>
  <sheetData>
    <row r="2" spans="1:19" ht="18.75" x14ac:dyDescent="0.3">
      <c r="A2" s="5" t="s">
        <v>200</v>
      </c>
      <c r="B2" s="3"/>
      <c r="C2" s="3"/>
      <c r="D2" s="3"/>
      <c r="E2" s="3"/>
      <c r="F2" s="3"/>
      <c r="G2" s="3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x14ac:dyDescent="0.2">
      <c r="A3" s="79"/>
    </row>
    <row r="4" spans="1:19" s="250" customFormat="1" x14ac:dyDescent="0.2">
      <c r="G4" s="250" t="str">
        <f>VALUAH</f>
        <v>млрд. грн</v>
      </c>
    </row>
    <row r="5" spans="1:19" s="118" customFormat="1" x14ac:dyDescent="0.2">
      <c r="A5" s="184"/>
      <c r="B5" s="122">
        <v>41639</v>
      </c>
      <c r="C5" s="122">
        <v>42004</v>
      </c>
      <c r="D5" s="122">
        <v>42369</v>
      </c>
      <c r="E5" s="122">
        <v>42735</v>
      </c>
      <c r="F5" s="122">
        <v>43100</v>
      </c>
      <c r="G5" s="122">
        <v>43312</v>
      </c>
    </row>
    <row r="6" spans="1:19" s="69" customFormat="1" x14ac:dyDescent="0.2">
      <c r="A6" s="256" t="s">
        <v>154</v>
      </c>
      <c r="B6" s="94">
        <f t="shared" ref="B6:G6" si="0">SUM(B$7+ B$8)</f>
        <v>584.78657094876996</v>
      </c>
      <c r="C6" s="94">
        <f t="shared" si="0"/>
        <v>1100.8331976685799</v>
      </c>
      <c r="D6" s="94">
        <f t="shared" si="0"/>
        <v>1572.18013001948</v>
      </c>
      <c r="E6" s="94">
        <f t="shared" si="0"/>
        <v>1929.80880008943</v>
      </c>
      <c r="F6" s="94">
        <f t="shared" si="0"/>
        <v>2141.6905879996102</v>
      </c>
      <c r="G6" s="94">
        <f t="shared" si="0"/>
        <v>2025.6664570098001</v>
      </c>
    </row>
    <row r="7" spans="1:19" s="209" customFormat="1" x14ac:dyDescent="0.2">
      <c r="A7" s="173" t="s">
        <v>70</v>
      </c>
      <c r="B7" s="21">
        <v>480.21862943662001</v>
      </c>
      <c r="C7" s="21">
        <v>947.03045011058998</v>
      </c>
      <c r="D7" s="21">
        <v>1334.27157232031</v>
      </c>
      <c r="E7" s="21">
        <v>1650.8332522282999</v>
      </c>
      <c r="F7" s="21">
        <v>1833.70983091682</v>
      </c>
      <c r="G7" s="21">
        <v>1750.39353566862</v>
      </c>
    </row>
    <row r="8" spans="1:19" s="209" customFormat="1" x14ac:dyDescent="0.2">
      <c r="A8" s="173" t="s">
        <v>15</v>
      </c>
      <c r="B8" s="21">
        <v>104.56794151215</v>
      </c>
      <c r="C8" s="21">
        <v>153.80274755798999</v>
      </c>
      <c r="D8" s="21">
        <v>237.90855769916999</v>
      </c>
      <c r="E8" s="21">
        <v>278.97554786113</v>
      </c>
      <c r="F8" s="21">
        <v>307.98075708278998</v>
      </c>
      <c r="G8" s="21">
        <v>275.27292134117999</v>
      </c>
    </row>
    <row r="9" spans="1:19" x14ac:dyDescent="0.2"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</row>
    <row r="10" spans="1:19" x14ac:dyDescent="0.2">
      <c r="B10" s="181"/>
      <c r="C10" s="181"/>
      <c r="D10" s="181"/>
      <c r="E10" s="181"/>
      <c r="F10" s="181"/>
      <c r="G10" s="250" t="str">
        <f>VALUSD</f>
        <v>млрд. дол. США</v>
      </c>
      <c r="H10" s="181"/>
      <c r="I10" s="181"/>
      <c r="J10" s="181"/>
      <c r="K10" s="181"/>
      <c r="L10" s="181"/>
      <c r="M10" s="181"/>
      <c r="N10" s="181"/>
      <c r="O10" s="181"/>
      <c r="P10" s="181"/>
      <c r="Q10" s="181"/>
    </row>
    <row r="11" spans="1:19" s="246" customFormat="1" x14ac:dyDescent="0.2">
      <c r="A11" s="184"/>
      <c r="B11" s="122">
        <v>41639</v>
      </c>
      <c r="C11" s="122">
        <v>42004</v>
      </c>
      <c r="D11" s="122">
        <v>42369</v>
      </c>
      <c r="E11" s="122">
        <v>42735</v>
      </c>
      <c r="F11" s="122">
        <v>43100</v>
      </c>
      <c r="G11" s="122">
        <v>43312</v>
      </c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  <row r="12" spans="1:19" s="197" customFormat="1" x14ac:dyDescent="0.2">
      <c r="A12" s="256" t="s">
        <v>154</v>
      </c>
      <c r="B12" s="94">
        <f t="shared" ref="B12:G12" si="1">SUM(B$13+ B$14)</f>
        <v>73.16233841495</v>
      </c>
      <c r="C12" s="94">
        <f t="shared" si="1"/>
        <v>69.811921755840004</v>
      </c>
      <c r="D12" s="94">
        <f t="shared" si="1"/>
        <v>65.505684905229998</v>
      </c>
      <c r="E12" s="94">
        <f t="shared" si="1"/>
        <v>70.972707080139998</v>
      </c>
      <c r="F12" s="94">
        <f t="shared" si="1"/>
        <v>76.305753084309998</v>
      </c>
      <c r="G12" s="94">
        <f t="shared" si="1"/>
        <v>75.711091565359993</v>
      </c>
      <c r="H12" s="185"/>
      <c r="I12" s="185"/>
      <c r="J12" s="185"/>
      <c r="K12" s="185"/>
      <c r="L12" s="185"/>
      <c r="M12" s="185"/>
      <c r="N12" s="185"/>
      <c r="O12" s="185"/>
      <c r="P12" s="185"/>
      <c r="Q12" s="185"/>
    </row>
    <row r="13" spans="1:19" s="58" customFormat="1" x14ac:dyDescent="0.2">
      <c r="A13" s="173" t="s">
        <v>70</v>
      </c>
      <c r="B13" s="177">
        <v>60.079898590879999</v>
      </c>
      <c r="C13" s="177">
        <v>60.058159422860001</v>
      </c>
      <c r="D13" s="177">
        <v>55.593103821630002</v>
      </c>
      <c r="E13" s="177">
        <v>60.712804731310001</v>
      </c>
      <c r="F13" s="177">
        <v>65.332784469550006</v>
      </c>
      <c r="G13" s="177">
        <v>65.422520472659997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</row>
    <row r="14" spans="1:19" s="58" customFormat="1" x14ac:dyDescent="0.2">
      <c r="A14" s="173" t="s">
        <v>15</v>
      </c>
      <c r="B14" s="177">
        <v>13.082439824070001</v>
      </c>
      <c r="C14" s="177">
        <v>9.7537623329799992</v>
      </c>
      <c r="D14" s="177">
        <v>9.9125810835999992</v>
      </c>
      <c r="E14" s="177">
        <v>10.25990234883</v>
      </c>
      <c r="F14" s="177">
        <v>10.972968614759999</v>
      </c>
      <c r="G14" s="177">
        <v>10.2885710927</v>
      </c>
      <c r="H14" s="50"/>
      <c r="I14" s="50"/>
      <c r="J14" s="50"/>
      <c r="K14" s="50"/>
      <c r="L14" s="50"/>
      <c r="M14" s="50"/>
      <c r="N14" s="50"/>
      <c r="O14" s="50"/>
      <c r="P14" s="50"/>
      <c r="Q14" s="50"/>
    </row>
    <row r="15" spans="1:19" x14ac:dyDescent="0.2"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s="111" customFormat="1" x14ac:dyDescent="0.2">
      <c r="G16" s="187" t="s">
        <v>193</v>
      </c>
    </row>
    <row r="17" spans="1:19" s="246" customFormat="1" x14ac:dyDescent="0.2">
      <c r="A17" s="184"/>
      <c r="B17" s="122">
        <v>41639</v>
      </c>
      <c r="C17" s="122">
        <v>42004</v>
      </c>
      <c r="D17" s="122">
        <v>42369</v>
      </c>
      <c r="E17" s="122">
        <v>42735</v>
      </c>
      <c r="F17" s="122">
        <v>43100</v>
      </c>
      <c r="G17" s="122">
        <v>43312</v>
      </c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</row>
    <row r="18" spans="1:19" s="197" customFormat="1" x14ac:dyDescent="0.2">
      <c r="A18" s="256" t="s">
        <v>154</v>
      </c>
      <c r="B18" s="94">
        <f t="shared" ref="B18:G18" si="2">SUM(B$19+ B$20)</f>
        <v>1</v>
      </c>
      <c r="C18" s="94">
        <f t="shared" si="2"/>
        <v>1</v>
      </c>
      <c r="D18" s="94">
        <f t="shared" si="2"/>
        <v>1</v>
      </c>
      <c r="E18" s="94">
        <f t="shared" si="2"/>
        <v>1</v>
      </c>
      <c r="F18" s="94">
        <f t="shared" si="2"/>
        <v>1</v>
      </c>
      <c r="G18" s="94">
        <f t="shared" si="2"/>
        <v>1</v>
      </c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9" s="58" customFormat="1" x14ac:dyDescent="0.2">
      <c r="A19" s="173" t="s">
        <v>70</v>
      </c>
      <c r="B19" s="199">
        <v>0.82118599999999997</v>
      </c>
      <c r="C19" s="199">
        <v>0.86028499999999997</v>
      </c>
      <c r="D19" s="199">
        <v>0.84867599999999999</v>
      </c>
      <c r="E19" s="199">
        <v>0.85543899999999995</v>
      </c>
      <c r="F19" s="199">
        <v>0.85619699999999999</v>
      </c>
      <c r="G19" s="199">
        <v>0.86410699999999996</v>
      </c>
      <c r="H19" s="50"/>
      <c r="I19" s="50"/>
      <c r="J19" s="50"/>
      <c r="K19" s="50"/>
      <c r="L19" s="50"/>
      <c r="M19" s="50"/>
      <c r="N19" s="50"/>
      <c r="O19" s="50"/>
      <c r="P19" s="50"/>
      <c r="Q19" s="50"/>
    </row>
    <row r="20" spans="1:19" s="58" customFormat="1" x14ac:dyDescent="0.2">
      <c r="A20" s="173" t="s">
        <v>15</v>
      </c>
      <c r="B20" s="199">
        <v>0.178814</v>
      </c>
      <c r="C20" s="199">
        <v>0.13971500000000001</v>
      </c>
      <c r="D20" s="199">
        <v>0.15132399999999999</v>
      </c>
      <c r="E20" s="199">
        <v>0.144561</v>
      </c>
      <c r="F20" s="199">
        <v>0.14380299999999999</v>
      </c>
      <c r="G20" s="199">
        <v>0.13589300000000001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</row>
    <row r="21" spans="1:19" x14ac:dyDescent="0.2"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9" x14ac:dyDescent="0.2"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1:19" x14ac:dyDescent="0.2"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9" x14ac:dyDescent="0.2"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9" s="111" customFormat="1" x14ac:dyDescent="0.2"/>
    <row r="26" spans="1:19" x14ac:dyDescent="0.2"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9" x14ac:dyDescent="0.2"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9" x14ac:dyDescent="0.2"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9" x14ac:dyDescent="0.2"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9" x14ac:dyDescent="0.2"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9" x14ac:dyDescent="0.2"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9" x14ac:dyDescent="0.2"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181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18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18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181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181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181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181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181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181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181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181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181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181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181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181"/>
      <c r="C225" s="181"/>
      <c r="D225" s="181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181"/>
      <c r="C226" s="181"/>
      <c r="D226" s="181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181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181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181"/>
      <c r="C235" s="181"/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181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181"/>
      <c r="C237" s="181"/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181"/>
      <c r="C238" s="181"/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181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181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181"/>
      <c r="C243" s="181"/>
      <c r="D243" s="181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</row>
    <row r="244" spans="2:17" x14ac:dyDescent="0.2">
      <c r="B244" s="181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</row>
    <row r="245" spans="2:17" x14ac:dyDescent="0.2"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</row>
    <row r="246" spans="2:17" x14ac:dyDescent="0.2">
      <c r="B246" s="181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</row>
    <row r="247" spans="2:17" x14ac:dyDescent="0.2"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topLeftCell="A7" workbookViewId="0">
      <selection activeCell="A9" sqref="A9:A127"/>
    </sheetView>
  </sheetViews>
  <sheetFormatPr defaultRowHeight="12.75" outlineLevelRow="3" x14ac:dyDescent="0.2"/>
  <cols>
    <col min="1" max="1" width="52" style="195" customWidth="1"/>
    <col min="2" max="7" width="16.28515625" style="158" customWidth="1"/>
    <col min="8" max="16384" width="9.140625" style="195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x14ac:dyDescent="0.2">
      <c r="A3" s="79"/>
    </row>
    <row r="4" spans="1:19" s="250" customFormat="1" x14ac:dyDescent="0.2">
      <c r="B4" s="206"/>
      <c r="C4" s="206"/>
      <c r="D4" s="206"/>
      <c r="E4" s="206"/>
      <c r="F4" s="206"/>
      <c r="G4" s="250" t="str">
        <f>VALUAH</f>
        <v>млрд. грн</v>
      </c>
    </row>
    <row r="5" spans="1:19" s="118" customFormat="1" x14ac:dyDescent="0.2">
      <c r="A5" s="184"/>
      <c r="B5" s="122">
        <v>41639</v>
      </c>
      <c r="C5" s="122">
        <v>42004</v>
      </c>
      <c r="D5" s="122">
        <v>42369</v>
      </c>
      <c r="E5" s="122">
        <v>42735</v>
      </c>
      <c r="F5" s="122">
        <v>43100</v>
      </c>
      <c r="G5" s="122">
        <v>43312</v>
      </c>
    </row>
    <row r="6" spans="1:19" s="69" customFormat="1" ht="31.5" x14ac:dyDescent="0.2">
      <c r="A6" s="134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96">
        <f t="shared" ref="B6:F6" si="0">B$7+B$78</f>
        <v>584.78657094876996</v>
      </c>
      <c r="C6" s="196">
        <f t="shared" si="0"/>
        <v>1100.8331976685799</v>
      </c>
      <c r="D6" s="196">
        <f t="shared" si="0"/>
        <v>1572.18013001948</v>
      </c>
      <c r="E6" s="196">
        <f t="shared" si="0"/>
        <v>1929.80880008943</v>
      </c>
      <c r="F6" s="196">
        <f t="shared" si="0"/>
        <v>2141.6905879996102</v>
      </c>
      <c r="G6" s="196">
        <v>2025.6664570098001</v>
      </c>
    </row>
    <row r="7" spans="1:19" s="142" customFormat="1" ht="15" x14ac:dyDescent="0.2">
      <c r="A7" s="103" t="s">
        <v>70</v>
      </c>
      <c r="B7" s="126">
        <f t="shared" ref="B7:G7" si="1">B$8+B$48</f>
        <v>480.21862943661995</v>
      </c>
      <c r="C7" s="126">
        <f t="shared" si="1"/>
        <v>947.03045011058998</v>
      </c>
      <c r="D7" s="126">
        <f t="shared" si="1"/>
        <v>1334.27157232031</v>
      </c>
      <c r="E7" s="126">
        <f t="shared" si="1"/>
        <v>1650.8332522282999</v>
      </c>
      <c r="F7" s="126">
        <f t="shared" si="1"/>
        <v>1833.70983091682</v>
      </c>
      <c r="G7" s="126">
        <f t="shared" si="1"/>
        <v>1750.3935356686202</v>
      </c>
    </row>
    <row r="8" spans="1:19" s="95" customFormat="1" ht="15" outlineLevel="1" x14ac:dyDescent="0.2">
      <c r="A8" s="114" t="s">
        <v>52</v>
      </c>
      <c r="B8" s="166">
        <f t="shared" ref="B8:G8" si="2">B$9+B$46</f>
        <v>256.95957565805998</v>
      </c>
      <c r="C8" s="166">
        <f t="shared" si="2"/>
        <v>461.00362280239005</v>
      </c>
      <c r="D8" s="166">
        <f t="shared" si="2"/>
        <v>508.00112311179004</v>
      </c>
      <c r="E8" s="166">
        <f t="shared" si="2"/>
        <v>670.64553054187002</v>
      </c>
      <c r="F8" s="166">
        <f t="shared" si="2"/>
        <v>753.3993864683199</v>
      </c>
      <c r="G8" s="166">
        <f t="shared" si="2"/>
        <v>746.69027473679</v>
      </c>
    </row>
    <row r="9" spans="1:19" s="152" customFormat="1" ht="25.5" outlineLevel="2" collapsed="1" x14ac:dyDescent="0.2">
      <c r="A9" s="261" t="s">
        <v>196</v>
      </c>
      <c r="B9" s="143">
        <f t="shared" ref="B9:F9" si="3">SUM(B$10:B$45)</f>
        <v>254.050020163</v>
      </c>
      <c r="C9" s="143">
        <f t="shared" si="3"/>
        <v>458.22631982981005</v>
      </c>
      <c r="D9" s="143">
        <f t="shared" si="3"/>
        <v>505.35607266169006</v>
      </c>
      <c r="E9" s="143">
        <f t="shared" si="3"/>
        <v>668.13273261425002</v>
      </c>
      <c r="F9" s="143">
        <f t="shared" si="3"/>
        <v>751.01884106317993</v>
      </c>
      <c r="G9" s="143">
        <v>744.37585559289005</v>
      </c>
    </row>
    <row r="10" spans="1:19" s="209" customFormat="1" hidden="1" outlineLevel="3" x14ac:dyDescent="0.2">
      <c r="A10" s="262" t="s">
        <v>2</v>
      </c>
      <c r="B10" s="21">
        <v>1.5986</v>
      </c>
      <c r="C10" s="21">
        <v>8.8426000000000005E-2</v>
      </c>
      <c r="D10" s="21">
        <v>9.8638000000000003E-2</v>
      </c>
      <c r="E10" s="21">
        <v>0</v>
      </c>
      <c r="F10" s="21">
        <v>0</v>
      </c>
      <c r="G10" s="21">
        <v>0</v>
      </c>
    </row>
    <row r="11" spans="1:19" hidden="1" outlineLevel="3" x14ac:dyDescent="0.2">
      <c r="A11" s="263" t="s">
        <v>55</v>
      </c>
      <c r="B11" s="230">
        <v>2.3609777950000002</v>
      </c>
      <c r="C11" s="230">
        <v>0</v>
      </c>
      <c r="D11" s="230">
        <v>0</v>
      </c>
      <c r="E11" s="230">
        <v>0</v>
      </c>
      <c r="F11" s="230">
        <v>0</v>
      </c>
      <c r="G11" s="230">
        <v>0</v>
      </c>
      <c r="H11" s="181"/>
      <c r="I11" s="181"/>
      <c r="J11" s="181"/>
      <c r="K11" s="181"/>
      <c r="L11" s="181"/>
      <c r="M11" s="181"/>
      <c r="N11" s="181"/>
      <c r="O11" s="181"/>
      <c r="P11" s="181"/>
      <c r="Q11" s="181"/>
    </row>
    <row r="12" spans="1:19" hidden="1" outlineLevel="3" x14ac:dyDescent="0.2">
      <c r="A12" s="263" t="s">
        <v>144</v>
      </c>
      <c r="B12" s="230">
        <v>15.742189</v>
      </c>
      <c r="C12" s="230">
        <v>50.254465000000003</v>
      </c>
      <c r="D12" s="230">
        <v>60.558463000000003</v>
      </c>
      <c r="E12" s="230">
        <v>74.832982999999999</v>
      </c>
      <c r="F12" s="230">
        <v>62.650438999999999</v>
      </c>
      <c r="G12" s="230">
        <v>62.650438999999999</v>
      </c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hidden="1" outlineLevel="3" x14ac:dyDescent="0.2">
      <c r="A13" s="263" t="s">
        <v>204</v>
      </c>
      <c r="B13" s="230">
        <v>3.8499810000000001</v>
      </c>
      <c r="C13" s="230">
        <v>3.8499810000000001</v>
      </c>
      <c r="D13" s="230">
        <v>17.382981000000001</v>
      </c>
      <c r="E13" s="230">
        <v>17.382981000000001</v>
      </c>
      <c r="F13" s="230">
        <v>19.033000000000001</v>
      </c>
      <c r="G13" s="230">
        <v>19.033000000000001</v>
      </c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hidden="1" outlineLevel="3" x14ac:dyDescent="0.2">
      <c r="A14" s="263" t="s">
        <v>32</v>
      </c>
      <c r="B14" s="230">
        <v>2.9587167999999999</v>
      </c>
      <c r="C14" s="230">
        <v>7.3378894800000003</v>
      </c>
      <c r="D14" s="230">
        <v>8.2837102117200008</v>
      </c>
      <c r="E14" s="230">
        <v>3.4775700000000001</v>
      </c>
      <c r="F14" s="230">
        <v>6.9027900000000004</v>
      </c>
      <c r="G14" s="230">
        <v>9.9530758694700001</v>
      </c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hidden="1" outlineLevel="3" x14ac:dyDescent="0.2">
      <c r="A15" s="263" t="s">
        <v>36</v>
      </c>
      <c r="B15" s="230">
        <v>1.5</v>
      </c>
      <c r="C15" s="230">
        <v>1.5</v>
      </c>
      <c r="D15" s="230">
        <v>12.5</v>
      </c>
      <c r="E15" s="230">
        <v>28.5</v>
      </c>
      <c r="F15" s="230">
        <v>36.5</v>
      </c>
      <c r="G15" s="230">
        <v>36.5</v>
      </c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hidden="1" outlineLevel="3" x14ac:dyDescent="0.2">
      <c r="A16" s="263" t="s">
        <v>86</v>
      </c>
      <c r="B16" s="230">
        <v>0</v>
      </c>
      <c r="C16" s="230">
        <v>2.6176300000000001</v>
      </c>
      <c r="D16" s="230">
        <v>13.11763</v>
      </c>
      <c r="E16" s="230">
        <v>37.117629999999998</v>
      </c>
      <c r="F16" s="230">
        <v>28.700001</v>
      </c>
      <c r="G16" s="230">
        <v>28.700001</v>
      </c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1:17" hidden="1" outlineLevel="3" x14ac:dyDescent="0.2">
      <c r="A17" s="263" t="s">
        <v>134</v>
      </c>
      <c r="B17" s="230">
        <v>0</v>
      </c>
      <c r="C17" s="230">
        <v>3.25</v>
      </c>
      <c r="D17" s="230">
        <v>3.25</v>
      </c>
      <c r="E17" s="230">
        <v>51.25</v>
      </c>
      <c r="F17" s="230">
        <v>46.9</v>
      </c>
      <c r="G17" s="230">
        <v>46.9</v>
      </c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hidden="1" outlineLevel="3" x14ac:dyDescent="0.2">
      <c r="A18" s="263" t="s">
        <v>197</v>
      </c>
      <c r="B18" s="230">
        <v>0</v>
      </c>
      <c r="C18" s="230">
        <v>15.848839999999999</v>
      </c>
      <c r="D18" s="230">
        <v>15.848839999999999</v>
      </c>
      <c r="E18" s="230">
        <v>42.789838000000003</v>
      </c>
      <c r="F18" s="230">
        <v>93.438657000000006</v>
      </c>
      <c r="G18" s="230">
        <v>93.438657000000006</v>
      </c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1:17" hidden="1" outlineLevel="3" x14ac:dyDescent="0.2">
      <c r="A19" s="263" t="s">
        <v>28</v>
      </c>
      <c r="B19" s="230">
        <v>0</v>
      </c>
      <c r="C19" s="230">
        <v>0</v>
      </c>
      <c r="D19" s="230">
        <v>0</v>
      </c>
      <c r="E19" s="230">
        <v>0</v>
      </c>
      <c r="F19" s="230">
        <v>12.097744</v>
      </c>
      <c r="G19" s="230">
        <v>12.097744</v>
      </c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1:17" hidden="1" outlineLevel="3" x14ac:dyDescent="0.2">
      <c r="A20" s="263" t="s">
        <v>81</v>
      </c>
      <c r="B20" s="230">
        <v>0</v>
      </c>
      <c r="C20" s="230">
        <v>0</v>
      </c>
      <c r="D20" s="230">
        <v>0</v>
      </c>
      <c r="E20" s="230">
        <v>0</v>
      </c>
      <c r="F20" s="230">
        <v>12.097744</v>
      </c>
      <c r="G20" s="230">
        <v>12.097744</v>
      </c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1:17" hidden="1" outlineLevel="3" x14ac:dyDescent="0.2">
      <c r="A21" s="263" t="s">
        <v>173</v>
      </c>
      <c r="B21" s="230">
        <v>2.8034248549999998</v>
      </c>
      <c r="C21" s="230">
        <v>0.76931632000000005</v>
      </c>
      <c r="D21" s="230">
        <v>1.04892516</v>
      </c>
      <c r="E21" s="230">
        <v>29.257961406869999</v>
      </c>
      <c r="F21" s="230">
        <v>30.282912463799999</v>
      </c>
      <c r="G21" s="230">
        <v>28.317887454080001</v>
      </c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7" hidden="1" outlineLevel="3" x14ac:dyDescent="0.2">
      <c r="A22" s="263" t="s">
        <v>130</v>
      </c>
      <c r="B22" s="230">
        <v>0</v>
      </c>
      <c r="C22" s="230">
        <v>0</v>
      </c>
      <c r="D22" s="230">
        <v>0</v>
      </c>
      <c r="E22" s="230">
        <v>0</v>
      </c>
      <c r="F22" s="230">
        <v>12.097744</v>
      </c>
      <c r="G22" s="230">
        <v>12.097744</v>
      </c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1:17" hidden="1" outlineLevel="3" x14ac:dyDescent="0.2">
      <c r="A23" s="263" t="s">
        <v>194</v>
      </c>
      <c r="B23" s="230">
        <v>0</v>
      </c>
      <c r="C23" s="230">
        <v>0</v>
      </c>
      <c r="D23" s="230">
        <v>0</v>
      </c>
      <c r="E23" s="230">
        <v>0</v>
      </c>
      <c r="F23" s="230">
        <v>12.097744</v>
      </c>
      <c r="G23" s="230">
        <v>12.097744</v>
      </c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7" hidden="1" outlineLevel="3" x14ac:dyDescent="0.2">
      <c r="A24" s="263" t="s">
        <v>216</v>
      </c>
      <c r="B24" s="230">
        <v>20.370806241</v>
      </c>
      <c r="C24" s="230">
        <v>40.90737357439</v>
      </c>
      <c r="D24" s="230">
        <v>21.910342335999999</v>
      </c>
      <c r="E24" s="230">
        <v>64.353439528590002</v>
      </c>
      <c r="F24" s="230">
        <v>71.605224814419998</v>
      </c>
      <c r="G24" s="230">
        <v>50.467193953330003</v>
      </c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7" hidden="1" outlineLevel="3" x14ac:dyDescent="0.2">
      <c r="A25" s="263" t="s">
        <v>153</v>
      </c>
      <c r="B25" s="230">
        <v>0</v>
      </c>
      <c r="C25" s="230">
        <v>0</v>
      </c>
      <c r="D25" s="230">
        <v>0</v>
      </c>
      <c r="E25" s="230">
        <v>0</v>
      </c>
      <c r="F25" s="230">
        <v>12.097744</v>
      </c>
      <c r="G25" s="230">
        <v>12.097744</v>
      </c>
      <c r="H25" s="181"/>
      <c r="I25" s="181"/>
      <c r="J25" s="181"/>
      <c r="K25" s="181"/>
      <c r="L25" s="181"/>
      <c r="M25" s="181"/>
      <c r="N25" s="181"/>
      <c r="O25" s="181"/>
      <c r="P25" s="181"/>
      <c r="Q25" s="181"/>
    </row>
    <row r="26" spans="1:17" hidden="1" outlineLevel="3" x14ac:dyDescent="0.2">
      <c r="A26" s="263" t="s">
        <v>115</v>
      </c>
      <c r="B26" s="230">
        <v>0</v>
      </c>
      <c r="C26" s="230">
        <v>0</v>
      </c>
      <c r="D26" s="230">
        <v>0</v>
      </c>
      <c r="E26" s="230">
        <v>0</v>
      </c>
      <c r="F26" s="230">
        <v>12.097744</v>
      </c>
      <c r="G26" s="230">
        <v>12.097744</v>
      </c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7" hidden="1" outlineLevel="3" x14ac:dyDescent="0.2">
      <c r="A27" s="263" t="s">
        <v>178</v>
      </c>
      <c r="B27" s="230">
        <v>0</v>
      </c>
      <c r="C27" s="230">
        <v>0</v>
      </c>
      <c r="D27" s="230">
        <v>0</v>
      </c>
      <c r="E27" s="230">
        <v>0</v>
      </c>
      <c r="F27" s="230">
        <v>12.097744</v>
      </c>
      <c r="G27" s="230">
        <v>12.097744</v>
      </c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7" hidden="1" outlineLevel="3" x14ac:dyDescent="0.2">
      <c r="A28" s="263" t="s">
        <v>6</v>
      </c>
      <c r="B28" s="230">
        <v>0</v>
      </c>
      <c r="C28" s="230">
        <v>0</v>
      </c>
      <c r="D28" s="230">
        <v>0</v>
      </c>
      <c r="E28" s="230">
        <v>0</v>
      </c>
      <c r="F28" s="230">
        <v>12.097744</v>
      </c>
      <c r="G28" s="230">
        <v>12.097744</v>
      </c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7" hidden="1" outlineLevel="3" x14ac:dyDescent="0.2">
      <c r="A29" s="263" t="s">
        <v>56</v>
      </c>
      <c r="B29" s="230">
        <v>0</v>
      </c>
      <c r="C29" s="230">
        <v>0</v>
      </c>
      <c r="D29" s="230">
        <v>0</v>
      </c>
      <c r="E29" s="230">
        <v>0</v>
      </c>
      <c r="F29" s="230">
        <v>12.097744</v>
      </c>
      <c r="G29" s="230">
        <v>12.097744</v>
      </c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7" hidden="1" outlineLevel="3" x14ac:dyDescent="0.2">
      <c r="A30" s="263" t="s">
        <v>102</v>
      </c>
      <c r="B30" s="230">
        <v>0</v>
      </c>
      <c r="C30" s="230">
        <v>0</v>
      </c>
      <c r="D30" s="230">
        <v>0</v>
      </c>
      <c r="E30" s="230">
        <v>0</v>
      </c>
      <c r="F30" s="230">
        <v>12.097744</v>
      </c>
      <c r="G30" s="230">
        <v>12.097744</v>
      </c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7" hidden="1" outlineLevel="3" x14ac:dyDescent="0.2">
      <c r="A31" s="263" t="s">
        <v>94</v>
      </c>
      <c r="B31" s="230">
        <v>0</v>
      </c>
      <c r="C31" s="230">
        <v>0</v>
      </c>
      <c r="D31" s="230">
        <v>0</v>
      </c>
      <c r="E31" s="230">
        <v>0</v>
      </c>
      <c r="F31" s="230">
        <v>12.097744</v>
      </c>
      <c r="G31" s="230">
        <v>12.097744</v>
      </c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7" hidden="1" outlineLevel="3" x14ac:dyDescent="0.2">
      <c r="A32" s="263" t="s">
        <v>150</v>
      </c>
      <c r="B32" s="230">
        <v>0</v>
      </c>
      <c r="C32" s="230">
        <v>0</v>
      </c>
      <c r="D32" s="230">
        <v>0</v>
      </c>
      <c r="E32" s="230">
        <v>0</v>
      </c>
      <c r="F32" s="230">
        <v>12.097744</v>
      </c>
      <c r="G32" s="230">
        <v>12.097744</v>
      </c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1:17" hidden="1" outlineLevel="3" x14ac:dyDescent="0.2">
      <c r="A33" s="263" t="s">
        <v>205</v>
      </c>
      <c r="B33" s="230">
        <v>0</v>
      </c>
      <c r="C33" s="230">
        <v>0</v>
      </c>
      <c r="D33" s="230">
        <v>0</v>
      </c>
      <c r="E33" s="230">
        <v>0</v>
      </c>
      <c r="F33" s="230">
        <v>12.097744</v>
      </c>
      <c r="G33" s="230">
        <v>12.097744</v>
      </c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1:17" hidden="1" outlineLevel="3" x14ac:dyDescent="0.2">
      <c r="A34" s="263" t="s">
        <v>33</v>
      </c>
      <c r="B34" s="230">
        <v>0</v>
      </c>
      <c r="C34" s="230">
        <v>0</v>
      </c>
      <c r="D34" s="230">
        <v>0</v>
      </c>
      <c r="E34" s="230">
        <v>0</v>
      </c>
      <c r="F34" s="230">
        <v>12.097744</v>
      </c>
      <c r="G34" s="230">
        <v>12.097744</v>
      </c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1:17" hidden="1" outlineLevel="3" x14ac:dyDescent="0.2">
      <c r="A35" s="263" t="s">
        <v>62</v>
      </c>
      <c r="B35" s="230">
        <v>0</v>
      </c>
      <c r="C35" s="230">
        <v>0</v>
      </c>
      <c r="D35" s="230">
        <v>0</v>
      </c>
      <c r="E35" s="230">
        <v>0.01</v>
      </c>
      <c r="F35" s="230">
        <v>0.54500000000000004</v>
      </c>
      <c r="G35" s="230">
        <v>0.54715800000000003</v>
      </c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1:17" hidden="1" outlineLevel="3" x14ac:dyDescent="0.2">
      <c r="A36" s="263" t="s">
        <v>48</v>
      </c>
      <c r="B36" s="230">
        <v>34.656496490999999</v>
      </c>
      <c r="C36" s="230">
        <v>46.585054805570003</v>
      </c>
      <c r="D36" s="230">
        <v>43.377236129330001</v>
      </c>
      <c r="E36" s="230">
        <v>18.462385000000001</v>
      </c>
      <c r="F36" s="230">
        <v>45.0859284808</v>
      </c>
      <c r="G36" s="230">
        <v>58.980958676740002</v>
      </c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1:17" hidden="1" outlineLevel="3" x14ac:dyDescent="0.2">
      <c r="A37" s="263" t="s">
        <v>47</v>
      </c>
      <c r="B37" s="230">
        <v>0</v>
      </c>
      <c r="C37" s="230">
        <v>0</v>
      </c>
      <c r="D37" s="230">
        <v>0</v>
      </c>
      <c r="E37" s="230">
        <v>0</v>
      </c>
      <c r="F37" s="230">
        <v>12.097751000000001</v>
      </c>
      <c r="G37" s="230">
        <v>12.097751000000001</v>
      </c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1:17" hidden="1" outlineLevel="3" x14ac:dyDescent="0.2">
      <c r="A38" s="263" t="s">
        <v>95</v>
      </c>
      <c r="B38" s="230">
        <v>6.5181646999999998</v>
      </c>
      <c r="C38" s="230">
        <v>2.9221828599999999</v>
      </c>
      <c r="D38" s="230">
        <v>15.04510672</v>
      </c>
      <c r="E38" s="230">
        <v>15.58553728</v>
      </c>
      <c r="F38" s="230">
        <v>0.03</v>
      </c>
      <c r="G38" s="230">
        <v>0.03</v>
      </c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1:17" hidden="1" outlineLevel="3" x14ac:dyDescent="0.2">
      <c r="A39" s="263" t="s">
        <v>156</v>
      </c>
      <c r="B39" s="230">
        <v>75.317385281</v>
      </c>
      <c r="C39" s="230">
        <v>131.37977278984999</v>
      </c>
      <c r="D39" s="230">
        <v>149.03381210463999</v>
      </c>
      <c r="E39" s="230">
        <v>151.56965139879</v>
      </c>
      <c r="F39" s="230">
        <v>51.174533400000001</v>
      </c>
      <c r="G39" s="230">
        <v>46.425822500000002</v>
      </c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1:17" hidden="1" outlineLevel="3" x14ac:dyDescent="0.2">
      <c r="A40" s="263" t="s">
        <v>161</v>
      </c>
      <c r="B40" s="230">
        <v>0.55379</v>
      </c>
      <c r="C40" s="230">
        <v>0.17</v>
      </c>
      <c r="D40" s="230">
        <v>0</v>
      </c>
      <c r="E40" s="230">
        <v>0.21580099999999999</v>
      </c>
      <c r="F40" s="230">
        <v>10.87562790416</v>
      </c>
      <c r="G40" s="230">
        <v>9.0565270000000009</v>
      </c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1:17" hidden="1" outlineLevel="3" x14ac:dyDescent="0.2">
      <c r="A41" s="263" t="s">
        <v>209</v>
      </c>
      <c r="B41" s="230">
        <v>9.5</v>
      </c>
      <c r="C41" s="230">
        <v>27.1</v>
      </c>
      <c r="D41" s="230">
        <v>27.1</v>
      </c>
      <c r="E41" s="230">
        <v>24.1</v>
      </c>
      <c r="F41" s="230">
        <v>7.8000999999999996</v>
      </c>
      <c r="G41" s="230">
        <v>5.8000999999999996</v>
      </c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1:17" hidden="1" outlineLevel="3" x14ac:dyDescent="0.2">
      <c r="A42" s="263" t="s">
        <v>41</v>
      </c>
      <c r="B42" s="230">
        <v>47.143891000000004</v>
      </c>
      <c r="C42" s="230">
        <v>54.624791000000002</v>
      </c>
      <c r="D42" s="230">
        <v>48.624791000000002</v>
      </c>
      <c r="E42" s="230">
        <v>44.739790999999997</v>
      </c>
      <c r="F42" s="230">
        <v>19.728459999999998</v>
      </c>
      <c r="G42" s="230">
        <v>17.856615000000001</v>
      </c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1:17" hidden="1" outlineLevel="3" x14ac:dyDescent="0.2">
      <c r="A43" s="263" t="s">
        <v>90</v>
      </c>
      <c r="B43" s="230">
        <v>14.301197999999999</v>
      </c>
      <c r="C43" s="230">
        <v>31.301197999999999</v>
      </c>
      <c r="D43" s="230">
        <v>31.301197999999999</v>
      </c>
      <c r="E43" s="230">
        <v>27.416198000000001</v>
      </c>
      <c r="F43" s="230">
        <v>18.899999999999999</v>
      </c>
      <c r="G43" s="230">
        <v>17.5</v>
      </c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1:17" hidden="1" outlineLevel="3" x14ac:dyDescent="0.2">
      <c r="A44" s="263" t="s">
        <v>195</v>
      </c>
      <c r="B44" s="230">
        <v>0</v>
      </c>
      <c r="C44" s="230">
        <v>0.84499999999999997</v>
      </c>
      <c r="D44" s="230">
        <v>0</v>
      </c>
      <c r="E44" s="230">
        <v>0.19656699999999999</v>
      </c>
      <c r="F44" s="230">
        <v>0</v>
      </c>
      <c r="G44" s="230">
        <v>11.352253139269999</v>
      </c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1:17" hidden="1" outlineLevel="3" x14ac:dyDescent="0.2">
      <c r="A45" s="263" t="s">
        <v>145</v>
      </c>
      <c r="B45" s="230">
        <v>14.874399</v>
      </c>
      <c r="C45" s="230">
        <v>36.874398999999997</v>
      </c>
      <c r="D45" s="230">
        <v>36.874398999999997</v>
      </c>
      <c r="E45" s="230">
        <v>36.874398999999997</v>
      </c>
      <c r="F45" s="230">
        <v>19.399999999999999</v>
      </c>
      <c r="G45" s="230">
        <v>19.399999999999999</v>
      </c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1:17" ht="25.5" outlineLevel="2" collapsed="1" x14ac:dyDescent="0.2">
      <c r="A46" s="264" t="s">
        <v>118</v>
      </c>
      <c r="B46" s="131">
        <f t="shared" ref="B46:F46" si="4">SUM(B$47:B$47)</f>
        <v>2.9095554950600002</v>
      </c>
      <c r="C46" s="131">
        <f t="shared" si="4"/>
        <v>2.7773029725799998</v>
      </c>
      <c r="D46" s="131">
        <f t="shared" si="4"/>
        <v>2.6450504500999998</v>
      </c>
      <c r="E46" s="131">
        <f t="shared" si="4"/>
        <v>2.5127979276199999</v>
      </c>
      <c r="F46" s="131">
        <f t="shared" si="4"/>
        <v>2.3805454051399999</v>
      </c>
      <c r="G46" s="131">
        <v>2.3144191438999999</v>
      </c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1:17" hidden="1" outlineLevel="3" x14ac:dyDescent="0.2">
      <c r="A47" s="263" t="s">
        <v>30</v>
      </c>
      <c r="B47" s="230">
        <v>2.9095554950600002</v>
      </c>
      <c r="C47" s="230">
        <v>2.7773029725799998</v>
      </c>
      <c r="D47" s="230">
        <v>2.6450504500999998</v>
      </c>
      <c r="E47" s="230">
        <v>2.5127979276199999</v>
      </c>
      <c r="F47" s="230">
        <v>2.3805454051399999</v>
      </c>
      <c r="G47" s="230">
        <v>2.3144191438999999</v>
      </c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1:17" ht="15" outlineLevel="1" x14ac:dyDescent="0.25">
      <c r="A48" s="265" t="s">
        <v>65</v>
      </c>
      <c r="B48" s="128">
        <f t="shared" ref="B48:G48" si="5">B$49+B$56+B$62+B$64+B$76</f>
        <v>223.25905377855997</v>
      </c>
      <c r="C48" s="128">
        <f t="shared" si="5"/>
        <v>486.02682730819998</v>
      </c>
      <c r="D48" s="128">
        <f t="shared" si="5"/>
        <v>826.27044920852006</v>
      </c>
      <c r="E48" s="128">
        <f t="shared" si="5"/>
        <v>980.18772168643</v>
      </c>
      <c r="F48" s="128">
        <f t="shared" si="5"/>
        <v>1080.3104444485</v>
      </c>
      <c r="G48" s="128">
        <f t="shared" si="5"/>
        <v>1003.7032609318301</v>
      </c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1:17" ht="25.5" outlineLevel="2" collapsed="1" x14ac:dyDescent="0.2">
      <c r="A49" s="264" t="s">
        <v>179</v>
      </c>
      <c r="B49" s="131">
        <f t="shared" ref="B49:F49" si="6">SUM(B$50:B$55)</f>
        <v>61.90365008709</v>
      </c>
      <c r="C49" s="131">
        <f t="shared" si="6"/>
        <v>169.08988427220001</v>
      </c>
      <c r="D49" s="131">
        <f t="shared" si="6"/>
        <v>337.44926214065003</v>
      </c>
      <c r="E49" s="131">
        <f t="shared" si="6"/>
        <v>371.84654266849998</v>
      </c>
      <c r="F49" s="131">
        <f t="shared" si="6"/>
        <v>407.46798554671994</v>
      </c>
      <c r="G49" s="131">
        <v>363.10475566444001</v>
      </c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1:17" hidden="1" outlineLevel="3" x14ac:dyDescent="0.2">
      <c r="A50" s="263" t="s">
        <v>20</v>
      </c>
      <c r="B50" s="230">
        <v>0</v>
      </c>
      <c r="C50" s="230">
        <v>26.156754880000001</v>
      </c>
      <c r="D50" s="230">
        <v>57.953115089999997</v>
      </c>
      <c r="E50" s="230">
        <v>62.813954840000001</v>
      </c>
      <c r="F50" s="230">
        <v>94.122141439999993</v>
      </c>
      <c r="G50" s="230">
        <v>87.842825520000005</v>
      </c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1:17" hidden="1" outlineLevel="3" x14ac:dyDescent="0.2">
      <c r="A51" s="263" t="s">
        <v>57</v>
      </c>
      <c r="B51" s="230">
        <v>4.7666457536099998</v>
      </c>
      <c r="C51" s="230">
        <v>9.3689811106899992</v>
      </c>
      <c r="D51" s="230">
        <v>13.990699070510001</v>
      </c>
      <c r="E51" s="230">
        <v>16.072308696730001</v>
      </c>
      <c r="F51" s="230">
        <v>18.00200891203</v>
      </c>
      <c r="G51" s="230">
        <v>16.245446588210001</v>
      </c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1:17" hidden="1" outlineLevel="3" x14ac:dyDescent="0.2">
      <c r="A52" s="263" t="s">
        <v>97</v>
      </c>
      <c r="B52" s="230">
        <v>4.2831345544100001</v>
      </c>
      <c r="C52" s="230">
        <v>7.6529919443500001</v>
      </c>
      <c r="D52" s="230">
        <v>12.53014511808</v>
      </c>
      <c r="E52" s="230">
        <v>14.522377756999999</v>
      </c>
      <c r="F52" s="230">
        <v>19.35682668782</v>
      </c>
      <c r="G52" s="230">
        <v>18.714664449010002</v>
      </c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1:17" hidden="1" outlineLevel="3" x14ac:dyDescent="0.2">
      <c r="A53" s="263" t="s">
        <v>132</v>
      </c>
      <c r="B53" s="230">
        <v>24.539548446560001</v>
      </c>
      <c r="C53" s="230">
        <v>68.318963250080003</v>
      </c>
      <c r="D53" s="230">
        <v>124.74709683247001</v>
      </c>
      <c r="E53" s="230">
        <v>137.4604736945</v>
      </c>
      <c r="F53" s="230">
        <v>137.87248958478</v>
      </c>
      <c r="G53" s="230">
        <v>128.58699267903</v>
      </c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1:17" hidden="1" outlineLevel="3" x14ac:dyDescent="0.2">
      <c r="A54" s="263" t="s">
        <v>148</v>
      </c>
      <c r="B54" s="230">
        <v>28.314321332510001</v>
      </c>
      <c r="C54" s="230">
        <v>57.585097236880003</v>
      </c>
      <c r="D54" s="230">
        <v>128.20769715962001</v>
      </c>
      <c r="E54" s="230">
        <v>140.90985268125999</v>
      </c>
      <c r="F54" s="230">
        <v>137.94721835202</v>
      </c>
      <c r="G54" s="230">
        <v>111.4898614035</v>
      </c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1:17" hidden="1" outlineLevel="3" x14ac:dyDescent="0.2">
      <c r="A55" s="263" t="s">
        <v>142</v>
      </c>
      <c r="B55" s="230">
        <v>0</v>
      </c>
      <c r="C55" s="230">
        <v>7.0958502E-3</v>
      </c>
      <c r="D55" s="230">
        <v>2.0508869969999999E-2</v>
      </c>
      <c r="E55" s="230">
        <v>6.7574999009999998E-2</v>
      </c>
      <c r="F55" s="230">
        <v>0.16730057006999999</v>
      </c>
      <c r="G55" s="230">
        <v>0.22496502468999999</v>
      </c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1:17" ht="25.5" outlineLevel="2" collapsed="1" x14ac:dyDescent="0.2">
      <c r="A56" s="264" t="s">
        <v>46</v>
      </c>
      <c r="B56" s="131">
        <f t="shared" ref="B56:F56" si="7">SUM(B$57:B$61)</f>
        <v>7.2789285748699992</v>
      </c>
      <c r="C56" s="131">
        <f t="shared" si="7"/>
        <v>16.372261708800004</v>
      </c>
      <c r="D56" s="131">
        <f t="shared" si="7"/>
        <v>32.70852715345</v>
      </c>
      <c r="E56" s="131">
        <f t="shared" si="7"/>
        <v>45.647504163770002</v>
      </c>
      <c r="F56" s="131">
        <f t="shared" si="7"/>
        <v>49.296237410669995</v>
      </c>
      <c r="G56" s="131">
        <v>46.833157116679999</v>
      </c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1:17" hidden="1" outlineLevel="3" x14ac:dyDescent="0.2">
      <c r="A57" s="263" t="s">
        <v>29</v>
      </c>
      <c r="B57" s="230">
        <v>0</v>
      </c>
      <c r="C57" s="230">
        <v>2.7121072000000002</v>
      </c>
      <c r="D57" s="230">
        <v>6.9140144000000001</v>
      </c>
      <c r="E57" s="230">
        <v>8.0323875999999998</v>
      </c>
      <c r="F57" s="230">
        <v>8.9030299999999993</v>
      </c>
      <c r="G57" s="230">
        <v>8.2022411999999996</v>
      </c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1:17" hidden="1" outlineLevel="3" x14ac:dyDescent="0.2">
      <c r="A58" s="263" t="s">
        <v>54</v>
      </c>
      <c r="B58" s="230">
        <v>0.10648884857</v>
      </c>
      <c r="C58" s="230">
        <v>0.13463035600000001</v>
      </c>
      <c r="D58" s="230">
        <v>5.4281877029999999</v>
      </c>
      <c r="E58" s="230">
        <v>5.9832793529500004</v>
      </c>
      <c r="F58" s="230">
        <v>7.4875390536599999</v>
      </c>
      <c r="G58" s="230">
        <v>7.0839264653900003</v>
      </c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1:17" hidden="1" outlineLevel="3" x14ac:dyDescent="0.2">
      <c r="A59" s="263" t="s">
        <v>124</v>
      </c>
      <c r="B59" s="230">
        <v>5.6239216389799997</v>
      </c>
      <c r="C59" s="230">
        <v>9.5534720563400004</v>
      </c>
      <c r="D59" s="230">
        <v>14.540944745859999</v>
      </c>
      <c r="E59" s="230">
        <v>16.473740657730001</v>
      </c>
      <c r="F59" s="230">
        <v>17.004691528479999</v>
      </c>
      <c r="G59" s="230">
        <v>16.209803187449999</v>
      </c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1:17" hidden="1" outlineLevel="3" x14ac:dyDescent="0.2">
      <c r="A60" s="263" t="s">
        <v>136</v>
      </c>
      <c r="B60" s="230">
        <v>9.4891391320000004E-2</v>
      </c>
      <c r="C60" s="230">
        <v>0.16473260006000001</v>
      </c>
      <c r="D60" s="230">
        <v>0.216533956</v>
      </c>
      <c r="E60" s="230">
        <v>0.20657140273999999</v>
      </c>
      <c r="F60" s="230">
        <v>0.17323603973999999</v>
      </c>
      <c r="G60" s="230">
        <v>0.16513807994999999</v>
      </c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1:17" hidden="1" outlineLevel="3" x14ac:dyDescent="0.2">
      <c r="A61" s="263" t="s">
        <v>26</v>
      </c>
      <c r="B61" s="230">
        <v>1.4536266959999999</v>
      </c>
      <c r="C61" s="230">
        <v>3.8073194963999999</v>
      </c>
      <c r="D61" s="230">
        <v>5.6088463485900002</v>
      </c>
      <c r="E61" s="230">
        <v>14.951525150349999</v>
      </c>
      <c r="F61" s="230">
        <v>15.727740788789999</v>
      </c>
      <c r="G61" s="230">
        <v>15.17204818389</v>
      </c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38.25" outlineLevel="2" collapsed="1" x14ac:dyDescent="0.2">
      <c r="A62" s="264" t="s">
        <v>217</v>
      </c>
      <c r="B62" s="131">
        <f t="shared" ref="B62:F62" si="8">SUM(B$63:B$63)</f>
        <v>5.6454460000000004E-4</v>
      </c>
      <c r="C62" s="131">
        <f t="shared" si="8"/>
        <v>9.8336319999999997E-4</v>
      </c>
      <c r="D62" s="131">
        <f t="shared" si="8"/>
        <v>1.34076761E-3</v>
      </c>
      <c r="E62" s="131">
        <f t="shared" si="8"/>
        <v>1.453225E-3</v>
      </c>
      <c r="F62" s="131">
        <f t="shared" si="8"/>
        <v>1.71259423E-3</v>
      </c>
      <c r="G62" s="131">
        <v>1.59833929E-3</v>
      </c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1:17" hidden="1" outlineLevel="3" x14ac:dyDescent="0.2">
      <c r="A63" s="263" t="s">
        <v>191</v>
      </c>
      <c r="B63" s="230">
        <v>5.6454460000000004E-4</v>
      </c>
      <c r="C63" s="230">
        <v>9.8336319999999997E-4</v>
      </c>
      <c r="D63" s="230">
        <v>1.34076761E-3</v>
      </c>
      <c r="E63" s="230">
        <v>1.453225E-3</v>
      </c>
      <c r="F63" s="230">
        <v>1.71259423E-3</v>
      </c>
      <c r="G63" s="230">
        <v>1.59833929E-3</v>
      </c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1:17" ht="25.5" outlineLevel="2" collapsed="1" x14ac:dyDescent="0.2">
      <c r="A64" s="264" t="s">
        <v>59</v>
      </c>
      <c r="B64" s="131">
        <f t="shared" ref="B64:F64" si="9">SUM(B$65:B$75)</f>
        <v>138.90906799999999</v>
      </c>
      <c r="C64" s="131">
        <f t="shared" si="9"/>
        <v>272.50934659999996</v>
      </c>
      <c r="D64" s="131">
        <f t="shared" si="9"/>
        <v>415.26993272281004</v>
      </c>
      <c r="E64" s="131">
        <f t="shared" si="9"/>
        <v>517.80448187716001</v>
      </c>
      <c r="F64" s="131">
        <f t="shared" si="9"/>
        <v>574.45951549287997</v>
      </c>
      <c r="G64" s="131">
        <v>547.60626911142003</v>
      </c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1:17" hidden="1" outlineLevel="3" x14ac:dyDescent="0.2">
      <c r="A65" s="263" t="s">
        <v>37</v>
      </c>
      <c r="B65" s="230">
        <v>6.6249180000000001</v>
      </c>
      <c r="C65" s="230">
        <v>11.539744799999999</v>
      </c>
      <c r="D65" s="230">
        <v>0</v>
      </c>
      <c r="E65" s="230">
        <v>0</v>
      </c>
      <c r="F65" s="230">
        <v>0</v>
      </c>
      <c r="G65" s="230">
        <v>0</v>
      </c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1:17" hidden="1" outlineLevel="3" x14ac:dyDescent="0.2">
      <c r="A66" s="263" t="s">
        <v>69</v>
      </c>
      <c r="B66" s="230">
        <v>7.9930000000000003</v>
      </c>
      <c r="C66" s="230">
        <v>15.768556</v>
      </c>
      <c r="D66" s="230">
        <v>0</v>
      </c>
      <c r="E66" s="230">
        <v>0</v>
      </c>
      <c r="F66" s="230">
        <v>0</v>
      </c>
      <c r="G66" s="230">
        <v>0</v>
      </c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1:17" hidden="1" outlineLevel="3" x14ac:dyDescent="0.2">
      <c r="A67" s="263" t="s">
        <v>104</v>
      </c>
      <c r="B67" s="230">
        <v>5.5951000000000004</v>
      </c>
      <c r="C67" s="230">
        <v>11.0379892</v>
      </c>
      <c r="D67" s="230">
        <v>0</v>
      </c>
      <c r="E67" s="230">
        <v>0</v>
      </c>
      <c r="F67" s="230">
        <v>0</v>
      </c>
      <c r="G67" s="230">
        <v>0</v>
      </c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1:17" hidden="1" outlineLevel="3" x14ac:dyDescent="0.2">
      <c r="A68" s="263" t="s">
        <v>16</v>
      </c>
      <c r="B68" s="230">
        <v>15.986000000000001</v>
      </c>
      <c r="C68" s="230">
        <v>31.537112</v>
      </c>
      <c r="D68" s="230">
        <v>0</v>
      </c>
      <c r="E68" s="230">
        <v>0</v>
      </c>
      <c r="F68" s="230">
        <v>0</v>
      </c>
      <c r="G68" s="230">
        <v>0</v>
      </c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1:17" hidden="1" outlineLevel="3" x14ac:dyDescent="0.2">
      <c r="A69" s="263" t="s">
        <v>58</v>
      </c>
      <c r="B69" s="230">
        <v>21.98075</v>
      </c>
      <c r="C69" s="230">
        <v>43.363529</v>
      </c>
      <c r="D69" s="230">
        <v>0</v>
      </c>
      <c r="E69" s="230">
        <v>0</v>
      </c>
      <c r="F69" s="230">
        <v>0</v>
      </c>
      <c r="G69" s="230">
        <v>0</v>
      </c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1:17" hidden="1" outlineLevel="3" x14ac:dyDescent="0.2">
      <c r="A70" s="263" t="s">
        <v>89</v>
      </c>
      <c r="B70" s="230">
        <v>46.759050000000002</v>
      </c>
      <c r="C70" s="230">
        <v>76.477496599999995</v>
      </c>
      <c r="D70" s="230">
        <v>0</v>
      </c>
      <c r="E70" s="230">
        <v>0</v>
      </c>
      <c r="F70" s="230">
        <v>0</v>
      </c>
      <c r="G70" s="230">
        <v>0</v>
      </c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1:17" hidden="1" outlineLevel="3" x14ac:dyDescent="0.2">
      <c r="A71" s="263" t="s">
        <v>120</v>
      </c>
      <c r="B71" s="230">
        <v>33.97025</v>
      </c>
      <c r="C71" s="230">
        <v>67.016362999999998</v>
      </c>
      <c r="D71" s="230">
        <v>72.002001000000007</v>
      </c>
      <c r="E71" s="230">
        <v>81.572574000000003</v>
      </c>
      <c r="F71" s="230">
        <v>84.201668999999995</v>
      </c>
      <c r="G71" s="230">
        <v>80.265642</v>
      </c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1:17" hidden="1" outlineLevel="3" x14ac:dyDescent="0.2">
      <c r="A72" s="263" t="s">
        <v>169</v>
      </c>
      <c r="B72" s="230">
        <v>0</v>
      </c>
      <c r="C72" s="230">
        <v>15.768556</v>
      </c>
      <c r="D72" s="230">
        <v>24.000667</v>
      </c>
      <c r="E72" s="230">
        <v>27.190857999999999</v>
      </c>
      <c r="F72" s="230">
        <v>28.067222999999998</v>
      </c>
      <c r="G72" s="230">
        <v>26.755213999999999</v>
      </c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1:17" hidden="1" outlineLevel="3" x14ac:dyDescent="0.2">
      <c r="A73" s="263" t="s">
        <v>203</v>
      </c>
      <c r="B73" s="230">
        <v>0</v>
      </c>
      <c r="C73" s="230">
        <v>0</v>
      </c>
      <c r="D73" s="230">
        <v>319.26726472281001</v>
      </c>
      <c r="E73" s="230">
        <v>381.85019187716</v>
      </c>
      <c r="F73" s="230">
        <v>349.92173149287999</v>
      </c>
      <c r="G73" s="230">
        <v>333.56455711142002</v>
      </c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1:17" hidden="1" outlineLevel="3" x14ac:dyDescent="0.2">
      <c r="A74" s="263" t="s">
        <v>180</v>
      </c>
      <c r="B74" s="230">
        <v>0</v>
      </c>
      <c r="C74" s="230">
        <v>0</v>
      </c>
      <c r="D74" s="230">
        <v>0</v>
      </c>
      <c r="E74" s="230">
        <v>27.190857999999999</v>
      </c>
      <c r="F74" s="230">
        <v>28.067222999999998</v>
      </c>
      <c r="G74" s="230">
        <v>26.755213999999999</v>
      </c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1:17" hidden="1" outlineLevel="3" x14ac:dyDescent="0.2">
      <c r="A75" s="263" t="s">
        <v>218</v>
      </c>
      <c r="B75" s="230">
        <v>0</v>
      </c>
      <c r="C75" s="230">
        <v>0</v>
      </c>
      <c r="D75" s="230">
        <v>0</v>
      </c>
      <c r="E75" s="230">
        <v>0</v>
      </c>
      <c r="F75" s="230">
        <v>84.201668999999995</v>
      </c>
      <c r="G75" s="230">
        <v>80.265642</v>
      </c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1:17" outlineLevel="2" collapsed="1" x14ac:dyDescent="0.2">
      <c r="A76" s="264" t="s">
        <v>182</v>
      </c>
      <c r="B76" s="131">
        <f t="shared" ref="B76:F76" si="10">SUM(B$77:B$77)</f>
        <v>15.166842572</v>
      </c>
      <c r="C76" s="131">
        <f t="shared" si="10"/>
        <v>28.054351363999999</v>
      </c>
      <c r="D76" s="131">
        <f t="shared" si="10"/>
        <v>40.841386424</v>
      </c>
      <c r="E76" s="131">
        <f t="shared" si="10"/>
        <v>44.887739752000002</v>
      </c>
      <c r="F76" s="131">
        <f t="shared" si="10"/>
        <v>49.084993404000002</v>
      </c>
      <c r="G76" s="131">
        <v>46.157480700000001</v>
      </c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1:17" hidden="1" outlineLevel="3" x14ac:dyDescent="0.2">
      <c r="A77" s="263" t="s">
        <v>148</v>
      </c>
      <c r="B77" s="230">
        <v>15.166842572</v>
      </c>
      <c r="C77" s="230">
        <v>28.054351363999999</v>
      </c>
      <c r="D77" s="230">
        <v>40.841386424</v>
      </c>
      <c r="E77" s="230">
        <v>44.887739752000002</v>
      </c>
      <c r="F77" s="230">
        <v>49.084993404000002</v>
      </c>
      <c r="G77" s="230">
        <v>46.157480700000001</v>
      </c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1:17" ht="15" x14ac:dyDescent="0.25">
      <c r="A78" s="267" t="s">
        <v>15</v>
      </c>
      <c r="B78" s="36">
        <f t="shared" ref="B78:G78" si="11">B$79+B$99</f>
        <v>104.56794151215001</v>
      </c>
      <c r="C78" s="36">
        <f t="shared" si="11"/>
        <v>153.80274755798999</v>
      </c>
      <c r="D78" s="36">
        <f t="shared" si="11"/>
        <v>237.90855769916999</v>
      </c>
      <c r="E78" s="36">
        <f t="shared" si="11"/>
        <v>278.97554786113005</v>
      </c>
      <c r="F78" s="36">
        <f t="shared" si="11"/>
        <v>307.98075708279003</v>
      </c>
      <c r="G78" s="36">
        <f t="shared" si="11"/>
        <v>275.27292134117999</v>
      </c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1:17" ht="15" outlineLevel="1" x14ac:dyDescent="0.25">
      <c r="A79" s="265" t="s">
        <v>52</v>
      </c>
      <c r="B79" s="128">
        <f t="shared" ref="B79:G79" si="12">B$80+B$93+B$97</f>
        <v>27.129149810690006</v>
      </c>
      <c r="C79" s="128">
        <f t="shared" si="12"/>
        <v>27.86328456259</v>
      </c>
      <c r="D79" s="128">
        <f t="shared" si="12"/>
        <v>21.459454905489999</v>
      </c>
      <c r="E79" s="128">
        <f t="shared" si="12"/>
        <v>19.084475248330001</v>
      </c>
      <c r="F79" s="128">
        <f t="shared" si="12"/>
        <v>13.279554505130001</v>
      </c>
      <c r="G79" s="128">
        <f t="shared" si="12"/>
        <v>13.168743998669999</v>
      </c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1:17" ht="25.5" outlineLevel="2" collapsed="1" x14ac:dyDescent="0.2">
      <c r="A80" s="264" t="s">
        <v>196</v>
      </c>
      <c r="B80" s="131">
        <f t="shared" ref="B80:F80" si="13">SUM(B$81:B$92)</f>
        <v>21.135767983260003</v>
      </c>
      <c r="C80" s="131">
        <f t="shared" si="13"/>
        <v>21.567011600000001</v>
      </c>
      <c r="D80" s="131">
        <f t="shared" si="13"/>
        <v>16.400011599999999</v>
      </c>
      <c r="E80" s="131">
        <f t="shared" si="13"/>
        <v>15.9500116</v>
      </c>
      <c r="F80" s="131">
        <f t="shared" si="13"/>
        <v>8.9500115999999998</v>
      </c>
      <c r="G80" s="131">
        <v>8.9500115999999998</v>
      </c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1:17" hidden="1" outlineLevel="3" x14ac:dyDescent="0.2">
      <c r="A81" s="263" t="s">
        <v>108</v>
      </c>
      <c r="B81" s="230">
        <v>0.99985038325999998</v>
      </c>
      <c r="C81" s="230">
        <v>0</v>
      </c>
      <c r="D81" s="230">
        <v>0</v>
      </c>
      <c r="E81" s="230">
        <v>0</v>
      </c>
      <c r="F81" s="230">
        <v>0</v>
      </c>
      <c r="G81" s="230">
        <v>0</v>
      </c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1:17" hidden="1" outlineLevel="3" x14ac:dyDescent="0.2">
      <c r="A82" s="263" t="s">
        <v>114</v>
      </c>
      <c r="B82" s="230">
        <v>1.1600000000000001E-5</v>
      </c>
      <c r="C82" s="230">
        <v>1.1600000000000001E-5</v>
      </c>
      <c r="D82" s="230">
        <v>1.1600000000000001E-5</v>
      </c>
      <c r="E82" s="230">
        <v>1.1600000000000001E-5</v>
      </c>
      <c r="F82" s="230">
        <v>1.1600000000000001E-5</v>
      </c>
      <c r="G82" s="230">
        <v>1.1600000000000001E-5</v>
      </c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1:17" hidden="1" outlineLevel="3" x14ac:dyDescent="0.2">
      <c r="A83" s="263" t="s">
        <v>77</v>
      </c>
      <c r="B83" s="230">
        <v>0</v>
      </c>
      <c r="C83" s="230">
        <v>1</v>
      </c>
      <c r="D83" s="230">
        <v>1</v>
      </c>
      <c r="E83" s="230">
        <v>1</v>
      </c>
      <c r="F83" s="230">
        <v>1</v>
      </c>
      <c r="G83" s="230">
        <v>1</v>
      </c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1:17" hidden="1" outlineLevel="3" x14ac:dyDescent="0.2">
      <c r="A84" s="263" t="s">
        <v>106</v>
      </c>
      <c r="B84" s="230">
        <v>1.8</v>
      </c>
      <c r="C84" s="230">
        <v>3</v>
      </c>
      <c r="D84" s="230">
        <v>3</v>
      </c>
      <c r="E84" s="230">
        <v>3</v>
      </c>
      <c r="F84" s="230">
        <v>2</v>
      </c>
      <c r="G84" s="230">
        <v>2</v>
      </c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1:17" hidden="1" outlineLevel="3" x14ac:dyDescent="0.2">
      <c r="A85" s="263" t="s">
        <v>1</v>
      </c>
      <c r="B85" s="230">
        <v>1.4</v>
      </c>
      <c r="C85" s="230">
        <v>3.2</v>
      </c>
      <c r="D85" s="230">
        <v>3.2</v>
      </c>
      <c r="E85" s="230">
        <v>3</v>
      </c>
      <c r="F85" s="230">
        <v>3</v>
      </c>
      <c r="G85" s="230">
        <v>3</v>
      </c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1:17" hidden="1" outlineLevel="3" x14ac:dyDescent="0.2">
      <c r="A86" s="263" t="s">
        <v>80</v>
      </c>
      <c r="B86" s="230">
        <v>0.57890600000000003</v>
      </c>
      <c r="C86" s="230">
        <v>0</v>
      </c>
      <c r="D86" s="230">
        <v>0</v>
      </c>
      <c r="E86" s="230">
        <v>0</v>
      </c>
      <c r="F86" s="230">
        <v>0</v>
      </c>
      <c r="G86" s="230">
        <v>0</v>
      </c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1:17" hidden="1" outlineLevel="3" x14ac:dyDescent="0.2">
      <c r="A87" s="263" t="s">
        <v>155</v>
      </c>
      <c r="B87" s="230">
        <v>4.8</v>
      </c>
      <c r="C87" s="230">
        <v>4.8</v>
      </c>
      <c r="D87" s="230">
        <v>4.8</v>
      </c>
      <c r="E87" s="230">
        <v>4.8</v>
      </c>
      <c r="F87" s="230">
        <v>0</v>
      </c>
      <c r="G87" s="230">
        <v>0</v>
      </c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1:17" hidden="1" outlineLevel="3" x14ac:dyDescent="0.2">
      <c r="A88" s="263" t="s">
        <v>192</v>
      </c>
      <c r="B88" s="230">
        <v>1.55</v>
      </c>
      <c r="C88" s="230">
        <v>0</v>
      </c>
      <c r="D88" s="230">
        <v>0</v>
      </c>
      <c r="E88" s="230">
        <v>0</v>
      </c>
      <c r="F88" s="230">
        <v>0</v>
      </c>
      <c r="G88" s="230">
        <v>0</v>
      </c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1:17" hidden="1" outlineLevel="3" x14ac:dyDescent="0.2">
      <c r="A89" s="263" t="s">
        <v>103</v>
      </c>
      <c r="B89" s="230">
        <v>4.25</v>
      </c>
      <c r="C89" s="230">
        <v>4.25</v>
      </c>
      <c r="D89" s="230">
        <v>0.25</v>
      </c>
      <c r="E89" s="230">
        <v>0</v>
      </c>
      <c r="F89" s="230">
        <v>0</v>
      </c>
      <c r="G89" s="230">
        <v>0</v>
      </c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1:17" hidden="1" outlineLevel="3" x14ac:dyDescent="0.2">
      <c r="A90" s="263" t="s">
        <v>0</v>
      </c>
      <c r="B90" s="230">
        <v>4.1500000000000004</v>
      </c>
      <c r="C90" s="230">
        <v>4.1500000000000004</v>
      </c>
      <c r="D90" s="230">
        <v>4.1500000000000004</v>
      </c>
      <c r="E90" s="230">
        <v>4.1500000000000004</v>
      </c>
      <c r="F90" s="230">
        <v>2.95</v>
      </c>
      <c r="G90" s="230">
        <v>2.95</v>
      </c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1:17" hidden="1" outlineLevel="3" x14ac:dyDescent="0.2">
      <c r="A91" s="263" t="s">
        <v>127</v>
      </c>
      <c r="B91" s="230">
        <v>0.88</v>
      </c>
      <c r="C91" s="230">
        <v>0.44</v>
      </c>
      <c r="D91" s="230">
        <v>0</v>
      </c>
      <c r="E91" s="230">
        <v>0</v>
      </c>
      <c r="F91" s="230">
        <v>0</v>
      </c>
      <c r="G91" s="230">
        <v>0</v>
      </c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1:17" hidden="1" outlineLevel="3" x14ac:dyDescent="0.2">
      <c r="A92" s="263" t="s">
        <v>190</v>
      </c>
      <c r="B92" s="230">
        <v>0.72699999999999998</v>
      </c>
      <c r="C92" s="230">
        <v>0.72699999999999998</v>
      </c>
      <c r="D92" s="230">
        <v>0</v>
      </c>
      <c r="E92" s="230">
        <v>0</v>
      </c>
      <c r="F92" s="230">
        <v>0</v>
      </c>
      <c r="G92" s="230">
        <v>0</v>
      </c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1:17" ht="25.5" outlineLevel="2" collapsed="1" x14ac:dyDescent="0.2">
      <c r="A93" s="264" t="s">
        <v>118</v>
      </c>
      <c r="B93" s="131">
        <f t="shared" ref="B93:F93" si="14">SUM(B$94:B$96)</f>
        <v>5.9924271774300006</v>
      </c>
      <c r="C93" s="131">
        <f t="shared" si="14"/>
        <v>6.2953183125900001</v>
      </c>
      <c r="D93" s="131">
        <f t="shared" si="14"/>
        <v>5.0584886554899997</v>
      </c>
      <c r="E93" s="131">
        <f t="shared" si="14"/>
        <v>3.13350899833</v>
      </c>
      <c r="F93" s="131">
        <f t="shared" si="14"/>
        <v>4.3285882551299997</v>
      </c>
      <c r="G93" s="131">
        <v>4.2177777486699997</v>
      </c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1:17" hidden="1" outlineLevel="3" x14ac:dyDescent="0.2">
      <c r="A94" s="263" t="s">
        <v>51</v>
      </c>
      <c r="B94" s="230">
        <v>2.1</v>
      </c>
      <c r="C94" s="230">
        <v>2.1</v>
      </c>
      <c r="D94" s="230">
        <v>1.05</v>
      </c>
      <c r="E94" s="230">
        <v>0</v>
      </c>
      <c r="F94" s="230">
        <v>0.34146937824000001</v>
      </c>
      <c r="G94" s="230">
        <v>0.82367232140000002</v>
      </c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1:17" hidden="1" outlineLevel="3" x14ac:dyDescent="0.2">
      <c r="A95" s="263" t="s">
        <v>125</v>
      </c>
      <c r="B95" s="230">
        <v>3.8924271774300001</v>
      </c>
      <c r="C95" s="230">
        <v>4.0098623181499997</v>
      </c>
      <c r="D95" s="230">
        <v>3.8598623181499998</v>
      </c>
      <c r="E95" s="230">
        <v>3.0217123181500001</v>
      </c>
      <c r="F95" s="230">
        <v>3.8976764468799998</v>
      </c>
      <c r="G95" s="230">
        <v>3.3161627929800002</v>
      </c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1:17" hidden="1" outlineLevel="3" x14ac:dyDescent="0.2">
      <c r="A96" s="263" t="s">
        <v>96</v>
      </c>
      <c r="B96" s="230">
        <v>0</v>
      </c>
      <c r="C96" s="230">
        <v>0.18545599443999999</v>
      </c>
      <c r="D96" s="230">
        <v>0.14862633734</v>
      </c>
      <c r="E96" s="230">
        <v>0.11179668018</v>
      </c>
      <c r="F96" s="230">
        <v>8.9442430010000004E-2</v>
      </c>
      <c r="G96" s="230">
        <v>7.7942634290000007E-2</v>
      </c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1:17" outlineLevel="2" collapsed="1" x14ac:dyDescent="0.2">
      <c r="A97" s="264" t="s">
        <v>137</v>
      </c>
      <c r="B97" s="131">
        <f t="shared" ref="B97:F97" si="15">SUM(B$98:B$98)</f>
        <v>9.5465000000000003E-4</v>
      </c>
      <c r="C97" s="131">
        <f t="shared" si="15"/>
        <v>9.5465000000000003E-4</v>
      </c>
      <c r="D97" s="131">
        <f t="shared" si="15"/>
        <v>9.5465000000000003E-4</v>
      </c>
      <c r="E97" s="131">
        <f t="shared" si="15"/>
        <v>9.5465000000000003E-4</v>
      </c>
      <c r="F97" s="131">
        <f t="shared" si="15"/>
        <v>9.5465000000000003E-4</v>
      </c>
      <c r="G97" s="131">
        <v>9.5465000000000003E-4</v>
      </c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1:17" hidden="1" outlineLevel="3" x14ac:dyDescent="0.2">
      <c r="A98" s="263" t="s">
        <v>71</v>
      </c>
      <c r="B98" s="230">
        <v>9.5465000000000003E-4</v>
      </c>
      <c r="C98" s="230">
        <v>9.5465000000000003E-4</v>
      </c>
      <c r="D98" s="230">
        <v>9.5465000000000003E-4</v>
      </c>
      <c r="E98" s="230">
        <v>9.5465000000000003E-4</v>
      </c>
      <c r="F98" s="230">
        <v>9.5465000000000003E-4</v>
      </c>
      <c r="G98" s="230">
        <v>9.5465000000000003E-4</v>
      </c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1:17" ht="15" outlineLevel="1" x14ac:dyDescent="0.25">
      <c r="A99" s="265" t="s">
        <v>65</v>
      </c>
      <c r="B99" s="128">
        <f t="shared" ref="B99:G99" si="16">B$100+B$106+B$108+B$123+B$127</f>
        <v>77.438791701460005</v>
      </c>
      <c r="C99" s="128">
        <f t="shared" si="16"/>
        <v>125.93946299539999</v>
      </c>
      <c r="D99" s="128">
        <f t="shared" si="16"/>
        <v>216.44910279368</v>
      </c>
      <c r="E99" s="128">
        <f t="shared" si="16"/>
        <v>259.89107261280003</v>
      </c>
      <c r="F99" s="128">
        <f t="shared" si="16"/>
        <v>294.70120257766001</v>
      </c>
      <c r="G99" s="128">
        <f t="shared" si="16"/>
        <v>262.10417734251001</v>
      </c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1:17" ht="25.5" outlineLevel="2" collapsed="1" x14ac:dyDescent="0.2">
      <c r="A100" s="264" t="s">
        <v>179</v>
      </c>
      <c r="B100" s="131">
        <f t="shared" ref="B100:F100" si="17">SUM(B$101:B$105)</f>
        <v>16.22562155316</v>
      </c>
      <c r="C100" s="131">
        <f t="shared" si="17"/>
        <v>40.11055668046</v>
      </c>
      <c r="D100" s="131">
        <f t="shared" si="17"/>
        <v>140.83380311662</v>
      </c>
      <c r="E100" s="131">
        <f t="shared" si="17"/>
        <v>190.98274768511001</v>
      </c>
      <c r="F100" s="131">
        <f t="shared" si="17"/>
        <v>229.71372478395</v>
      </c>
      <c r="G100" s="131">
        <v>202.29488091747001</v>
      </c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1:17" hidden="1" outlineLevel="3" x14ac:dyDescent="0.2">
      <c r="A101" s="263" t="s">
        <v>66</v>
      </c>
      <c r="B101" s="230">
        <v>0.31837813165000001</v>
      </c>
      <c r="C101" s="230">
        <v>0.45145045025000002</v>
      </c>
      <c r="D101" s="230">
        <v>0.45663837269000002</v>
      </c>
      <c r="E101" s="230">
        <v>0.29585176270000002</v>
      </c>
      <c r="F101" s="230">
        <v>1.7725860336399999</v>
      </c>
      <c r="G101" s="230">
        <v>3.1260791999999999</v>
      </c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1:17" hidden="1" outlineLevel="3" x14ac:dyDescent="0.2">
      <c r="A102" s="263" t="s">
        <v>57</v>
      </c>
      <c r="B102" s="230">
        <v>0.78219066155999994</v>
      </c>
      <c r="C102" s="230">
        <v>1.3925072565700001</v>
      </c>
      <c r="D102" s="230">
        <v>3.0501432933200001</v>
      </c>
      <c r="E102" s="230">
        <v>10.562229221679999</v>
      </c>
      <c r="F102" s="230">
        <v>11.454118493439999</v>
      </c>
      <c r="G102" s="230">
        <v>4.6167623869499996</v>
      </c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1:17" hidden="1" outlineLevel="3" x14ac:dyDescent="0.2">
      <c r="A103" s="263" t="s">
        <v>97</v>
      </c>
      <c r="B103" s="230">
        <v>0</v>
      </c>
      <c r="C103" s="230">
        <v>0</v>
      </c>
      <c r="D103" s="230">
        <v>0</v>
      </c>
      <c r="E103" s="230">
        <v>0.99479114000000002</v>
      </c>
      <c r="F103" s="230">
        <v>1.17233984</v>
      </c>
      <c r="G103" s="230">
        <v>1.5317788080000001</v>
      </c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1:17" hidden="1" outlineLevel="3" x14ac:dyDescent="0.2">
      <c r="A104" s="263" t="s">
        <v>132</v>
      </c>
      <c r="B104" s="230">
        <v>1.94824073307</v>
      </c>
      <c r="C104" s="230">
        <v>5.8077372910499996</v>
      </c>
      <c r="D104" s="230">
        <v>9.4189829975699997</v>
      </c>
      <c r="E104" s="230">
        <v>12.373018988069999</v>
      </c>
      <c r="F104" s="230">
        <v>12.620988166689999</v>
      </c>
      <c r="G104" s="230">
        <v>12.11944306218</v>
      </c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1:17" hidden="1" outlineLevel="3" x14ac:dyDescent="0.2">
      <c r="A105" s="263" t="s">
        <v>148</v>
      </c>
      <c r="B105" s="230">
        <v>13.17681202688</v>
      </c>
      <c r="C105" s="230">
        <v>32.458861682589998</v>
      </c>
      <c r="D105" s="230">
        <v>127.90803845304001</v>
      </c>
      <c r="E105" s="230">
        <v>166.75685657266001</v>
      </c>
      <c r="F105" s="230">
        <v>202.69369225017999</v>
      </c>
      <c r="G105" s="230">
        <v>180.90081746033999</v>
      </c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1:17" ht="25.5" outlineLevel="2" collapsed="1" x14ac:dyDescent="0.2">
      <c r="A106" s="264" t="s">
        <v>46</v>
      </c>
      <c r="B106" s="131">
        <f t="shared" ref="B106:F106" si="18">SUM(B$107:B$107)</f>
        <v>1.9809336450799999</v>
      </c>
      <c r="C106" s="131">
        <f t="shared" si="18"/>
        <v>3.8427124724100001</v>
      </c>
      <c r="D106" s="131">
        <f t="shared" si="18"/>
        <v>4.6790669948200003</v>
      </c>
      <c r="E106" s="131">
        <f t="shared" si="18"/>
        <v>3.9757597011099999</v>
      </c>
      <c r="F106" s="131">
        <f t="shared" si="18"/>
        <v>2.7359326455700002</v>
      </c>
      <c r="G106" s="131">
        <v>1.30402041131</v>
      </c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1:17" hidden="1" outlineLevel="3" x14ac:dyDescent="0.2">
      <c r="A107" s="263" t="s">
        <v>29</v>
      </c>
      <c r="B107" s="230">
        <v>1.9809336450799999</v>
      </c>
      <c r="C107" s="230">
        <v>3.8427124724100001</v>
      </c>
      <c r="D107" s="230">
        <v>4.6790669948200003</v>
      </c>
      <c r="E107" s="230">
        <v>3.9757597011099999</v>
      </c>
      <c r="F107" s="230">
        <v>2.7359326455700002</v>
      </c>
      <c r="G107" s="230">
        <v>1.30402041131</v>
      </c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1:17" ht="38.25" outlineLevel="2" collapsed="1" x14ac:dyDescent="0.2">
      <c r="A108" s="264" t="s">
        <v>217</v>
      </c>
      <c r="B108" s="131">
        <f t="shared" ref="B108:F108" si="19">SUM(B$109:B$122)</f>
        <v>31.026026400319999</v>
      </c>
      <c r="C108" s="131">
        <f t="shared" si="19"/>
        <v>51.616024108979992</v>
      </c>
      <c r="D108" s="131">
        <f t="shared" si="19"/>
        <v>68.227550551150003</v>
      </c>
      <c r="E108" s="131">
        <f t="shared" si="19"/>
        <v>61.955520879730003</v>
      </c>
      <c r="F108" s="131">
        <f t="shared" si="19"/>
        <v>58.996130575340004</v>
      </c>
      <c r="G108" s="131">
        <v>55.444019917029998</v>
      </c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1:17" hidden="1" outlineLevel="3" x14ac:dyDescent="0.2">
      <c r="A109" s="263" t="s">
        <v>53</v>
      </c>
      <c r="B109" s="230">
        <v>0.18402549264000001</v>
      </c>
      <c r="C109" s="230">
        <v>0</v>
      </c>
      <c r="D109" s="230">
        <v>0</v>
      </c>
      <c r="E109" s="230">
        <v>0</v>
      </c>
      <c r="F109" s="230">
        <v>0</v>
      </c>
      <c r="G109" s="230">
        <v>0</v>
      </c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1:17" hidden="1" outlineLevel="3" x14ac:dyDescent="0.2">
      <c r="A110" s="263" t="s">
        <v>76</v>
      </c>
      <c r="B110" s="230">
        <v>0</v>
      </c>
      <c r="C110" s="230">
        <v>0</v>
      </c>
      <c r="D110" s="230">
        <v>0</v>
      </c>
      <c r="E110" s="230">
        <v>0</v>
      </c>
      <c r="F110" s="230">
        <v>0</v>
      </c>
      <c r="G110" s="230">
        <v>1.51676895981</v>
      </c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1:17" hidden="1" outlineLevel="3" x14ac:dyDescent="0.2">
      <c r="A111" s="263" t="s">
        <v>176</v>
      </c>
      <c r="B111" s="230">
        <v>0</v>
      </c>
      <c r="C111" s="230">
        <v>0</v>
      </c>
      <c r="D111" s="230">
        <v>0</v>
      </c>
      <c r="E111" s="230">
        <v>0</v>
      </c>
      <c r="F111" s="230">
        <v>10.58962562764</v>
      </c>
      <c r="G111" s="230">
        <v>12.9370393356</v>
      </c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1:17" hidden="1" outlineLevel="3" x14ac:dyDescent="0.2">
      <c r="A112" s="263" t="s">
        <v>160</v>
      </c>
      <c r="B112" s="230">
        <v>1.2361506707800001</v>
      </c>
      <c r="C112" s="230">
        <v>1.4354757070399999</v>
      </c>
      <c r="D112" s="230">
        <v>0.97860044465999996</v>
      </c>
      <c r="E112" s="230">
        <v>0</v>
      </c>
      <c r="F112" s="230">
        <v>0</v>
      </c>
      <c r="G112" s="230">
        <v>0</v>
      </c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1:17" hidden="1" outlineLevel="3" x14ac:dyDescent="0.2">
      <c r="A113" s="263" t="s">
        <v>211</v>
      </c>
      <c r="B113" s="230">
        <v>1.19895</v>
      </c>
      <c r="C113" s="230">
        <v>0</v>
      </c>
      <c r="D113" s="230">
        <v>0</v>
      </c>
      <c r="E113" s="230">
        <v>0</v>
      </c>
      <c r="F113" s="230">
        <v>0</v>
      </c>
      <c r="G113" s="230">
        <v>0</v>
      </c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1:17" hidden="1" outlineLevel="3" x14ac:dyDescent="0.2">
      <c r="A114" s="263" t="s">
        <v>109</v>
      </c>
      <c r="B114" s="230">
        <v>1.6113888000000001</v>
      </c>
      <c r="C114" s="230">
        <v>2.3842056671999998</v>
      </c>
      <c r="D114" s="230">
        <v>2.4192672335999998</v>
      </c>
      <c r="E114" s="230">
        <v>0</v>
      </c>
      <c r="F114" s="230">
        <v>0</v>
      </c>
      <c r="G114" s="230">
        <v>0</v>
      </c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1:17" hidden="1" outlineLevel="3" x14ac:dyDescent="0.2">
      <c r="A115" s="263" t="s">
        <v>212</v>
      </c>
      <c r="B115" s="230">
        <v>0.22837143999000001</v>
      </c>
      <c r="C115" s="230">
        <v>0.22526511275</v>
      </c>
      <c r="D115" s="230">
        <v>0</v>
      </c>
      <c r="E115" s="230">
        <v>0.38812792235999999</v>
      </c>
      <c r="F115" s="230">
        <v>1.0414123130299999</v>
      </c>
      <c r="G115" s="230">
        <v>0.96025439173000005</v>
      </c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1:17" hidden="1" outlineLevel="3" x14ac:dyDescent="0.2">
      <c r="A116" s="263" t="s">
        <v>129</v>
      </c>
      <c r="B116" s="230">
        <v>0.65697103136000001</v>
      </c>
      <c r="C116" s="230">
        <v>0.98087830241999996</v>
      </c>
      <c r="D116" s="230">
        <v>1.1144829759399999</v>
      </c>
      <c r="E116" s="230">
        <v>0.96636853003000001</v>
      </c>
      <c r="F116" s="230">
        <v>0.85413330630999995</v>
      </c>
      <c r="G116" s="230">
        <v>0.66429182530999997</v>
      </c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1:17" hidden="1" outlineLevel="3" x14ac:dyDescent="0.2">
      <c r="A117" s="263" t="s">
        <v>121</v>
      </c>
      <c r="B117" s="230">
        <v>2.34887627732</v>
      </c>
      <c r="C117" s="230">
        <v>2.3169265369800001</v>
      </c>
      <c r="D117" s="230">
        <v>0</v>
      </c>
      <c r="E117" s="230">
        <v>0</v>
      </c>
      <c r="F117" s="230">
        <v>0</v>
      </c>
      <c r="G117" s="230">
        <v>0</v>
      </c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1:17" hidden="1" outlineLevel="3" x14ac:dyDescent="0.2">
      <c r="A118" s="263" t="s">
        <v>113</v>
      </c>
      <c r="B118" s="230">
        <v>3.9965000000000002</v>
      </c>
      <c r="C118" s="230">
        <v>7.8842780000000001</v>
      </c>
      <c r="D118" s="230">
        <v>12.0003335</v>
      </c>
      <c r="E118" s="230">
        <v>13.595428999999999</v>
      </c>
      <c r="F118" s="230">
        <v>0</v>
      </c>
      <c r="G118" s="230">
        <v>0</v>
      </c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1:17" hidden="1" outlineLevel="3" x14ac:dyDescent="0.2">
      <c r="A119" s="263" t="s">
        <v>152</v>
      </c>
      <c r="B119" s="230">
        <v>0.67940500000000004</v>
      </c>
      <c r="C119" s="230">
        <v>1.34032726</v>
      </c>
      <c r="D119" s="230">
        <v>1.7299680773599999</v>
      </c>
      <c r="E119" s="230">
        <v>1.6086111592800001</v>
      </c>
      <c r="F119" s="230">
        <v>1.29782839152</v>
      </c>
      <c r="G119" s="230">
        <v>1.06432241292</v>
      </c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1:17" hidden="1" outlineLevel="3" x14ac:dyDescent="0.2">
      <c r="A120" s="263" t="s">
        <v>123</v>
      </c>
      <c r="B120" s="230">
        <v>12.40612629274</v>
      </c>
      <c r="C120" s="230">
        <v>24.47475255725</v>
      </c>
      <c r="D120" s="230">
        <v>37.252008746640001</v>
      </c>
      <c r="E120" s="230">
        <v>41.849257070509999</v>
      </c>
      <c r="F120" s="230">
        <v>42.466577746150001</v>
      </c>
      <c r="G120" s="230">
        <v>36.119538900000002</v>
      </c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1:17" hidden="1" outlineLevel="3" x14ac:dyDescent="0.2">
      <c r="A121" s="263" t="s">
        <v>105</v>
      </c>
      <c r="B121" s="230">
        <v>1.8250516812499999</v>
      </c>
      <c r="C121" s="230">
        <v>3.0861035161500001</v>
      </c>
      <c r="D121" s="230">
        <v>3.91435878353</v>
      </c>
      <c r="E121" s="230">
        <v>3.54772719755</v>
      </c>
      <c r="F121" s="230">
        <v>2.7465531906899998</v>
      </c>
      <c r="G121" s="230">
        <v>2.1818040916600001</v>
      </c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1:17" hidden="1" outlineLevel="3" x14ac:dyDescent="0.2">
      <c r="A122" s="263" t="s">
        <v>107</v>
      </c>
      <c r="B122" s="230">
        <v>4.6542097142400003</v>
      </c>
      <c r="C122" s="230">
        <v>7.4878114491899996</v>
      </c>
      <c r="D122" s="230">
        <v>8.8185307894200005</v>
      </c>
      <c r="E122" s="230">
        <v>0</v>
      </c>
      <c r="F122" s="230">
        <v>0</v>
      </c>
      <c r="G122" s="230">
        <v>0</v>
      </c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25.5" outlineLevel="2" collapsed="1" x14ac:dyDescent="0.2">
      <c r="A123" s="264" t="s">
        <v>59</v>
      </c>
      <c r="B123" s="131">
        <f t="shared" ref="B123:F123" si="20">SUM(B$124:B$126)</f>
        <v>27.200314880999997</v>
      </c>
      <c r="C123" s="131">
        <f t="shared" si="20"/>
        <v>28.509549247999999</v>
      </c>
      <c r="D123" s="131">
        <f t="shared" si="20"/>
        <v>0</v>
      </c>
      <c r="E123" s="131">
        <f t="shared" si="20"/>
        <v>0</v>
      </c>
      <c r="F123" s="131">
        <f t="shared" si="20"/>
        <v>0</v>
      </c>
      <c r="G123" s="131">
        <v>0</v>
      </c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1:17" hidden="1" outlineLevel="3" x14ac:dyDescent="0.2">
      <c r="A124" s="263" t="s">
        <v>39</v>
      </c>
      <c r="B124" s="230">
        <v>4.3961499999999996</v>
      </c>
      <c r="C124" s="230">
        <v>8.6727057999999992</v>
      </c>
      <c r="D124" s="230">
        <v>0</v>
      </c>
      <c r="E124" s="230">
        <v>0</v>
      </c>
      <c r="F124" s="230">
        <v>0</v>
      </c>
      <c r="G124" s="230">
        <v>0</v>
      </c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1:17" hidden="1" outlineLevel="3" x14ac:dyDescent="0.2">
      <c r="A125" s="263" t="s">
        <v>140</v>
      </c>
      <c r="B125" s="230">
        <v>10.055194</v>
      </c>
      <c r="C125" s="230">
        <v>19.836843448</v>
      </c>
      <c r="D125" s="230">
        <v>0</v>
      </c>
      <c r="E125" s="230">
        <v>0</v>
      </c>
      <c r="F125" s="230">
        <v>0</v>
      </c>
      <c r="G125" s="230">
        <v>0</v>
      </c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1:17" hidden="1" outlineLevel="3" x14ac:dyDescent="0.2">
      <c r="A126" s="263" t="s">
        <v>49</v>
      </c>
      <c r="B126" s="230">
        <v>12.748970881</v>
      </c>
      <c r="C126" s="230">
        <v>0</v>
      </c>
      <c r="D126" s="230">
        <v>0</v>
      </c>
      <c r="E126" s="230">
        <v>0</v>
      </c>
      <c r="F126" s="230">
        <v>0</v>
      </c>
      <c r="G126" s="230">
        <v>0</v>
      </c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1:17" outlineLevel="2" collapsed="1" x14ac:dyDescent="0.2">
      <c r="A127" s="264" t="s">
        <v>182</v>
      </c>
      <c r="B127" s="131">
        <f t="shared" ref="B127:F127" si="21">SUM(B$128:B$128)</f>
        <v>1.0058952218999999</v>
      </c>
      <c r="C127" s="131">
        <f t="shared" si="21"/>
        <v>1.8606204855499999</v>
      </c>
      <c r="D127" s="131">
        <f t="shared" si="21"/>
        <v>2.7086821310899998</v>
      </c>
      <c r="E127" s="131">
        <f t="shared" si="21"/>
        <v>2.9770443468500001</v>
      </c>
      <c r="F127" s="131">
        <f t="shared" si="21"/>
        <v>3.2554145727999999</v>
      </c>
      <c r="G127" s="131">
        <v>3.0612560967000002</v>
      </c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1:17" hidden="1" outlineLevel="3" x14ac:dyDescent="0.2">
      <c r="A128" s="19" t="s">
        <v>148</v>
      </c>
      <c r="B128" s="230">
        <v>1.0058952218999999</v>
      </c>
      <c r="C128" s="230">
        <v>1.8606204855499999</v>
      </c>
      <c r="D128" s="230">
        <v>2.7086821310899998</v>
      </c>
      <c r="E128" s="230">
        <v>2.9770443468500001</v>
      </c>
      <c r="F128" s="230">
        <v>3.2554145727999999</v>
      </c>
      <c r="G128" s="230">
        <v>3.0612560967000002</v>
      </c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47"/>
      <c r="C129" s="147"/>
      <c r="D129" s="147"/>
      <c r="E129" s="147"/>
      <c r="F129" s="147"/>
      <c r="G129" s="147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47"/>
      <c r="C130" s="147"/>
      <c r="D130" s="147"/>
      <c r="E130" s="147"/>
      <c r="F130" s="147"/>
      <c r="G130" s="147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47"/>
      <c r="C131" s="147"/>
      <c r="D131" s="147"/>
      <c r="E131" s="147"/>
      <c r="F131" s="147"/>
      <c r="G131" s="147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47"/>
      <c r="C132" s="147"/>
      <c r="D132" s="147"/>
      <c r="E132" s="147"/>
      <c r="F132" s="147"/>
      <c r="G132" s="147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47"/>
      <c r="C133" s="147"/>
      <c r="D133" s="147"/>
      <c r="E133" s="147"/>
      <c r="F133" s="147"/>
      <c r="G133" s="147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47"/>
      <c r="C134" s="147"/>
      <c r="D134" s="147"/>
      <c r="E134" s="147"/>
      <c r="F134" s="147"/>
      <c r="G134" s="147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47"/>
      <c r="C135" s="147"/>
      <c r="D135" s="147"/>
      <c r="E135" s="147"/>
      <c r="F135" s="147"/>
      <c r="G135" s="147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47"/>
      <c r="C136" s="147"/>
      <c r="D136" s="147"/>
      <c r="E136" s="147"/>
      <c r="F136" s="147"/>
      <c r="G136" s="147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47"/>
      <c r="C137" s="147"/>
      <c r="D137" s="147"/>
      <c r="E137" s="147"/>
      <c r="F137" s="147"/>
      <c r="G137" s="147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47"/>
      <c r="C138" s="147"/>
      <c r="D138" s="147"/>
      <c r="E138" s="147"/>
      <c r="F138" s="147"/>
      <c r="G138" s="147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47"/>
      <c r="C139" s="147"/>
      <c r="D139" s="147"/>
      <c r="E139" s="147"/>
      <c r="F139" s="147"/>
      <c r="G139" s="147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47"/>
      <c r="C140" s="147"/>
      <c r="D140" s="147"/>
      <c r="E140" s="147"/>
      <c r="F140" s="147"/>
      <c r="G140" s="147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47"/>
      <c r="C141" s="147"/>
      <c r="D141" s="147"/>
      <c r="E141" s="147"/>
      <c r="F141" s="147"/>
      <c r="G141" s="147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47"/>
      <c r="C142" s="147"/>
      <c r="D142" s="147"/>
      <c r="E142" s="147"/>
      <c r="F142" s="147"/>
      <c r="G142" s="147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47"/>
      <c r="C143" s="147"/>
      <c r="D143" s="147"/>
      <c r="E143" s="147"/>
      <c r="F143" s="147"/>
      <c r="G143" s="147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47"/>
      <c r="C144" s="147"/>
      <c r="D144" s="147"/>
      <c r="E144" s="147"/>
      <c r="F144" s="147"/>
      <c r="G144" s="147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47"/>
      <c r="C145" s="147"/>
      <c r="D145" s="147"/>
      <c r="E145" s="147"/>
      <c r="F145" s="147"/>
      <c r="G145" s="147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47"/>
      <c r="C146" s="147"/>
      <c r="D146" s="147"/>
      <c r="E146" s="147"/>
      <c r="F146" s="147"/>
      <c r="G146" s="147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47"/>
      <c r="C147" s="147"/>
      <c r="D147" s="147"/>
      <c r="E147" s="147"/>
      <c r="F147" s="147"/>
      <c r="G147" s="147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47"/>
      <c r="C148" s="147"/>
      <c r="D148" s="147"/>
      <c r="E148" s="147"/>
      <c r="F148" s="147"/>
      <c r="G148" s="147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47"/>
      <c r="C149" s="147"/>
      <c r="D149" s="147"/>
      <c r="E149" s="147"/>
      <c r="F149" s="147"/>
      <c r="G149" s="147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47"/>
      <c r="C150" s="147"/>
      <c r="D150" s="147"/>
      <c r="E150" s="147"/>
      <c r="F150" s="147"/>
      <c r="G150" s="147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47"/>
      <c r="C151" s="147"/>
      <c r="D151" s="147"/>
      <c r="E151" s="147"/>
      <c r="F151" s="147"/>
      <c r="G151" s="147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47"/>
      <c r="C152" s="147"/>
      <c r="D152" s="147"/>
      <c r="E152" s="147"/>
      <c r="F152" s="147"/>
      <c r="G152" s="147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47"/>
      <c r="C153" s="147"/>
      <c r="D153" s="147"/>
      <c r="E153" s="147"/>
      <c r="F153" s="147"/>
      <c r="G153" s="147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47"/>
      <c r="C154" s="147"/>
      <c r="D154" s="147"/>
      <c r="E154" s="147"/>
      <c r="F154" s="147"/>
      <c r="G154" s="147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47"/>
      <c r="C155" s="147"/>
      <c r="D155" s="147"/>
      <c r="E155" s="147"/>
      <c r="F155" s="147"/>
      <c r="G155" s="147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47"/>
      <c r="C156" s="147"/>
      <c r="D156" s="147"/>
      <c r="E156" s="147"/>
      <c r="F156" s="147"/>
      <c r="G156" s="147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47"/>
      <c r="C157" s="147"/>
      <c r="D157" s="147"/>
      <c r="E157" s="147"/>
      <c r="F157" s="147"/>
      <c r="G157" s="147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47"/>
      <c r="C158" s="147"/>
      <c r="D158" s="147"/>
      <c r="E158" s="147"/>
      <c r="F158" s="147"/>
      <c r="G158" s="147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47"/>
      <c r="C159" s="147"/>
      <c r="D159" s="147"/>
      <c r="E159" s="147"/>
      <c r="F159" s="147"/>
      <c r="G159" s="147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47"/>
      <c r="C160" s="147"/>
      <c r="D160" s="147"/>
      <c r="E160" s="147"/>
      <c r="F160" s="147"/>
      <c r="G160" s="147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47"/>
      <c r="C161" s="147"/>
      <c r="D161" s="147"/>
      <c r="E161" s="147"/>
      <c r="F161" s="147"/>
      <c r="G161" s="147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47"/>
      <c r="C162" s="147"/>
      <c r="D162" s="147"/>
      <c r="E162" s="147"/>
      <c r="F162" s="147"/>
      <c r="G162" s="147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47"/>
      <c r="C163" s="147"/>
      <c r="D163" s="147"/>
      <c r="E163" s="147"/>
      <c r="F163" s="147"/>
      <c r="G163" s="147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47"/>
      <c r="C164" s="147"/>
      <c r="D164" s="147"/>
      <c r="E164" s="147"/>
      <c r="F164" s="147"/>
      <c r="G164" s="147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47"/>
      <c r="C165" s="147"/>
      <c r="D165" s="147"/>
      <c r="E165" s="147"/>
      <c r="F165" s="147"/>
      <c r="G165" s="147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47"/>
      <c r="C166" s="147"/>
      <c r="D166" s="147"/>
      <c r="E166" s="147"/>
      <c r="F166" s="147"/>
      <c r="G166" s="147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47"/>
      <c r="C167" s="147"/>
      <c r="D167" s="147"/>
      <c r="E167" s="147"/>
      <c r="F167" s="147"/>
      <c r="G167" s="147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47"/>
      <c r="C168" s="147"/>
      <c r="D168" s="147"/>
      <c r="E168" s="147"/>
      <c r="F168" s="147"/>
      <c r="G168" s="147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A9" sqref="A9:A127"/>
    </sheetView>
  </sheetViews>
  <sheetFormatPr defaultRowHeight="12.75" outlineLevelRow="3" x14ac:dyDescent="0.2"/>
  <cols>
    <col min="1" max="1" width="52" style="195" customWidth="1"/>
    <col min="2" max="7" width="15.140625" style="158" customWidth="1"/>
    <col min="8" max="16384" width="9.140625" style="195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x14ac:dyDescent="0.2">
      <c r="A3" s="79"/>
    </row>
    <row r="4" spans="1:19" s="250" customFormat="1" x14ac:dyDescent="0.2">
      <c r="B4" s="206"/>
      <c r="C4" s="206"/>
      <c r="D4" s="206"/>
      <c r="E4" s="206"/>
      <c r="F4" s="206"/>
      <c r="G4" s="250" t="str">
        <f>VALUSD</f>
        <v>млрд. дол. США</v>
      </c>
    </row>
    <row r="5" spans="1:19" s="118" customFormat="1" x14ac:dyDescent="0.2">
      <c r="A5" s="184"/>
      <c r="B5" s="122">
        <v>41639</v>
      </c>
      <c r="C5" s="122">
        <v>42004</v>
      </c>
      <c r="D5" s="122">
        <v>42369</v>
      </c>
      <c r="E5" s="122">
        <v>42735</v>
      </c>
      <c r="F5" s="122">
        <v>43100</v>
      </c>
      <c r="G5" s="122">
        <v>43312</v>
      </c>
    </row>
    <row r="6" spans="1:19" s="69" customFormat="1" ht="31.5" x14ac:dyDescent="0.2">
      <c r="A6" s="134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96">
        <f t="shared" ref="B6:F6" si="0">B$7+B$78</f>
        <v>73.16233841495</v>
      </c>
      <c r="C6" s="196">
        <f t="shared" si="0"/>
        <v>69.811921755840004</v>
      </c>
      <c r="D6" s="196">
        <f t="shared" si="0"/>
        <v>65.505684905229998</v>
      </c>
      <c r="E6" s="196">
        <f t="shared" si="0"/>
        <v>70.972707080139998</v>
      </c>
      <c r="F6" s="196">
        <f t="shared" si="0"/>
        <v>76.305753084310012</v>
      </c>
      <c r="G6" s="196">
        <v>75.711091565359993</v>
      </c>
    </row>
    <row r="7" spans="1:19" s="142" customFormat="1" ht="15" x14ac:dyDescent="0.2">
      <c r="A7" s="103" t="s">
        <v>70</v>
      </c>
      <c r="B7" s="126">
        <f t="shared" ref="B7:G7" si="1">B$8+B$48</f>
        <v>60.079898590880006</v>
      </c>
      <c r="C7" s="126">
        <f t="shared" si="1"/>
        <v>60.058159422860001</v>
      </c>
      <c r="D7" s="126">
        <f t="shared" si="1"/>
        <v>55.593103821629995</v>
      </c>
      <c r="E7" s="126">
        <f t="shared" si="1"/>
        <v>60.712804731310001</v>
      </c>
      <c r="F7" s="126">
        <f t="shared" si="1"/>
        <v>65.332784469550006</v>
      </c>
      <c r="G7" s="126">
        <f t="shared" si="1"/>
        <v>65.422520472660011</v>
      </c>
    </row>
    <row r="8" spans="1:19" s="95" customFormat="1" ht="15" outlineLevel="1" x14ac:dyDescent="0.2">
      <c r="A8" s="114" t="s">
        <v>52</v>
      </c>
      <c r="B8" s="166">
        <f t="shared" ref="B8:G8" si="2">B$9+B$46</f>
        <v>32.148076524250001</v>
      </c>
      <c r="C8" s="166">
        <f t="shared" si="2"/>
        <v>29.235627080109996</v>
      </c>
      <c r="D8" s="166">
        <f t="shared" si="2"/>
        <v>21.166125221089995</v>
      </c>
      <c r="E8" s="166">
        <f t="shared" si="2"/>
        <v>24.664375450929999</v>
      </c>
      <c r="F8" s="166">
        <f t="shared" si="2"/>
        <v>26.842676472450012</v>
      </c>
      <c r="G8" s="166">
        <f t="shared" si="2"/>
        <v>27.90821537563</v>
      </c>
    </row>
    <row r="9" spans="1:19" s="152" customFormat="1" ht="25.5" outlineLevel="2" collapsed="1" x14ac:dyDescent="0.2">
      <c r="A9" s="261" t="s">
        <v>196</v>
      </c>
      <c r="B9" s="143">
        <f t="shared" ref="B9:F9" si="3">SUM(B$10:B$45)</f>
        <v>31.784063576040001</v>
      </c>
      <c r="C9" s="143">
        <f t="shared" si="3"/>
        <v>29.059497891579998</v>
      </c>
      <c r="D9" s="143">
        <f t="shared" si="3"/>
        <v>21.055917848519996</v>
      </c>
      <c r="E9" s="143">
        <f t="shared" si="3"/>
        <v>24.57196211378</v>
      </c>
      <c r="F9" s="143">
        <f t="shared" si="3"/>
        <v>26.757860621410014</v>
      </c>
      <c r="G9" s="143">
        <v>27.821711894700002</v>
      </c>
    </row>
    <row r="10" spans="1:19" s="209" customFormat="1" hidden="1" outlineLevel="3" x14ac:dyDescent="0.2">
      <c r="A10" s="262" t="s">
        <v>2</v>
      </c>
      <c r="B10" s="21">
        <v>0.2</v>
      </c>
      <c r="C10" s="21">
        <v>5.6077423999999999E-3</v>
      </c>
      <c r="D10" s="21">
        <v>4.10980245E-3</v>
      </c>
      <c r="E10" s="21">
        <v>0</v>
      </c>
      <c r="F10" s="21">
        <v>0</v>
      </c>
      <c r="G10" s="21">
        <v>0</v>
      </c>
    </row>
    <row r="11" spans="1:19" hidden="1" outlineLevel="3" x14ac:dyDescent="0.2">
      <c r="A11" s="263" t="s">
        <v>55</v>
      </c>
      <c r="B11" s="230">
        <v>0.29538068246999999</v>
      </c>
      <c r="C11" s="230">
        <v>0</v>
      </c>
      <c r="D11" s="230">
        <v>0</v>
      </c>
      <c r="E11" s="230">
        <v>0</v>
      </c>
      <c r="F11" s="230">
        <v>0</v>
      </c>
      <c r="G11" s="230">
        <v>0</v>
      </c>
      <c r="H11" s="181"/>
      <c r="I11" s="181"/>
      <c r="J11" s="181"/>
      <c r="K11" s="181"/>
      <c r="L11" s="181"/>
      <c r="M11" s="181"/>
      <c r="N11" s="181"/>
      <c r="O11" s="181"/>
      <c r="P11" s="181"/>
      <c r="Q11" s="181"/>
    </row>
    <row r="12" spans="1:19" hidden="1" outlineLevel="3" x14ac:dyDescent="0.2">
      <c r="A12" s="263" t="s">
        <v>144</v>
      </c>
      <c r="B12" s="230">
        <v>1.96949693484</v>
      </c>
      <c r="C12" s="230">
        <v>3.1870048849599999</v>
      </c>
      <c r="D12" s="230">
        <v>2.5231991677200001</v>
      </c>
      <c r="E12" s="230">
        <v>2.7521376118899998</v>
      </c>
      <c r="F12" s="230">
        <v>2.2321566689900001</v>
      </c>
      <c r="G12" s="230">
        <v>2.34161606779</v>
      </c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hidden="1" outlineLevel="3" x14ac:dyDescent="0.2">
      <c r="A13" s="263" t="s">
        <v>204</v>
      </c>
      <c r="B13" s="230">
        <v>0.48166908544999998</v>
      </c>
      <c r="C13" s="230">
        <v>0.24415558406999999</v>
      </c>
      <c r="D13" s="230">
        <v>0.72427074632999999</v>
      </c>
      <c r="E13" s="230">
        <v>0.63929505277999998</v>
      </c>
      <c r="F13" s="230">
        <v>0.67812195027</v>
      </c>
      <c r="G13" s="230">
        <v>0.71137536034000004</v>
      </c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hidden="1" outlineLevel="3" x14ac:dyDescent="0.2">
      <c r="A14" s="263" t="s">
        <v>32</v>
      </c>
      <c r="B14" s="230">
        <v>0.37016349306000002</v>
      </c>
      <c r="C14" s="230">
        <v>0.46534948921000002</v>
      </c>
      <c r="D14" s="230">
        <v>0.34514499999999998</v>
      </c>
      <c r="E14" s="230">
        <v>0.12789482406</v>
      </c>
      <c r="F14" s="230">
        <v>0.24593776166</v>
      </c>
      <c r="G14" s="230">
        <v>0.37200509289</v>
      </c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hidden="1" outlineLevel="3" x14ac:dyDescent="0.2">
      <c r="A15" s="263" t="s">
        <v>36</v>
      </c>
      <c r="B15" s="230">
        <v>0.18766420617999999</v>
      </c>
      <c r="C15" s="230">
        <v>9.5126021690000007E-2</v>
      </c>
      <c r="D15" s="230">
        <v>0.52081885891000002</v>
      </c>
      <c r="E15" s="230">
        <v>1.04814640274</v>
      </c>
      <c r="F15" s="230">
        <v>1.30044928209</v>
      </c>
      <c r="G15" s="230">
        <v>1.36422007315</v>
      </c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hidden="1" outlineLevel="3" x14ac:dyDescent="0.2">
      <c r="A16" s="263" t="s">
        <v>86</v>
      </c>
      <c r="B16" s="230">
        <v>0</v>
      </c>
      <c r="C16" s="230">
        <v>0.1660031521</v>
      </c>
      <c r="D16" s="230">
        <v>0.54655272705000002</v>
      </c>
      <c r="E16" s="230">
        <v>1.36507755659</v>
      </c>
      <c r="F16" s="230">
        <v>1.02254508758</v>
      </c>
      <c r="G16" s="230">
        <v>1.07268814969</v>
      </c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1:17" hidden="1" outlineLevel="3" x14ac:dyDescent="0.2">
      <c r="A17" s="263" t="s">
        <v>134</v>
      </c>
      <c r="B17" s="230">
        <v>0</v>
      </c>
      <c r="C17" s="230">
        <v>0.20610638032</v>
      </c>
      <c r="D17" s="230">
        <v>0.13541290332</v>
      </c>
      <c r="E17" s="230">
        <v>1.8848246715800001</v>
      </c>
      <c r="F17" s="230">
        <v>1.67098825562</v>
      </c>
      <c r="G17" s="230">
        <v>1.75292935425</v>
      </c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hidden="1" outlineLevel="3" x14ac:dyDescent="0.2">
      <c r="A18" s="263" t="s">
        <v>197</v>
      </c>
      <c r="B18" s="230">
        <v>0</v>
      </c>
      <c r="C18" s="230">
        <v>1.0050913983500001</v>
      </c>
      <c r="D18" s="230">
        <v>0.66034998110999998</v>
      </c>
      <c r="E18" s="230">
        <v>1.57368472887</v>
      </c>
      <c r="F18" s="230">
        <v>3.3291023126899999</v>
      </c>
      <c r="G18" s="230">
        <v>3.4923531914199999</v>
      </c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1:17" hidden="1" outlineLevel="3" x14ac:dyDescent="0.2">
      <c r="A19" s="263" t="s">
        <v>28</v>
      </c>
      <c r="B19" s="230">
        <v>0</v>
      </c>
      <c r="C19" s="230">
        <v>0</v>
      </c>
      <c r="D19" s="230">
        <v>0</v>
      </c>
      <c r="E19" s="230">
        <v>0</v>
      </c>
      <c r="F19" s="230">
        <v>0.43102746574</v>
      </c>
      <c r="G19" s="230">
        <v>0.45216397819999998</v>
      </c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1:17" hidden="1" outlineLevel="3" x14ac:dyDescent="0.2">
      <c r="A20" s="263" t="s">
        <v>81</v>
      </c>
      <c r="B20" s="230">
        <v>0</v>
      </c>
      <c r="C20" s="230">
        <v>0</v>
      </c>
      <c r="D20" s="230">
        <v>0</v>
      </c>
      <c r="E20" s="230">
        <v>0</v>
      </c>
      <c r="F20" s="230">
        <v>0.43102746574</v>
      </c>
      <c r="G20" s="230">
        <v>0.45216397819999998</v>
      </c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1:17" hidden="1" outlineLevel="3" x14ac:dyDescent="0.2">
      <c r="A21" s="263" t="s">
        <v>173</v>
      </c>
      <c r="B21" s="230">
        <v>0.35073500000000002</v>
      </c>
      <c r="C21" s="230">
        <v>4.8788000630000002E-2</v>
      </c>
      <c r="D21" s="230">
        <v>4.3704000389999997E-2</v>
      </c>
      <c r="E21" s="230">
        <v>1.076022</v>
      </c>
      <c r="F21" s="230">
        <v>1.07894224034</v>
      </c>
      <c r="G21" s="230">
        <v>1.0584063149</v>
      </c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7" hidden="1" outlineLevel="3" x14ac:dyDescent="0.2">
      <c r="A22" s="263" t="s">
        <v>130</v>
      </c>
      <c r="B22" s="230">
        <v>0</v>
      </c>
      <c r="C22" s="230">
        <v>0</v>
      </c>
      <c r="D22" s="230">
        <v>0</v>
      </c>
      <c r="E22" s="230">
        <v>0</v>
      </c>
      <c r="F22" s="230">
        <v>0.43102746574</v>
      </c>
      <c r="G22" s="230">
        <v>0.45216397819999998</v>
      </c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1:17" hidden="1" outlineLevel="3" x14ac:dyDescent="0.2">
      <c r="A23" s="263" t="s">
        <v>194</v>
      </c>
      <c r="B23" s="230">
        <v>0</v>
      </c>
      <c r="C23" s="230">
        <v>0</v>
      </c>
      <c r="D23" s="230">
        <v>0</v>
      </c>
      <c r="E23" s="230">
        <v>0</v>
      </c>
      <c r="F23" s="230">
        <v>0.43102746574</v>
      </c>
      <c r="G23" s="230">
        <v>0.45216397819999998</v>
      </c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7" hidden="1" outlineLevel="3" x14ac:dyDescent="0.2">
      <c r="A24" s="263" t="s">
        <v>216</v>
      </c>
      <c r="B24" s="230">
        <v>2.5485807883199998</v>
      </c>
      <c r="C24" s="230">
        <v>2.5942371371499999</v>
      </c>
      <c r="D24" s="230">
        <v>0.91290555954999997</v>
      </c>
      <c r="E24" s="230">
        <v>2.3667307419600001</v>
      </c>
      <c r="F24" s="230">
        <v>2.5512044713000002</v>
      </c>
      <c r="G24" s="230">
        <v>1.88625641167</v>
      </c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7" hidden="1" outlineLevel="3" x14ac:dyDescent="0.2">
      <c r="A25" s="263" t="s">
        <v>153</v>
      </c>
      <c r="B25" s="230">
        <v>0</v>
      </c>
      <c r="C25" s="230">
        <v>0</v>
      </c>
      <c r="D25" s="230">
        <v>0</v>
      </c>
      <c r="E25" s="230">
        <v>0</v>
      </c>
      <c r="F25" s="230">
        <v>0.43102746574</v>
      </c>
      <c r="G25" s="230">
        <v>0.45216397819999998</v>
      </c>
      <c r="H25" s="181"/>
      <c r="I25" s="181"/>
      <c r="J25" s="181"/>
      <c r="K25" s="181"/>
      <c r="L25" s="181"/>
      <c r="M25" s="181"/>
      <c r="N25" s="181"/>
      <c r="O25" s="181"/>
      <c r="P25" s="181"/>
      <c r="Q25" s="181"/>
    </row>
    <row r="26" spans="1:17" hidden="1" outlineLevel="3" x14ac:dyDescent="0.2">
      <c r="A26" s="263" t="s">
        <v>115</v>
      </c>
      <c r="B26" s="230">
        <v>0</v>
      </c>
      <c r="C26" s="230">
        <v>0</v>
      </c>
      <c r="D26" s="230">
        <v>0</v>
      </c>
      <c r="E26" s="230">
        <v>0</v>
      </c>
      <c r="F26" s="230">
        <v>0.43102746574</v>
      </c>
      <c r="G26" s="230">
        <v>0.45216397819999998</v>
      </c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7" hidden="1" outlineLevel="3" x14ac:dyDescent="0.2">
      <c r="A27" s="263" t="s">
        <v>178</v>
      </c>
      <c r="B27" s="230">
        <v>0</v>
      </c>
      <c r="C27" s="230">
        <v>0</v>
      </c>
      <c r="D27" s="230">
        <v>0</v>
      </c>
      <c r="E27" s="230">
        <v>0</v>
      </c>
      <c r="F27" s="230">
        <v>0.43102746574</v>
      </c>
      <c r="G27" s="230">
        <v>0.45216397819999998</v>
      </c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7" hidden="1" outlineLevel="3" x14ac:dyDescent="0.2">
      <c r="A28" s="263" t="s">
        <v>6</v>
      </c>
      <c r="B28" s="230">
        <v>0</v>
      </c>
      <c r="C28" s="230">
        <v>0</v>
      </c>
      <c r="D28" s="230">
        <v>0</v>
      </c>
      <c r="E28" s="230">
        <v>0</v>
      </c>
      <c r="F28" s="230">
        <v>0.43102746574</v>
      </c>
      <c r="G28" s="230">
        <v>0.45216397819999998</v>
      </c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7" hidden="1" outlineLevel="3" x14ac:dyDescent="0.2">
      <c r="A29" s="263" t="s">
        <v>56</v>
      </c>
      <c r="B29" s="230">
        <v>0</v>
      </c>
      <c r="C29" s="230">
        <v>0</v>
      </c>
      <c r="D29" s="230">
        <v>0</v>
      </c>
      <c r="E29" s="230">
        <v>0</v>
      </c>
      <c r="F29" s="230">
        <v>0.43102746574</v>
      </c>
      <c r="G29" s="230">
        <v>0.45216397819999998</v>
      </c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7" hidden="1" outlineLevel="3" x14ac:dyDescent="0.2">
      <c r="A30" s="263" t="s">
        <v>102</v>
      </c>
      <c r="B30" s="230">
        <v>0</v>
      </c>
      <c r="C30" s="230">
        <v>0</v>
      </c>
      <c r="D30" s="230">
        <v>0</v>
      </c>
      <c r="E30" s="230">
        <v>0</v>
      </c>
      <c r="F30" s="230">
        <v>0.43102746574</v>
      </c>
      <c r="G30" s="230">
        <v>0.45216397819999998</v>
      </c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7" hidden="1" outlineLevel="3" x14ac:dyDescent="0.2">
      <c r="A31" s="263" t="s">
        <v>94</v>
      </c>
      <c r="B31" s="230">
        <v>0</v>
      </c>
      <c r="C31" s="230">
        <v>0</v>
      </c>
      <c r="D31" s="230">
        <v>0</v>
      </c>
      <c r="E31" s="230">
        <v>0</v>
      </c>
      <c r="F31" s="230">
        <v>0.43102746574</v>
      </c>
      <c r="G31" s="230">
        <v>0.45216397819999998</v>
      </c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7" hidden="1" outlineLevel="3" x14ac:dyDescent="0.2">
      <c r="A32" s="263" t="s">
        <v>150</v>
      </c>
      <c r="B32" s="230">
        <v>0</v>
      </c>
      <c r="C32" s="230">
        <v>0</v>
      </c>
      <c r="D32" s="230">
        <v>0</v>
      </c>
      <c r="E32" s="230">
        <v>0</v>
      </c>
      <c r="F32" s="230">
        <v>0.43102746574</v>
      </c>
      <c r="G32" s="230">
        <v>0.45216397819999998</v>
      </c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1:17" hidden="1" outlineLevel="3" x14ac:dyDescent="0.2">
      <c r="A33" s="263" t="s">
        <v>205</v>
      </c>
      <c r="B33" s="230">
        <v>0</v>
      </c>
      <c r="C33" s="230">
        <v>0</v>
      </c>
      <c r="D33" s="230">
        <v>0</v>
      </c>
      <c r="E33" s="230">
        <v>0</v>
      </c>
      <c r="F33" s="230">
        <v>0.43102746574</v>
      </c>
      <c r="G33" s="230">
        <v>0.45216397819999998</v>
      </c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1:17" hidden="1" outlineLevel="3" x14ac:dyDescent="0.2">
      <c r="A34" s="263" t="s">
        <v>33</v>
      </c>
      <c r="B34" s="230">
        <v>0</v>
      </c>
      <c r="C34" s="230">
        <v>0</v>
      </c>
      <c r="D34" s="230">
        <v>0</v>
      </c>
      <c r="E34" s="230">
        <v>0</v>
      </c>
      <c r="F34" s="230">
        <v>0.43102746574</v>
      </c>
      <c r="G34" s="230">
        <v>0.45216397819999998</v>
      </c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1:17" hidden="1" outlineLevel="3" x14ac:dyDescent="0.2">
      <c r="A35" s="263" t="s">
        <v>62</v>
      </c>
      <c r="B35" s="230">
        <v>0</v>
      </c>
      <c r="C35" s="230">
        <v>0</v>
      </c>
      <c r="D35" s="230">
        <v>0</v>
      </c>
      <c r="E35" s="230">
        <v>3.6777066999999999E-4</v>
      </c>
      <c r="F35" s="230">
        <v>1.9417667369999999E-2</v>
      </c>
      <c r="G35" s="230">
        <v>2.045051854E-2</v>
      </c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1:17" hidden="1" outlineLevel="3" x14ac:dyDescent="0.2">
      <c r="A36" s="263" t="s">
        <v>48</v>
      </c>
      <c r="B36" s="230">
        <v>4.3358559353399997</v>
      </c>
      <c r="C36" s="230">
        <v>2.9543006224399999</v>
      </c>
      <c r="D36" s="230">
        <v>1.8073346098800001</v>
      </c>
      <c r="E36" s="230">
        <v>0.67899236573999999</v>
      </c>
      <c r="F36" s="230">
        <v>1.6063551595600001</v>
      </c>
      <c r="G36" s="230">
        <v>2.2044659660099999</v>
      </c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1:17" hidden="1" outlineLevel="3" x14ac:dyDescent="0.2">
      <c r="A37" s="263" t="s">
        <v>47</v>
      </c>
      <c r="B37" s="230">
        <v>0</v>
      </c>
      <c r="C37" s="230">
        <v>0</v>
      </c>
      <c r="D37" s="230">
        <v>0</v>
      </c>
      <c r="E37" s="230">
        <v>0</v>
      </c>
      <c r="F37" s="230">
        <v>0.43102771513999999</v>
      </c>
      <c r="G37" s="230">
        <v>0.45216423982999998</v>
      </c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1:17" hidden="1" outlineLevel="3" x14ac:dyDescent="0.2">
      <c r="A38" s="263" t="s">
        <v>95</v>
      </c>
      <c r="B38" s="230">
        <v>0.81548413612000004</v>
      </c>
      <c r="C38" s="230">
        <v>0.18531708674</v>
      </c>
      <c r="D38" s="230">
        <v>0.62686202513</v>
      </c>
      <c r="E38" s="230">
        <v>0.57319034508</v>
      </c>
      <c r="F38" s="230">
        <v>1.0688624199999999E-3</v>
      </c>
      <c r="G38" s="230">
        <v>1.12127677E-3</v>
      </c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1:17" hidden="1" outlineLevel="3" x14ac:dyDescent="0.2">
      <c r="A39" s="263" t="s">
        <v>156</v>
      </c>
      <c r="B39" s="230">
        <v>9.4229182135399991</v>
      </c>
      <c r="C39" s="230">
        <v>8.3317567436799997</v>
      </c>
      <c r="D39" s="230">
        <v>6.2095695967499998</v>
      </c>
      <c r="E39" s="230">
        <v>5.5742871886499996</v>
      </c>
      <c r="F39" s="230">
        <v>1.82328452659</v>
      </c>
      <c r="G39" s="230">
        <v>1.73520654697</v>
      </c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1:17" hidden="1" outlineLevel="3" x14ac:dyDescent="0.2">
      <c r="A40" s="263" t="s">
        <v>161</v>
      </c>
      <c r="B40" s="230">
        <v>6.9284373829999996E-2</v>
      </c>
      <c r="C40" s="230">
        <v>1.0780949119999999E-2</v>
      </c>
      <c r="D40" s="230">
        <v>0</v>
      </c>
      <c r="E40" s="230">
        <v>7.93652779E-3</v>
      </c>
      <c r="F40" s="230">
        <v>0.38748500000000002</v>
      </c>
      <c r="G40" s="230">
        <v>0.33849577880999998</v>
      </c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1:17" hidden="1" outlineLevel="3" x14ac:dyDescent="0.2">
      <c r="A41" s="263" t="s">
        <v>209</v>
      </c>
      <c r="B41" s="230">
        <v>1.1885399724600001</v>
      </c>
      <c r="C41" s="230">
        <v>1.7186101251499999</v>
      </c>
      <c r="D41" s="230">
        <v>1.1291352861099999</v>
      </c>
      <c r="E41" s="230">
        <v>0.88632730900000001</v>
      </c>
      <c r="F41" s="230">
        <v>0.27790779301000001</v>
      </c>
      <c r="G41" s="230">
        <v>0.21678391359999999</v>
      </c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1:17" hidden="1" outlineLevel="3" x14ac:dyDescent="0.2">
      <c r="A42" s="263" t="s">
        <v>41</v>
      </c>
      <c r="B42" s="230">
        <v>5.8981472538300004</v>
      </c>
      <c r="C42" s="230">
        <v>3.4641593688699999</v>
      </c>
      <c r="D42" s="230">
        <v>2.0259766530699999</v>
      </c>
      <c r="E42" s="230">
        <v>1.64539828055</v>
      </c>
      <c r="F42" s="230">
        <v>0.70290031898000005</v>
      </c>
      <c r="G42" s="230">
        <v>0.66740692113</v>
      </c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1:17" hidden="1" outlineLevel="3" x14ac:dyDescent="0.2">
      <c r="A43" s="263" t="s">
        <v>90</v>
      </c>
      <c r="B43" s="230">
        <v>1.78921531342</v>
      </c>
      <c r="C43" s="230">
        <v>1.98503895984</v>
      </c>
      <c r="D43" s="230">
        <v>1.3041803379700001</v>
      </c>
      <c r="E43" s="230">
        <v>1.00828734425</v>
      </c>
      <c r="F43" s="230">
        <v>0.67338332685000002</v>
      </c>
      <c r="G43" s="230">
        <v>0.65407811727999998</v>
      </c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1:17" hidden="1" outlineLevel="3" x14ac:dyDescent="0.2">
      <c r="A44" s="263" t="s">
        <v>195</v>
      </c>
      <c r="B44" s="230">
        <v>0</v>
      </c>
      <c r="C44" s="230">
        <v>5.3587658890000001E-2</v>
      </c>
      <c r="D44" s="230">
        <v>0</v>
      </c>
      <c r="E44" s="230">
        <v>7.2291576899999998E-3</v>
      </c>
      <c r="F44" s="230">
        <v>0</v>
      </c>
      <c r="G44" s="230">
        <v>0.42430059199999998</v>
      </c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1:17" hidden="1" outlineLevel="3" x14ac:dyDescent="0.2">
      <c r="A45" s="263" t="s">
        <v>145</v>
      </c>
      <c r="B45" s="230">
        <v>1.8609281871800001</v>
      </c>
      <c r="C45" s="230">
        <v>2.3384765859700001</v>
      </c>
      <c r="D45" s="230">
        <v>1.5363905927799999</v>
      </c>
      <c r="E45" s="230">
        <v>1.3561322338899999</v>
      </c>
      <c r="F45" s="230">
        <v>0.69119770058999996</v>
      </c>
      <c r="G45" s="230">
        <v>0.72509231285999998</v>
      </c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1:17" ht="25.5" outlineLevel="2" collapsed="1" x14ac:dyDescent="0.2">
      <c r="A46" s="264" t="s">
        <v>118</v>
      </c>
      <c r="B46" s="131">
        <f t="shared" ref="B46:F46" si="4">SUM(B$47:B$47)</f>
        <v>0.36401294821000002</v>
      </c>
      <c r="C46" s="131">
        <f t="shared" si="4"/>
        <v>0.17612918853000001</v>
      </c>
      <c r="D46" s="131">
        <f t="shared" si="4"/>
        <v>0.11020737257</v>
      </c>
      <c r="E46" s="131">
        <f t="shared" si="4"/>
        <v>9.2413337149999997E-2</v>
      </c>
      <c r="F46" s="131">
        <f t="shared" si="4"/>
        <v>8.4815851040000001E-2</v>
      </c>
      <c r="G46" s="131">
        <v>8.6503480930000001E-2</v>
      </c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1:17" hidden="1" outlineLevel="3" x14ac:dyDescent="0.2">
      <c r="A47" s="263" t="s">
        <v>30</v>
      </c>
      <c r="B47" s="230">
        <v>0.36401294821000002</v>
      </c>
      <c r="C47" s="230">
        <v>0.17612918853000001</v>
      </c>
      <c r="D47" s="230">
        <v>0.11020737257</v>
      </c>
      <c r="E47" s="230">
        <v>9.2413337149999997E-2</v>
      </c>
      <c r="F47" s="230">
        <v>8.4815851040000001E-2</v>
      </c>
      <c r="G47" s="230">
        <v>8.6503480930000001E-2</v>
      </c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1:17" ht="15" outlineLevel="1" x14ac:dyDescent="0.25">
      <c r="A48" s="265" t="s">
        <v>65</v>
      </c>
      <c r="B48" s="128">
        <f t="shared" ref="B48:G48" si="5">B$49+B$56+B$62+B$64+B$76</f>
        <v>27.931822066630001</v>
      </c>
      <c r="C48" s="128">
        <f t="shared" si="5"/>
        <v>30.822532342750002</v>
      </c>
      <c r="D48" s="128">
        <f t="shared" si="5"/>
        <v>34.426978600540004</v>
      </c>
      <c r="E48" s="128">
        <f t="shared" si="5"/>
        <v>36.048429280379999</v>
      </c>
      <c r="F48" s="128">
        <f t="shared" si="5"/>
        <v>38.490107997099997</v>
      </c>
      <c r="G48" s="128">
        <f t="shared" si="5"/>
        <v>37.514305097030004</v>
      </c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1:17" ht="25.5" outlineLevel="2" collapsed="1" x14ac:dyDescent="0.2">
      <c r="A49" s="264" t="s">
        <v>179</v>
      </c>
      <c r="B49" s="131">
        <f t="shared" ref="B49:F49" si="6">SUM(B$50:B$55)</f>
        <v>7.7447329021800009</v>
      </c>
      <c r="C49" s="131">
        <f t="shared" si="6"/>
        <v>10.72323199869</v>
      </c>
      <c r="D49" s="131">
        <f t="shared" si="6"/>
        <v>14.05999517181</v>
      </c>
      <c r="E49" s="131">
        <f t="shared" si="6"/>
        <v>13.675425125190001</v>
      </c>
      <c r="F49" s="131">
        <f t="shared" si="6"/>
        <v>14.517573952599999</v>
      </c>
      <c r="G49" s="131">
        <v>13.57136428303</v>
      </c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1:17" hidden="1" outlineLevel="3" x14ac:dyDescent="0.2">
      <c r="A50" s="263" t="s">
        <v>20</v>
      </c>
      <c r="B50" s="230">
        <v>0</v>
      </c>
      <c r="C50" s="230">
        <v>1.65879202128</v>
      </c>
      <c r="D50" s="230">
        <v>2.4146460217099999</v>
      </c>
      <c r="E50" s="230">
        <v>2.3101130107899999</v>
      </c>
      <c r="F50" s="230">
        <v>3.3534540071799999</v>
      </c>
      <c r="G50" s="230">
        <v>3.2832039960500001</v>
      </c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1:17" hidden="1" outlineLevel="3" x14ac:dyDescent="0.2">
      <c r="A51" s="263" t="s">
        <v>57</v>
      </c>
      <c r="B51" s="230">
        <v>0.59635252767000002</v>
      </c>
      <c r="C51" s="230">
        <v>0.59415593354999996</v>
      </c>
      <c r="D51" s="230">
        <v>0.58292959401</v>
      </c>
      <c r="E51" s="230">
        <v>0.59109236997000003</v>
      </c>
      <c r="F51" s="230">
        <v>0.64138902918999996</v>
      </c>
      <c r="G51" s="230">
        <v>0.60718806390000002</v>
      </c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1:17" hidden="1" outlineLevel="3" x14ac:dyDescent="0.2">
      <c r="A52" s="263" t="s">
        <v>97</v>
      </c>
      <c r="B52" s="230">
        <v>0.53586069740999998</v>
      </c>
      <c r="C52" s="230">
        <v>0.48533245177000001</v>
      </c>
      <c r="D52" s="230">
        <v>0.52207487058000002</v>
      </c>
      <c r="E52" s="230">
        <v>0.53409045630999996</v>
      </c>
      <c r="F52" s="230">
        <v>0.68965948957000001</v>
      </c>
      <c r="G52" s="230">
        <v>0.69947728503999995</v>
      </c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1:17" hidden="1" outlineLevel="3" x14ac:dyDescent="0.2">
      <c r="A53" s="263" t="s">
        <v>132</v>
      </c>
      <c r="B53" s="230">
        <v>3.0701299194999998</v>
      </c>
      <c r="C53" s="230">
        <v>4.3326074530899996</v>
      </c>
      <c r="D53" s="230">
        <v>5.1976512499599998</v>
      </c>
      <c r="E53" s="230">
        <v>5.0553930182900002</v>
      </c>
      <c r="F53" s="230">
        <v>4.9122241122599997</v>
      </c>
      <c r="G53" s="230">
        <v>4.8060536043199997</v>
      </c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1:17" hidden="1" outlineLevel="3" x14ac:dyDescent="0.2">
      <c r="A54" s="263" t="s">
        <v>148</v>
      </c>
      <c r="B54" s="230">
        <v>3.5423897576000001</v>
      </c>
      <c r="C54" s="230">
        <v>3.6518941389999999</v>
      </c>
      <c r="D54" s="230">
        <v>5.3418389230500001</v>
      </c>
      <c r="E54" s="230">
        <v>5.1822510595800004</v>
      </c>
      <c r="F54" s="230">
        <v>4.9148866046400004</v>
      </c>
      <c r="G54" s="230">
        <v>4.16703306516</v>
      </c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1:17" hidden="1" outlineLevel="3" x14ac:dyDescent="0.2">
      <c r="A55" s="263" t="s">
        <v>142</v>
      </c>
      <c r="B55" s="230">
        <v>0</v>
      </c>
      <c r="C55" s="230">
        <v>4.4999999999999999E-4</v>
      </c>
      <c r="D55" s="230">
        <v>8.5451250000000004E-4</v>
      </c>
      <c r="E55" s="230">
        <v>2.4852102500000002E-3</v>
      </c>
      <c r="F55" s="230">
        <v>5.9607097600000002E-3</v>
      </c>
      <c r="G55" s="230">
        <v>8.4082685599999995E-3</v>
      </c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1:17" ht="25.5" outlineLevel="2" collapsed="1" x14ac:dyDescent="0.2">
      <c r="A56" s="264" t="s">
        <v>46</v>
      </c>
      <c r="B56" s="131">
        <f t="shared" ref="B56:F56" si="7">SUM(B$57:B$61)</f>
        <v>0.9106629018900001</v>
      </c>
      <c r="C56" s="131">
        <f t="shared" si="7"/>
        <v>1.0382854149</v>
      </c>
      <c r="D56" s="131">
        <f t="shared" si="7"/>
        <v>1.3628174230800001</v>
      </c>
      <c r="E56" s="131">
        <f t="shared" si="7"/>
        <v>1.67878130816</v>
      </c>
      <c r="F56" s="131">
        <f t="shared" si="7"/>
        <v>1.7563631931399997</v>
      </c>
      <c r="G56" s="131">
        <v>1.75043104186</v>
      </c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1:17" hidden="1" outlineLevel="3" x14ac:dyDescent="0.2">
      <c r="A57" s="263" t="s">
        <v>29</v>
      </c>
      <c r="B57" s="230">
        <v>0</v>
      </c>
      <c r="C57" s="230">
        <v>0.17199464554999999</v>
      </c>
      <c r="D57" s="230">
        <v>0.28807592722000003</v>
      </c>
      <c r="E57" s="230">
        <v>0.29540765501999999</v>
      </c>
      <c r="F57" s="230">
        <v>0.31720380743999999</v>
      </c>
      <c r="G57" s="230">
        <v>0.30656608466000002</v>
      </c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1:17" hidden="1" outlineLevel="3" x14ac:dyDescent="0.2">
      <c r="A58" s="263" t="s">
        <v>54</v>
      </c>
      <c r="B58" s="230">
        <v>1.3322763479999999E-2</v>
      </c>
      <c r="C58" s="230">
        <v>8.5379001099999997E-3</v>
      </c>
      <c r="D58" s="230">
        <v>0.22616820202999999</v>
      </c>
      <c r="E58" s="230">
        <v>0.22004746421999999</v>
      </c>
      <c r="F58" s="230">
        <v>0.26677163799999998</v>
      </c>
      <c r="G58" s="230">
        <v>0.26476807344999997</v>
      </c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1:17" hidden="1" outlineLevel="3" x14ac:dyDescent="0.2">
      <c r="A59" s="263" t="s">
        <v>124</v>
      </c>
      <c r="B59" s="230">
        <v>0.70360586000000003</v>
      </c>
      <c r="C59" s="230">
        <v>0.60585586000000002</v>
      </c>
      <c r="D59" s="230">
        <v>0.60585586000000002</v>
      </c>
      <c r="E59" s="230">
        <v>0.60585586000000002</v>
      </c>
      <c r="F59" s="230">
        <v>0.60585586000000002</v>
      </c>
      <c r="G59" s="230">
        <v>0.60585586000000002</v>
      </c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1:17" hidden="1" outlineLevel="3" x14ac:dyDescent="0.2">
      <c r="A60" s="263" t="s">
        <v>136</v>
      </c>
      <c r="B60" s="230">
        <v>1.1871811750000001E-2</v>
      </c>
      <c r="C60" s="230">
        <v>1.044690459E-2</v>
      </c>
      <c r="D60" s="230">
        <v>9.0219974299999995E-3</v>
      </c>
      <c r="E60" s="230">
        <v>7.5970902699999997E-3</v>
      </c>
      <c r="F60" s="230">
        <v>6.1721831099999999E-3</v>
      </c>
      <c r="G60" s="230">
        <v>6.1721831099999999E-3</v>
      </c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1:17" hidden="1" outlineLevel="3" x14ac:dyDescent="0.2">
      <c r="A61" s="263" t="s">
        <v>26</v>
      </c>
      <c r="B61" s="230">
        <v>0.18186246666</v>
      </c>
      <c r="C61" s="230">
        <v>0.24145010465</v>
      </c>
      <c r="D61" s="230">
        <v>0.23369543640000001</v>
      </c>
      <c r="E61" s="230">
        <v>0.54987323865000004</v>
      </c>
      <c r="F61" s="230">
        <v>0.56035970458999995</v>
      </c>
      <c r="G61" s="230">
        <v>0.56706884063999996</v>
      </c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38.25" outlineLevel="2" collapsed="1" x14ac:dyDescent="0.2">
      <c r="A62" s="264" t="s">
        <v>217</v>
      </c>
      <c r="B62" s="131">
        <f t="shared" ref="B62:F62" si="8">SUM(B$63:B$63)</f>
        <v>7.0629879999999998E-5</v>
      </c>
      <c r="C62" s="131">
        <f t="shared" si="8"/>
        <v>6.2362290000000004E-5</v>
      </c>
      <c r="D62" s="131">
        <f t="shared" si="8"/>
        <v>5.5863760000000003E-5</v>
      </c>
      <c r="E62" s="131">
        <f t="shared" si="8"/>
        <v>5.3445349999999998E-5</v>
      </c>
      <c r="F62" s="131">
        <f t="shared" si="8"/>
        <v>6.1017590000000003E-5</v>
      </c>
      <c r="G62" s="131">
        <v>5.9739360000000003E-5</v>
      </c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1:17" hidden="1" outlineLevel="3" x14ac:dyDescent="0.2">
      <c r="A63" s="263" t="s">
        <v>191</v>
      </c>
      <c r="B63" s="230">
        <v>7.0629879999999998E-5</v>
      </c>
      <c r="C63" s="230">
        <v>6.2362290000000004E-5</v>
      </c>
      <c r="D63" s="230">
        <v>5.5863760000000003E-5</v>
      </c>
      <c r="E63" s="230">
        <v>5.3445349999999998E-5</v>
      </c>
      <c r="F63" s="230">
        <v>6.1017590000000003E-5</v>
      </c>
      <c r="G63" s="230">
        <v>5.9739360000000003E-5</v>
      </c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1:17" ht="25.5" outlineLevel="2" collapsed="1" x14ac:dyDescent="0.2">
      <c r="A64" s="264" t="s">
        <v>59</v>
      </c>
      <c r="B64" s="131">
        <f t="shared" ref="B64:F64" si="9">SUM(B$65:B$75)</f>
        <v>17.378839984990002</v>
      </c>
      <c r="C64" s="131">
        <f t="shared" si="9"/>
        <v>17.28182000939</v>
      </c>
      <c r="D64" s="131">
        <f t="shared" si="9"/>
        <v>17.302433000000001</v>
      </c>
      <c r="E64" s="131">
        <f t="shared" si="9"/>
        <v>19.043329999999997</v>
      </c>
      <c r="F64" s="131">
        <f t="shared" si="9"/>
        <v>20.467272999999999</v>
      </c>
      <c r="G64" s="131">
        <v>20.467272999999999</v>
      </c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1:17" hidden="1" outlineLevel="3" x14ac:dyDescent="0.2">
      <c r="A65" s="263" t="s">
        <v>37</v>
      </c>
      <c r="B65" s="230">
        <v>0.82883998499</v>
      </c>
      <c r="C65" s="230">
        <v>0.73182000939000003</v>
      </c>
      <c r="D65" s="230">
        <v>0</v>
      </c>
      <c r="E65" s="230">
        <v>0</v>
      </c>
      <c r="F65" s="230">
        <v>0</v>
      </c>
      <c r="G65" s="230">
        <v>0</v>
      </c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1:17" hidden="1" outlineLevel="3" x14ac:dyDescent="0.2">
      <c r="A66" s="263" t="s">
        <v>69</v>
      </c>
      <c r="B66" s="230">
        <v>1</v>
      </c>
      <c r="C66" s="230">
        <v>1</v>
      </c>
      <c r="D66" s="230">
        <v>0</v>
      </c>
      <c r="E66" s="230">
        <v>0</v>
      </c>
      <c r="F66" s="230">
        <v>0</v>
      </c>
      <c r="G66" s="230">
        <v>0</v>
      </c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1:17" hidden="1" outlineLevel="3" x14ac:dyDescent="0.2">
      <c r="A67" s="263" t="s">
        <v>104</v>
      </c>
      <c r="B67" s="230">
        <v>0.7</v>
      </c>
      <c r="C67" s="230">
        <v>0.7</v>
      </c>
      <c r="D67" s="230">
        <v>0</v>
      </c>
      <c r="E67" s="230">
        <v>0</v>
      </c>
      <c r="F67" s="230">
        <v>0</v>
      </c>
      <c r="G67" s="230">
        <v>0</v>
      </c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1:17" hidden="1" outlineLevel="3" x14ac:dyDescent="0.2">
      <c r="A68" s="263" t="s">
        <v>16</v>
      </c>
      <c r="B68" s="230">
        <v>2</v>
      </c>
      <c r="C68" s="230">
        <v>2</v>
      </c>
      <c r="D68" s="230">
        <v>0</v>
      </c>
      <c r="E68" s="230">
        <v>0</v>
      </c>
      <c r="F68" s="230">
        <v>0</v>
      </c>
      <c r="G68" s="230">
        <v>0</v>
      </c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1:17" hidden="1" outlineLevel="3" x14ac:dyDescent="0.2">
      <c r="A69" s="263" t="s">
        <v>58</v>
      </c>
      <c r="B69" s="230">
        <v>2.75</v>
      </c>
      <c r="C69" s="230">
        <v>2.75</v>
      </c>
      <c r="D69" s="230">
        <v>0</v>
      </c>
      <c r="E69" s="230">
        <v>0</v>
      </c>
      <c r="F69" s="230">
        <v>0</v>
      </c>
      <c r="G69" s="230">
        <v>0</v>
      </c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1:17" hidden="1" outlineLevel="3" x14ac:dyDescent="0.2">
      <c r="A70" s="263" t="s">
        <v>89</v>
      </c>
      <c r="B70" s="230">
        <v>5.85</v>
      </c>
      <c r="C70" s="230">
        <v>4.8499999999999996</v>
      </c>
      <c r="D70" s="230">
        <v>0</v>
      </c>
      <c r="E70" s="230">
        <v>0</v>
      </c>
      <c r="F70" s="230">
        <v>0</v>
      </c>
      <c r="G70" s="230">
        <v>0</v>
      </c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1:17" hidden="1" outlineLevel="3" x14ac:dyDescent="0.2">
      <c r="A71" s="263" t="s">
        <v>120</v>
      </c>
      <c r="B71" s="230">
        <v>4.25</v>
      </c>
      <c r="C71" s="230">
        <v>4.25</v>
      </c>
      <c r="D71" s="230">
        <v>3</v>
      </c>
      <c r="E71" s="230">
        <v>3</v>
      </c>
      <c r="F71" s="230">
        <v>3</v>
      </c>
      <c r="G71" s="230">
        <v>3</v>
      </c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1:17" hidden="1" outlineLevel="3" x14ac:dyDescent="0.2">
      <c r="A72" s="263" t="s">
        <v>169</v>
      </c>
      <c r="B72" s="230">
        <v>0</v>
      </c>
      <c r="C72" s="230">
        <v>1</v>
      </c>
      <c r="D72" s="230">
        <v>1</v>
      </c>
      <c r="E72" s="230">
        <v>1</v>
      </c>
      <c r="F72" s="230">
        <v>1</v>
      </c>
      <c r="G72" s="230">
        <v>1</v>
      </c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1:17" hidden="1" outlineLevel="3" x14ac:dyDescent="0.2">
      <c r="A73" s="263" t="s">
        <v>203</v>
      </c>
      <c r="B73" s="230">
        <v>0</v>
      </c>
      <c r="C73" s="230">
        <v>0</v>
      </c>
      <c r="D73" s="230">
        <v>13.302433000000001</v>
      </c>
      <c r="E73" s="230">
        <v>14.043329999999999</v>
      </c>
      <c r="F73" s="230">
        <v>12.467273</v>
      </c>
      <c r="G73" s="230">
        <v>12.467273</v>
      </c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1:17" hidden="1" outlineLevel="3" x14ac:dyDescent="0.2">
      <c r="A74" s="263" t="s">
        <v>180</v>
      </c>
      <c r="B74" s="230">
        <v>0</v>
      </c>
      <c r="C74" s="230">
        <v>0</v>
      </c>
      <c r="D74" s="230">
        <v>0</v>
      </c>
      <c r="E74" s="230">
        <v>1</v>
      </c>
      <c r="F74" s="230">
        <v>1</v>
      </c>
      <c r="G74" s="230">
        <v>1</v>
      </c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1:17" hidden="1" outlineLevel="3" x14ac:dyDescent="0.2">
      <c r="A75" s="263" t="s">
        <v>218</v>
      </c>
      <c r="B75" s="230">
        <v>0</v>
      </c>
      <c r="C75" s="230">
        <v>0</v>
      </c>
      <c r="D75" s="230">
        <v>0</v>
      </c>
      <c r="E75" s="230">
        <v>0</v>
      </c>
      <c r="F75" s="230">
        <v>3</v>
      </c>
      <c r="G75" s="230">
        <v>3</v>
      </c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1:17" outlineLevel="2" collapsed="1" x14ac:dyDescent="0.2">
      <c r="A76" s="264" t="s">
        <v>182</v>
      </c>
      <c r="B76" s="131">
        <f t="shared" ref="B76:F76" si="10">SUM(B$77:B$77)</f>
        <v>1.8975156476899999</v>
      </c>
      <c r="C76" s="131">
        <f t="shared" si="10"/>
        <v>1.7791325574800001</v>
      </c>
      <c r="D76" s="131">
        <f t="shared" si="10"/>
        <v>1.7016771418900001</v>
      </c>
      <c r="E76" s="131">
        <f t="shared" si="10"/>
        <v>1.6508394016800001</v>
      </c>
      <c r="F76" s="131">
        <f t="shared" si="10"/>
        <v>1.74883683377</v>
      </c>
      <c r="G76" s="131">
        <v>1.72517703278</v>
      </c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1:17" hidden="1" outlineLevel="3" x14ac:dyDescent="0.2">
      <c r="A77" s="263" t="s">
        <v>148</v>
      </c>
      <c r="B77" s="230">
        <v>1.8975156476899999</v>
      </c>
      <c r="C77" s="230">
        <v>1.7791325574800001</v>
      </c>
      <c r="D77" s="230">
        <v>1.7016771418900001</v>
      </c>
      <c r="E77" s="230">
        <v>1.6508394016800001</v>
      </c>
      <c r="F77" s="230">
        <v>1.74883683377</v>
      </c>
      <c r="G77" s="230">
        <v>1.72517703278</v>
      </c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1:17" ht="15" x14ac:dyDescent="0.25">
      <c r="A78" s="267" t="s">
        <v>15</v>
      </c>
      <c r="B78" s="36">
        <f t="shared" ref="B78:G78" si="11">B$79+B$99</f>
        <v>13.082439824070001</v>
      </c>
      <c r="C78" s="36">
        <f t="shared" si="11"/>
        <v>9.7537623329799992</v>
      </c>
      <c r="D78" s="36">
        <f t="shared" si="11"/>
        <v>9.912581083600001</v>
      </c>
      <c r="E78" s="36">
        <f t="shared" si="11"/>
        <v>10.25990234883</v>
      </c>
      <c r="F78" s="36">
        <f t="shared" si="11"/>
        <v>10.972968614760001</v>
      </c>
      <c r="G78" s="36">
        <f t="shared" si="11"/>
        <v>10.2885710927</v>
      </c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1:17" ht="15" outlineLevel="1" x14ac:dyDescent="0.25">
      <c r="A79" s="265" t="s">
        <v>52</v>
      </c>
      <c r="B79" s="128">
        <f t="shared" ref="B79:G79" si="12">B$80+B$93+B$97</f>
        <v>3.3941135759200001</v>
      </c>
      <c r="C79" s="128">
        <f t="shared" si="12"/>
        <v>1.7670156076999999</v>
      </c>
      <c r="D79" s="128">
        <f t="shared" si="12"/>
        <v>0.89411910529000005</v>
      </c>
      <c r="E79" s="128">
        <f t="shared" si="12"/>
        <v>0.70187102033000004</v>
      </c>
      <c r="F79" s="128">
        <f t="shared" si="12"/>
        <v>0.47313389375999998</v>
      </c>
      <c r="G79" s="128">
        <f t="shared" si="12"/>
        <v>0.49219355887999999</v>
      </c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1:17" ht="25.5" outlineLevel="2" collapsed="1" x14ac:dyDescent="0.2">
      <c r="A80" s="264" t="s">
        <v>196</v>
      </c>
      <c r="B80" s="131">
        <f t="shared" ref="B80:F80" si="13">SUM(B$81:B$92)</f>
        <v>2.6442847472600004</v>
      </c>
      <c r="C80" s="131">
        <f t="shared" si="13"/>
        <v>1.36772267545</v>
      </c>
      <c r="D80" s="131">
        <f t="shared" si="13"/>
        <v>0.68331482616000006</v>
      </c>
      <c r="E80" s="131">
        <f t="shared" si="13"/>
        <v>0.58659464145999995</v>
      </c>
      <c r="F80" s="131">
        <f t="shared" si="13"/>
        <v>0.31887770297999996</v>
      </c>
      <c r="G80" s="131">
        <v>0.33451467064000001</v>
      </c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1:17" hidden="1" outlineLevel="3" x14ac:dyDescent="0.2">
      <c r="A81" s="263" t="s">
        <v>108</v>
      </c>
      <c r="B81" s="230">
        <v>0.12509075229</v>
      </c>
      <c r="C81" s="230">
        <v>0</v>
      </c>
      <c r="D81" s="230">
        <v>0</v>
      </c>
      <c r="E81" s="230">
        <v>0</v>
      </c>
      <c r="F81" s="230">
        <v>0</v>
      </c>
      <c r="G81" s="230">
        <v>0</v>
      </c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1:17" hidden="1" outlineLevel="3" x14ac:dyDescent="0.2">
      <c r="A82" s="263" t="s">
        <v>114</v>
      </c>
      <c r="B82" s="230">
        <v>1.45127E-6</v>
      </c>
      <c r="C82" s="230">
        <v>7.3564000000000004E-7</v>
      </c>
      <c r="D82" s="230">
        <v>4.8332000000000002E-7</v>
      </c>
      <c r="E82" s="230">
        <v>4.2660999999999998E-7</v>
      </c>
      <c r="F82" s="230">
        <v>4.1329000000000002E-7</v>
      </c>
      <c r="G82" s="230">
        <v>4.3356000000000003E-7</v>
      </c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1:17" hidden="1" outlineLevel="3" x14ac:dyDescent="0.2">
      <c r="A83" s="263" t="s">
        <v>77</v>
      </c>
      <c r="B83" s="230">
        <v>0</v>
      </c>
      <c r="C83" s="230">
        <v>6.3417347789999995E-2</v>
      </c>
      <c r="D83" s="230">
        <v>4.166550871E-2</v>
      </c>
      <c r="E83" s="230">
        <v>3.6777066759999998E-2</v>
      </c>
      <c r="F83" s="230">
        <v>3.5628747449999998E-2</v>
      </c>
      <c r="G83" s="230">
        <v>3.737589241E-2</v>
      </c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1:17" hidden="1" outlineLevel="3" x14ac:dyDescent="0.2">
      <c r="A84" s="263" t="s">
        <v>106</v>
      </c>
      <c r="B84" s="230">
        <v>0.22519704759</v>
      </c>
      <c r="C84" s="230">
        <v>0.19025204337000001</v>
      </c>
      <c r="D84" s="230">
        <v>0.12499652612999999</v>
      </c>
      <c r="E84" s="230">
        <v>0.11033120028</v>
      </c>
      <c r="F84" s="230">
        <v>7.1257494899999996E-2</v>
      </c>
      <c r="G84" s="230">
        <v>7.475178482E-2</v>
      </c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1:17" hidden="1" outlineLevel="3" x14ac:dyDescent="0.2">
      <c r="A85" s="263" t="s">
        <v>1</v>
      </c>
      <c r="B85" s="230">
        <v>0.17515325914999999</v>
      </c>
      <c r="C85" s="230">
        <v>0.20293551297000001</v>
      </c>
      <c r="D85" s="230">
        <v>0.13332962782999999</v>
      </c>
      <c r="E85" s="230">
        <v>0.11033120028</v>
      </c>
      <c r="F85" s="230">
        <v>0.10688624234999999</v>
      </c>
      <c r="G85" s="230">
        <v>0.11212767723</v>
      </c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1:17" hidden="1" outlineLevel="3" x14ac:dyDescent="0.2">
      <c r="A86" s="263" t="s">
        <v>80</v>
      </c>
      <c r="B86" s="230">
        <v>7.2426623300000006E-2</v>
      </c>
      <c r="C86" s="230">
        <v>0</v>
      </c>
      <c r="D86" s="230">
        <v>0</v>
      </c>
      <c r="E86" s="230">
        <v>0</v>
      </c>
      <c r="F86" s="230">
        <v>0</v>
      </c>
      <c r="G86" s="230">
        <v>0</v>
      </c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1:17" hidden="1" outlineLevel="3" x14ac:dyDescent="0.2">
      <c r="A87" s="263" t="s">
        <v>155</v>
      </c>
      <c r="B87" s="230">
        <v>0.60052545978000005</v>
      </c>
      <c r="C87" s="230">
        <v>0.30440326938000001</v>
      </c>
      <c r="D87" s="230">
        <v>0.19999444182000001</v>
      </c>
      <c r="E87" s="230">
        <v>0.17652992045999999</v>
      </c>
      <c r="F87" s="230">
        <v>0</v>
      </c>
      <c r="G87" s="230">
        <v>0</v>
      </c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1:17" hidden="1" outlineLevel="3" x14ac:dyDescent="0.2">
      <c r="A88" s="263" t="s">
        <v>192</v>
      </c>
      <c r="B88" s="230">
        <v>0.19391967971999999</v>
      </c>
      <c r="C88" s="230">
        <v>0</v>
      </c>
      <c r="D88" s="230">
        <v>0</v>
      </c>
      <c r="E88" s="230">
        <v>0</v>
      </c>
      <c r="F88" s="230">
        <v>0</v>
      </c>
      <c r="G88" s="230">
        <v>0</v>
      </c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1:17" hidden="1" outlineLevel="3" x14ac:dyDescent="0.2">
      <c r="A89" s="263" t="s">
        <v>103</v>
      </c>
      <c r="B89" s="230">
        <v>0.53171525084000004</v>
      </c>
      <c r="C89" s="230">
        <v>0.26952372811000003</v>
      </c>
      <c r="D89" s="230">
        <v>1.041637718E-2</v>
      </c>
      <c r="E89" s="230">
        <v>0</v>
      </c>
      <c r="F89" s="230">
        <v>0</v>
      </c>
      <c r="G89" s="230">
        <v>0</v>
      </c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1:17" hidden="1" outlineLevel="3" x14ac:dyDescent="0.2">
      <c r="A90" s="263" t="s">
        <v>0</v>
      </c>
      <c r="B90" s="230">
        <v>0.51920430376000004</v>
      </c>
      <c r="C90" s="230">
        <v>0.26318199332999997</v>
      </c>
      <c r="D90" s="230">
        <v>0.17291186116999999</v>
      </c>
      <c r="E90" s="230">
        <v>0.15262482707</v>
      </c>
      <c r="F90" s="230">
        <v>0.10510480498999999</v>
      </c>
      <c r="G90" s="230">
        <v>0.11025888262</v>
      </c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1:17" hidden="1" outlineLevel="3" x14ac:dyDescent="0.2">
      <c r="A91" s="263" t="s">
        <v>127</v>
      </c>
      <c r="B91" s="230">
        <v>0.1100963343</v>
      </c>
      <c r="C91" s="230">
        <v>2.7903633019999999E-2</v>
      </c>
      <c r="D91" s="230">
        <v>0</v>
      </c>
      <c r="E91" s="230">
        <v>0</v>
      </c>
      <c r="F91" s="230">
        <v>0</v>
      </c>
      <c r="G91" s="230">
        <v>0</v>
      </c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1:17" hidden="1" outlineLevel="3" x14ac:dyDescent="0.2">
      <c r="A92" s="263" t="s">
        <v>190</v>
      </c>
      <c r="B92" s="230">
        <v>9.0954585259999998E-2</v>
      </c>
      <c r="C92" s="230">
        <v>4.6104411839999998E-2</v>
      </c>
      <c r="D92" s="230">
        <v>0</v>
      </c>
      <c r="E92" s="230">
        <v>0</v>
      </c>
      <c r="F92" s="230">
        <v>0</v>
      </c>
      <c r="G92" s="230">
        <v>0</v>
      </c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1:17" ht="25.5" outlineLevel="2" collapsed="1" x14ac:dyDescent="0.2">
      <c r="A93" s="264" t="s">
        <v>118</v>
      </c>
      <c r="B93" s="131">
        <f t="shared" ref="B93:F93" si="14">SUM(B$94:B$96)</f>
        <v>0.74970939290000005</v>
      </c>
      <c r="C93" s="131">
        <f t="shared" si="14"/>
        <v>0.39923239088000001</v>
      </c>
      <c r="D93" s="131">
        <f t="shared" si="14"/>
        <v>0.21076450314999998</v>
      </c>
      <c r="E93" s="131">
        <f t="shared" si="14"/>
        <v>0.11524126964</v>
      </c>
      <c r="F93" s="131">
        <f t="shared" si="14"/>
        <v>0.1542221778</v>
      </c>
      <c r="G93" s="131">
        <v>0.15764320734000001</v>
      </c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1:17" hidden="1" outlineLevel="3" x14ac:dyDescent="0.2">
      <c r="A94" s="263" t="s">
        <v>51</v>
      </c>
      <c r="B94" s="230">
        <v>0.26272988865000002</v>
      </c>
      <c r="C94" s="230">
        <v>0.13317643035999999</v>
      </c>
      <c r="D94" s="230">
        <v>4.3748784149999997E-2</v>
      </c>
      <c r="E94" s="230">
        <v>0</v>
      </c>
      <c r="F94" s="230">
        <v>1.2166126249999999E-2</v>
      </c>
      <c r="G94" s="230">
        <v>3.078548805E-2</v>
      </c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1:17" hidden="1" outlineLevel="3" x14ac:dyDescent="0.2">
      <c r="A95" s="263" t="s">
        <v>125</v>
      </c>
      <c r="B95" s="230">
        <v>0.48697950424999997</v>
      </c>
      <c r="C95" s="230">
        <v>0.25429483322000002</v>
      </c>
      <c r="D95" s="230">
        <v>0.16082312704999999</v>
      </c>
      <c r="E95" s="230">
        <v>0.11112971566</v>
      </c>
      <c r="F95" s="230">
        <v>0.1388693298</v>
      </c>
      <c r="G95" s="230">
        <v>0.12394454378</v>
      </c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1:17" hidden="1" outlineLevel="3" x14ac:dyDescent="0.2">
      <c r="A96" s="263" t="s">
        <v>96</v>
      </c>
      <c r="B96" s="230">
        <v>0</v>
      </c>
      <c r="C96" s="230">
        <v>1.17611273E-2</v>
      </c>
      <c r="D96" s="230">
        <v>6.1925919499999996E-3</v>
      </c>
      <c r="E96" s="230">
        <v>4.11155398E-3</v>
      </c>
      <c r="F96" s="230">
        <v>3.18672175E-3</v>
      </c>
      <c r="G96" s="230">
        <v>2.9131755100000002E-3</v>
      </c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1:17" outlineLevel="2" collapsed="1" x14ac:dyDescent="0.2">
      <c r="A97" s="264" t="s">
        <v>137</v>
      </c>
      <c r="B97" s="131">
        <f t="shared" ref="B97:F97" si="15">SUM(B$98:B$98)</f>
        <v>1.1943576E-4</v>
      </c>
      <c r="C97" s="131">
        <f t="shared" si="15"/>
        <v>6.0541370000000001E-5</v>
      </c>
      <c r="D97" s="131">
        <f t="shared" si="15"/>
        <v>3.9775979999999999E-5</v>
      </c>
      <c r="E97" s="131">
        <f t="shared" si="15"/>
        <v>3.5109230000000001E-5</v>
      </c>
      <c r="F97" s="131">
        <f t="shared" si="15"/>
        <v>3.401298E-5</v>
      </c>
      <c r="G97" s="131">
        <v>3.5680899999999999E-5</v>
      </c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1:17" hidden="1" outlineLevel="3" x14ac:dyDescent="0.2">
      <c r="A98" s="263" t="s">
        <v>71</v>
      </c>
      <c r="B98" s="230">
        <v>1.1943576E-4</v>
      </c>
      <c r="C98" s="230">
        <v>6.0541370000000001E-5</v>
      </c>
      <c r="D98" s="230">
        <v>3.9775979999999999E-5</v>
      </c>
      <c r="E98" s="230">
        <v>3.5109230000000001E-5</v>
      </c>
      <c r="F98" s="230">
        <v>3.401298E-5</v>
      </c>
      <c r="G98" s="230">
        <v>3.5680899999999999E-5</v>
      </c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1:17" ht="15" outlineLevel="1" x14ac:dyDescent="0.25">
      <c r="A99" s="265" t="s">
        <v>65</v>
      </c>
      <c r="B99" s="128">
        <f t="shared" ref="B99:G99" si="16">B$100+B$106+B$108+B$123+B$127</f>
        <v>9.6883262481500001</v>
      </c>
      <c r="C99" s="128">
        <f t="shared" si="16"/>
        <v>7.9867467252799997</v>
      </c>
      <c r="D99" s="128">
        <f t="shared" si="16"/>
        <v>9.0184619783100004</v>
      </c>
      <c r="E99" s="128">
        <f t="shared" si="16"/>
        <v>9.5580313285000003</v>
      </c>
      <c r="F99" s="128">
        <f t="shared" si="16"/>
        <v>10.499834721000001</v>
      </c>
      <c r="G99" s="128">
        <f t="shared" si="16"/>
        <v>9.7963775338199994</v>
      </c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1:17" ht="25.5" outlineLevel="2" collapsed="1" x14ac:dyDescent="0.2">
      <c r="A100" s="264" t="s">
        <v>179</v>
      </c>
      <c r="B100" s="131">
        <f t="shared" ref="B100:F100" si="17">SUM(B$101:B$105)</f>
        <v>2.0299789257</v>
      </c>
      <c r="C100" s="131">
        <f t="shared" si="17"/>
        <v>2.5437051230600001</v>
      </c>
      <c r="D100" s="131">
        <f t="shared" si="17"/>
        <v>5.8679120508100002</v>
      </c>
      <c r="E100" s="131">
        <f t="shared" si="17"/>
        <v>7.0237852621300005</v>
      </c>
      <c r="F100" s="131">
        <f t="shared" si="17"/>
        <v>8.1844122870200007</v>
      </c>
      <c r="G100" s="131">
        <v>7.5609517052399999</v>
      </c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1:17" hidden="1" outlineLevel="3" x14ac:dyDescent="0.2">
      <c r="A101" s="263" t="s">
        <v>66</v>
      </c>
      <c r="B101" s="230">
        <v>3.9832119559999997E-2</v>
      </c>
      <c r="C101" s="230">
        <v>2.8629790209999999E-2</v>
      </c>
      <c r="D101" s="230">
        <v>1.90260701E-2</v>
      </c>
      <c r="E101" s="230">
        <v>1.088056003E-2</v>
      </c>
      <c r="F101" s="230">
        <v>6.3155020130000003E-2</v>
      </c>
      <c r="G101" s="230">
        <v>0.11683999986</v>
      </c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1:17" hidden="1" outlineLevel="3" x14ac:dyDescent="0.2">
      <c r="A102" s="263" t="s">
        <v>57</v>
      </c>
      <c r="B102" s="230">
        <v>9.785945972E-2</v>
      </c>
      <c r="C102" s="230">
        <v>8.8309116990000006E-2</v>
      </c>
      <c r="D102" s="230">
        <v>0.12708577197000001</v>
      </c>
      <c r="E102" s="230">
        <v>0.38844780925</v>
      </c>
      <c r="F102" s="230">
        <v>0.40809589511</v>
      </c>
      <c r="G102" s="230">
        <v>0.17255561427999999</v>
      </c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1:17" hidden="1" outlineLevel="3" x14ac:dyDescent="0.2">
      <c r="A103" s="263" t="s">
        <v>97</v>
      </c>
      <c r="B103" s="230">
        <v>0</v>
      </c>
      <c r="C103" s="230">
        <v>0</v>
      </c>
      <c r="D103" s="230">
        <v>0</v>
      </c>
      <c r="E103" s="230">
        <v>3.658550017E-2</v>
      </c>
      <c r="F103" s="230">
        <v>4.1769000090000001E-2</v>
      </c>
      <c r="G103" s="230">
        <v>5.7251599930000001E-2</v>
      </c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1:17" hidden="1" outlineLevel="3" x14ac:dyDescent="0.2">
      <c r="A104" s="263" t="s">
        <v>132</v>
      </c>
      <c r="B104" s="230">
        <v>0.24374336708</v>
      </c>
      <c r="C104" s="230">
        <v>0.36831129565999998</v>
      </c>
      <c r="D104" s="230">
        <v>0.39244671814999998</v>
      </c>
      <c r="E104" s="230">
        <v>0.45504334538000002</v>
      </c>
      <c r="F104" s="230">
        <v>0.44967000001000001</v>
      </c>
      <c r="G104" s="230">
        <v>0.45297500002000002</v>
      </c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1:17" hidden="1" outlineLevel="3" x14ac:dyDescent="0.2">
      <c r="A105" s="263" t="s">
        <v>148</v>
      </c>
      <c r="B105" s="230">
        <v>1.6485439793400001</v>
      </c>
      <c r="C105" s="230">
        <v>2.0584549202</v>
      </c>
      <c r="D105" s="230">
        <v>5.32935349059</v>
      </c>
      <c r="E105" s="230">
        <v>6.1328280473000003</v>
      </c>
      <c r="F105" s="230">
        <v>7.2217223716800003</v>
      </c>
      <c r="G105" s="230">
        <v>6.7613294911499997</v>
      </c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1:17" ht="25.5" outlineLevel="2" collapsed="1" x14ac:dyDescent="0.2">
      <c r="A106" s="264" t="s">
        <v>46</v>
      </c>
      <c r="B106" s="131">
        <f t="shared" ref="B106:F106" si="18">SUM(B$107:B$107)</f>
        <v>0.24783356000000001</v>
      </c>
      <c r="C106" s="131">
        <f t="shared" si="18"/>
        <v>0.24369463331999999</v>
      </c>
      <c r="D106" s="131">
        <f t="shared" si="18"/>
        <v>0.19495570664</v>
      </c>
      <c r="E106" s="131">
        <f t="shared" si="18"/>
        <v>0.14621677995999999</v>
      </c>
      <c r="F106" s="131">
        <f t="shared" si="18"/>
        <v>9.7477853279999999E-2</v>
      </c>
      <c r="G106" s="131">
        <v>4.8738926600000003E-2</v>
      </c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1:17" hidden="1" outlineLevel="3" x14ac:dyDescent="0.2">
      <c r="A107" s="263" t="s">
        <v>29</v>
      </c>
      <c r="B107" s="230">
        <v>0.24783356000000001</v>
      </c>
      <c r="C107" s="230">
        <v>0.24369463331999999</v>
      </c>
      <c r="D107" s="230">
        <v>0.19495570664</v>
      </c>
      <c r="E107" s="230">
        <v>0.14621677995999999</v>
      </c>
      <c r="F107" s="230">
        <v>9.7477853279999999E-2</v>
      </c>
      <c r="G107" s="230">
        <v>4.8738926600000003E-2</v>
      </c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1:17" ht="38.25" outlineLevel="2" collapsed="1" x14ac:dyDescent="0.2">
      <c r="A108" s="264" t="s">
        <v>217</v>
      </c>
      <c r="B108" s="131">
        <f t="shared" ref="B108:F108" si="19">SUM(B$109:B$122)</f>
        <v>3.8816497435699997</v>
      </c>
      <c r="C108" s="131">
        <f t="shared" si="19"/>
        <v>3.2733513524600002</v>
      </c>
      <c r="D108" s="131">
        <f t="shared" si="19"/>
        <v>2.8427356019299999</v>
      </c>
      <c r="E108" s="131">
        <f t="shared" si="19"/>
        <v>2.2785423277099999</v>
      </c>
      <c r="F108" s="131">
        <f t="shared" si="19"/>
        <v>2.1019582370299998</v>
      </c>
      <c r="G108" s="131">
        <v>2.0722697234599998</v>
      </c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1:17" hidden="1" outlineLevel="3" x14ac:dyDescent="0.2">
      <c r="A109" s="263" t="s">
        <v>53</v>
      </c>
      <c r="B109" s="230">
        <v>2.3023332000000001E-2</v>
      </c>
      <c r="C109" s="230">
        <v>0</v>
      </c>
      <c r="D109" s="230">
        <v>0</v>
      </c>
      <c r="E109" s="230">
        <v>0</v>
      </c>
      <c r="F109" s="230">
        <v>0</v>
      </c>
      <c r="G109" s="230">
        <v>0</v>
      </c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1:17" hidden="1" outlineLevel="3" x14ac:dyDescent="0.2">
      <c r="A110" s="263" t="s">
        <v>76</v>
      </c>
      <c r="B110" s="230">
        <v>0</v>
      </c>
      <c r="C110" s="230">
        <v>0</v>
      </c>
      <c r="D110" s="230">
        <v>0</v>
      </c>
      <c r="E110" s="230">
        <v>0</v>
      </c>
      <c r="F110" s="230">
        <v>0</v>
      </c>
      <c r="G110" s="230">
        <v>5.6690593460000001E-2</v>
      </c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1:17" hidden="1" outlineLevel="3" x14ac:dyDescent="0.2">
      <c r="A111" s="263" t="s">
        <v>176</v>
      </c>
      <c r="B111" s="230">
        <v>0</v>
      </c>
      <c r="C111" s="230">
        <v>0</v>
      </c>
      <c r="D111" s="230">
        <v>0</v>
      </c>
      <c r="E111" s="230">
        <v>0</v>
      </c>
      <c r="F111" s="230">
        <v>0.37729509711999998</v>
      </c>
      <c r="G111" s="230">
        <v>0.48353339036999998</v>
      </c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1:17" hidden="1" outlineLevel="3" x14ac:dyDescent="0.2">
      <c r="A112" s="263" t="s">
        <v>160</v>
      </c>
      <c r="B112" s="230">
        <v>0.15465415623000001</v>
      </c>
      <c r="C112" s="230">
        <v>9.1034062159999998E-2</v>
      </c>
      <c r="D112" s="230">
        <v>4.0773885349999997E-2</v>
      </c>
      <c r="E112" s="230">
        <v>0</v>
      </c>
      <c r="F112" s="230">
        <v>0</v>
      </c>
      <c r="G112" s="230">
        <v>0</v>
      </c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1:17" hidden="1" outlineLevel="3" x14ac:dyDescent="0.2">
      <c r="A113" s="263" t="s">
        <v>211</v>
      </c>
      <c r="B113" s="230">
        <v>0.15</v>
      </c>
      <c r="C113" s="230">
        <v>0</v>
      </c>
      <c r="D113" s="230">
        <v>0</v>
      </c>
      <c r="E113" s="230">
        <v>0</v>
      </c>
      <c r="F113" s="230">
        <v>0</v>
      </c>
      <c r="G113" s="230">
        <v>0</v>
      </c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1:17" hidden="1" outlineLevel="3" x14ac:dyDescent="0.2">
      <c r="A114" s="263" t="s">
        <v>109</v>
      </c>
      <c r="B114" s="230">
        <v>0.2016</v>
      </c>
      <c r="C114" s="230">
        <v>0.1512</v>
      </c>
      <c r="D114" s="230">
        <v>0.1008</v>
      </c>
      <c r="E114" s="230">
        <v>0</v>
      </c>
      <c r="F114" s="230">
        <v>0</v>
      </c>
      <c r="G114" s="230">
        <v>0</v>
      </c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1:17" hidden="1" outlineLevel="3" x14ac:dyDescent="0.2">
      <c r="A115" s="263" t="s">
        <v>212</v>
      </c>
      <c r="B115" s="230">
        <v>2.8571429999999998E-2</v>
      </c>
      <c r="C115" s="230">
        <v>1.4285716E-2</v>
      </c>
      <c r="D115" s="230">
        <v>0</v>
      </c>
      <c r="E115" s="230">
        <v>1.427420651E-2</v>
      </c>
      <c r="F115" s="230">
        <v>3.7104216299999999E-2</v>
      </c>
      <c r="G115" s="230">
        <v>3.5890364840000001E-2</v>
      </c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1:17" hidden="1" outlineLevel="3" x14ac:dyDescent="0.2">
      <c r="A116" s="263" t="s">
        <v>129</v>
      </c>
      <c r="B116" s="230">
        <v>8.2193298060000003E-2</v>
      </c>
      <c r="C116" s="230">
        <v>6.2204700440000003E-2</v>
      </c>
      <c r="D116" s="230">
        <v>4.6435500140000002E-2</v>
      </c>
      <c r="E116" s="230">
        <v>3.5540199949999997E-2</v>
      </c>
      <c r="F116" s="230">
        <v>3.0431699860000001E-2</v>
      </c>
      <c r="G116" s="230">
        <v>2.482849979E-2</v>
      </c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1:17" hidden="1" outlineLevel="3" x14ac:dyDescent="0.2">
      <c r="A117" s="263" t="s">
        <v>121</v>
      </c>
      <c r="B117" s="230">
        <v>0.293866668</v>
      </c>
      <c r="C117" s="230">
        <v>0.146933336</v>
      </c>
      <c r="D117" s="230">
        <v>0</v>
      </c>
      <c r="E117" s="230">
        <v>0</v>
      </c>
      <c r="F117" s="230">
        <v>0</v>
      </c>
      <c r="G117" s="230">
        <v>0</v>
      </c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1:17" hidden="1" outlineLevel="3" x14ac:dyDescent="0.2">
      <c r="A118" s="263" t="s">
        <v>113</v>
      </c>
      <c r="B118" s="230">
        <v>0.5</v>
      </c>
      <c r="C118" s="230">
        <v>0.5</v>
      </c>
      <c r="D118" s="230">
        <v>0.5</v>
      </c>
      <c r="E118" s="230">
        <v>0.5</v>
      </c>
      <c r="F118" s="230">
        <v>0</v>
      </c>
      <c r="G118" s="230">
        <v>0</v>
      </c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1:17" hidden="1" outlineLevel="3" x14ac:dyDescent="0.2">
      <c r="A119" s="263" t="s">
        <v>152</v>
      </c>
      <c r="B119" s="230">
        <v>8.5000000000000006E-2</v>
      </c>
      <c r="C119" s="230">
        <v>8.5000000000000006E-2</v>
      </c>
      <c r="D119" s="230">
        <v>7.2080000000000005E-2</v>
      </c>
      <c r="E119" s="230">
        <v>5.9159999999999997E-2</v>
      </c>
      <c r="F119" s="230">
        <v>4.6240000000000003E-2</v>
      </c>
      <c r="G119" s="230">
        <v>3.9780000000000003E-2</v>
      </c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1:17" hidden="1" outlineLevel="3" x14ac:dyDescent="0.2">
      <c r="A120" s="263" t="s">
        <v>123</v>
      </c>
      <c r="B120" s="230">
        <v>1.552123895</v>
      </c>
      <c r="C120" s="230">
        <v>1.552123895</v>
      </c>
      <c r="D120" s="230">
        <v>1.552123895</v>
      </c>
      <c r="E120" s="230">
        <v>1.53909292125</v>
      </c>
      <c r="F120" s="230">
        <v>1.5130309737500001</v>
      </c>
      <c r="G120" s="230">
        <v>1.35</v>
      </c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1:17" hidden="1" outlineLevel="3" x14ac:dyDescent="0.2">
      <c r="A121" s="263" t="s">
        <v>105</v>
      </c>
      <c r="B121" s="230">
        <v>0.22833125000000001</v>
      </c>
      <c r="C121" s="230">
        <v>0.19571250000000001</v>
      </c>
      <c r="D121" s="230">
        <v>0.16309375000000001</v>
      </c>
      <c r="E121" s="230">
        <v>0.13047500000000001</v>
      </c>
      <c r="F121" s="230">
        <v>9.7856250000000006E-2</v>
      </c>
      <c r="G121" s="230">
        <v>8.1546875000000005E-2</v>
      </c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1:17" hidden="1" outlineLevel="3" x14ac:dyDescent="0.2">
      <c r="A122" s="263" t="s">
        <v>107</v>
      </c>
      <c r="B122" s="230">
        <v>0.58228571427999998</v>
      </c>
      <c r="C122" s="230">
        <v>0.47485714286000003</v>
      </c>
      <c r="D122" s="230">
        <v>0.36742857144000002</v>
      </c>
      <c r="E122" s="230">
        <v>0</v>
      </c>
      <c r="F122" s="230">
        <v>0</v>
      </c>
      <c r="G122" s="230">
        <v>0</v>
      </c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25.5" outlineLevel="2" collapsed="1" x14ac:dyDescent="0.2">
      <c r="A123" s="264" t="s">
        <v>59</v>
      </c>
      <c r="B123" s="131">
        <f t="shared" ref="B123:F123" si="20">SUM(B$124:B$126)</f>
        <v>3.4030170000000002</v>
      </c>
      <c r="C123" s="131">
        <f t="shared" si="20"/>
        <v>1.8080000000000001</v>
      </c>
      <c r="D123" s="131">
        <f t="shared" si="20"/>
        <v>0</v>
      </c>
      <c r="E123" s="131">
        <f t="shared" si="20"/>
        <v>0</v>
      </c>
      <c r="F123" s="131">
        <f t="shared" si="20"/>
        <v>0</v>
      </c>
      <c r="G123" s="131">
        <v>0</v>
      </c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1:17" hidden="1" outlineLevel="3" x14ac:dyDescent="0.2">
      <c r="A124" s="263" t="s">
        <v>39</v>
      </c>
      <c r="B124" s="230">
        <v>0.55000000000000004</v>
      </c>
      <c r="C124" s="230">
        <v>0.55000000000000004</v>
      </c>
      <c r="D124" s="230">
        <v>0</v>
      </c>
      <c r="E124" s="230">
        <v>0</v>
      </c>
      <c r="F124" s="230">
        <v>0</v>
      </c>
      <c r="G124" s="230">
        <v>0</v>
      </c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1:17" hidden="1" outlineLevel="3" x14ac:dyDescent="0.2">
      <c r="A125" s="263" t="s">
        <v>140</v>
      </c>
      <c r="B125" s="230">
        <v>1.258</v>
      </c>
      <c r="C125" s="230">
        <v>1.258</v>
      </c>
      <c r="D125" s="230">
        <v>0</v>
      </c>
      <c r="E125" s="230">
        <v>0</v>
      </c>
      <c r="F125" s="230">
        <v>0</v>
      </c>
      <c r="G125" s="230">
        <v>0</v>
      </c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1:17" hidden="1" outlineLevel="3" x14ac:dyDescent="0.2">
      <c r="A126" s="263" t="s">
        <v>49</v>
      </c>
      <c r="B126" s="230">
        <v>1.5950169999999999</v>
      </c>
      <c r="C126" s="230">
        <v>0</v>
      </c>
      <c r="D126" s="230">
        <v>0</v>
      </c>
      <c r="E126" s="230">
        <v>0</v>
      </c>
      <c r="F126" s="230">
        <v>0</v>
      </c>
      <c r="G126" s="230">
        <v>0</v>
      </c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1:17" outlineLevel="2" collapsed="1" x14ac:dyDescent="0.2">
      <c r="A127" s="264" t="s">
        <v>182</v>
      </c>
      <c r="B127" s="131">
        <f t="shared" ref="B127:F127" si="21">SUM(B$128:B$128)</f>
        <v>0.12584701887999999</v>
      </c>
      <c r="C127" s="131">
        <f t="shared" si="21"/>
        <v>0.11799561644000001</v>
      </c>
      <c r="D127" s="131">
        <f t="shared" si="21"/>
        <v>0.11285861893</v>
      </c>
      <c r="E127" s="131">
        <f t="shared" si="21"/>
        <v>0.1094869587</v>
      </c>
      <c r="F127" s="131">
        <f t="shared" si="21"/>
        <v>0.11598634367000001</v>
      </c>
      <c r="G127" s="131">
        <v>0.11441717852</v>
      </c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1:17" hidden="1" outlineLevel="3" x14ac:dyDescent="0.2">
      <c r="A128" s="19" t="s">
        <v>148</v>
      </c>
      <c r="B128" s="230">
        <v>0.12584701887999999</v>
      </c>
      <c r="C128" s="230">
        <v>0.11799561644000001</v>
      </c>
      <c r="D128" s="230">
        <v>0.11285861893</v>
      </c>
      <c r="E128" s="230">
        <v>0.1094869587</v>
      </c>
      <c r="F128" s="230">
        <v>0.11598634367000001</v>
      </c>
      <c r="G128" s="230">
        <v>0.11441717852</v>
      </c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47"/>
      <c r="C129" s="147"/>
      <c r="D129" s="147"/>
      <c r="E129" s="147"/>
      <c r="F129" s="147"/>
      <c r="G129" s="147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47"/>
      <c r="C130" s="147"/>
      <c r="D130" s="147"/>
      <c r="E130" s="147"/>
      <c r="F130" s="147"/>
      <c r="G130" s="147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47"/>
      <c r="C131" s="147"/>
      <c r="D131" s="147"/>
      <c r="E131" s="147"/>
      <c r="F131" s="147"/>
      <c r="G131" s="147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47"/>
      <c r="C132" s="147"/>
      <c r="D132" s="147"/>
      <c r="E132" s="147"/>
      <c r="F132" s="147"/>
      <c r="G132" s="147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47"/>
      <c r="C133" s="147"/>
      <c r="D133" s="147"/>
      <c r="E133" s="147"/>
      <c r="F133" s="147"/>
      <c r="G133" s="147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47"/>
      <c r="C134" s="147"/>
      <c r="D134" s="147"/>
      <c r="E134" s="147"/>
      <c r="F134" s="147"/>
      <c r="G134" s="147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47"/>
      <c r="C135" s="147"/>
      <c r="D135" s="147"/>
      <c r="E135" s="147"/>
      <c r="F135" s="147"/>
      <c r="G135" s="147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47"/>
      <c r="C136" s="147"/>
      <c r="D136" s="147"/>
      <c r="E136" s="147"/>
      <c r="F136" s="147"/>
      <c r="G136" s="147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47"/>
      <c r="C137" s="147"/>
      <c r="D137" s="147"/>
      <c r="E137" s="147"/>
      <c r="F137" s="147"/>
      <c r="G137" s="147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47"/>
      <c r="C138" s="147"/>
      <c r="D138" s="147"/>
      <c r="E138" s="147"/>
      <c r="F138" s="147"/>
      <c r="G138" s="147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47"/>
      <c r="C139" s="147"/>
      <c r="D139" s="147"/>
      <c r="E139" s="147"/>
      <c r="F139" s="147"/>
      <c r="G139" s="147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47"/>
      <c r="C140" s="147"/>
      <c r="D140" s="147"/>
      <c r="E140" s="147"/>
      <c r="F140" s="147"/>
      <c r="G140" s="147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47"/>
      <c r="C141" s="147"/>
      <c r="D141" s="147"/>
      <c r="E141" s="147"/>
      <c r="F141" s="147"/>
      <c r="G141" s="147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47"/>
      <c r="C142" s="147"/>
      <c r="D142" s="147"/>
      <c r="E142" s="147"/>
      <c r="F142" s="147"/>
      <c r="G142" s="147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47"/>
      <c r="C143" s="147"/>
      <c r="D143" s="147"/>
      <c r="E143" s="147"/>
      <c r="F143" s="147"/>
      <c r="G143" s="147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47"/>
      <c r="C144" s="147"/>
      <c r="D144" s="147"/>
      <c r="E144" s="147"/>
      <c r="F144" s="147"/>
      <c r="G144" s="147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47"/>
      <c r="C145" s="147"/>
      <c r="D145" s="147"/>
      <c r="E145" s="147"/>
      <c r="F145" s="147"/>
      <c r="G145" s="147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47"/>
      <c r="C146" s="147"/>
      <c r="D146" s="147"/>
      <c r="E146" s="147"/>
      <c r="F146" s="147"/>
      <c r="G146" s="147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47"/>
      <c r="C147" s="147"/>
      <c r="D147" s="147"/>
      <c r="E147" s="147"/>
      <c r="F147" s="147"/>
      <c r="G147" s="147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47"/>
      <c r="C148" s="147"/>
      <c r="D148" s="147"/>
      <c r="E148" s="147"/>
      <c r="F148" s="147"/>
      <c r="G148" s="147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47"/>
      <c r="C149" s="147"/>
      <c r="D149" s="147"/>
      <c r="E149" s="147"/>
      <c r="F149" s="147"/>
      <c r="G149" s="147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47"/>
      <c r="C150" s="147"/>
      <c r="D150" s="147"/>
      <c r="E150" s="147"/>
      <c r="F150" s="147"/>
      <c r="G150" s="147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47"/>
      <c r="C151" s="147"/>
      <c r="D151" s="147"/>
      <c r="E151" s="147"/>
      <c r="F151" s="147"/>
      <c r="G151" s="147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47"/>
      <c r="C152" s="147"/>
      <c r="D152" s="147"/>
      <c r="E152" s="147"/>
      <c r="F152" s="147"/>
      <c r="G152" s="147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47"/>
      <c r="C153" s="147"/>
      <c r="D153" s="147"/>
      <c r="E153" s="147"/>
      <c r="F153" s="147"/>
      <c r="G153" s="147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47"/>
      <c r="C154" s="147"/>
      <c r="D154" s="147"/>
      <c r="E154" s="147"/>
      <c r="F154" s="147"/>
      <c r="G154" s="147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47"/>
      <c r="C155" s="147"/>
      <c r="D155" s="147"/>
      <c r="E155" s="147"/>
      <c r="F155" s="147"/>
      <c r="G155" s="147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47"/>
      <c r="C156" s="147"/>
      <c r="D156" s="147"/>
      <c r="E156" s="147"/>
      <c r="F156" s="147"/>
      <c r="G156" s="147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47"/>
      <c r="C157" s="147"/>
      <c r="D157" s="147"/>
      <c r="E157" s="147"/>
      <c r="F157" s="147"/>
      <c r="G157" s="147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47"/>
      <c r="C158" s="147"/>
      <c r="D158" s="147"/>
      <c r="E158" s="147"/>
      <c r="F158" s="147"/>
      <c r="G158" s="147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47"/>
      <c r="C159" s="147"/>
      <c r="D159" s="147"/>
      <c r="E159" s="147"/>
      <c r="F159" s="147"/>
      <c r="G159" s="147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47"/>
      <c r="C160" s="147"/>
      <c r="D160" s="147"/>
      <c r="E160" s="147"/>
      <c r="F160" s="147"/>
      <c r="G160" s="147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47"/>
      <c r="C161" s="147"/>
      <c r="D161" s="147"/>
      <c r="E161" s="147"/>
      <c r="F161" s="147"/>
      <c r="G161" s="147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47"/>
      <c r="C162" s="147"/>
      <c r="D162" s="147"/>
      <c r="E162" s="147"/>
      <c r="F162" s="147"/>
      <c r="G162" s="147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47"/>
      <c r="C163" s="147"/>
      <c r="D163" s="147"/>
      <c r="E163" s="147"/>
      <c r="F163" s="147"/>
      <c r="G163" s="147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47"/>
      <c r="C164" s="147"/>
      <c r="D164" s="147"/>
      <c r="E164" s="147"/>
      <c r="F164" s="147"/>
      <c r="G164" s="147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47"/>
      <c r="C165" s="147"/>
      <c r="D165" s="147"/>
      <c r="E165" s="147"/>
      <c r="F165" s="147"/>
      <c r="G165" s="147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47"/>
      <c r="C166" s="147"/>
      <c r="D166" s="147"/>
      <c r="E166" s="147"/>
      <c r="F166" s="147"/>
      <c r="G166" s="147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47"/>
      <c r="C167" s="147"/>
      <c r="D167" s="147"/>
      <c r="E167" s="147"/>
      <c r="F167" s="147"/>
      <c r="G167" s="147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47"/>
      <c r="C168" s="147"/>
      <c r="D168" s="147"/>
      <c r="E168" s="147"/>
      <c r="F168" s="147"/>
      <c r="G168" s="147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195" bestFit="1" customWidth="1"/>
    <col min="2" max="2" width="12.42578125" style="158" bestFit="1" customWidth="1"/>
    <col min="3" max="3" width="13.5703125" style="158" bestFit="1" customWidth="1"/>
    <col min="4" max="4" width="10.28515625" style="176" customWidth="1"/>
    <col min="5" max="6" width="13.5703125" style="158" bestFit="1" customWidth="1"/>
    <col min="7" max="7" width="10.28515625" style="176" customWidth="1"/>
    <col min="8" max="8" width="12.7109375" style="158" hidden="1" customWidth="1"/>
    <col min="9" max="9" width="13.7109375" style="158" bestFit="1" customWidth="1"/>
    <col min="10" max="16384" width="9.140625" style="195"/>
  </cols>
  <sheetData>
    <row r="1" spans="1:19" x14ac:dyDescent="0.2">
      <c r="A1" s="79"/>
      <c r="B1" s="278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31.07.2018</v>
      </c>
      <c r="C1" s="279"/>
      <c r="D1" s="279"/>
      <c r="E1" s="279"/>
    </row>
    <row r="2" spans="1:19" ht="38.25" customHeight="1" x14ac:dyDescent="0.3">
      <c r="A2" s="280" t="s">
        <v>8</v>
      </c>
      <c r="B2" s="3"/>
      <c r="C2" s="3"/>
      <c r="D2" s="3"/>
      <c r="E2" s="3"/>
      <c r="F2" s="3"/>
      <c r="G2" s="3"/>
      <c r="H2" s="3"/>
      <c r="I2" s="3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x14ac:dyDescent="0.2">
      <c r="A3" s="79"/>
    </row>
    <row r="4" spans="1:19" s="250" customFormat="1" x14ac:dyDescent="0.2">
      <c r="B4" s="206"/>
      <c r="C4" s="206"/>
      <c r="D4" s="237"/>
      <c r="E4" s="206"/>
      <c r="F4" s="206"/>
      <c r="G4" s="237"/>
      <c r="H4" s="206" t="s">
        <v>138</v>
      </c>
      <c r="I4" s="250" t="str">
        <f>VALVAL</f>
        <v>млрд. одиниць</v>
      </c>
    </row>
    <row r="5" spans="1:19" s="67" customFormat="1" x14ac:dyDescent="0.2">
      <c r="A5" s="8"/>
      <c r="B5" s="272">
        <v>43100</v>
      </c>
      <c r="C5" s="273"/>
      <c r="D5" s="274"/>
      <c r="E5" s="272">
        <v>43312</v>
      </c>
      <c r="F5" s="273"/>
      <c r="G5" s="274"/>
      <c r="H5" s="24"/>
      <c r="I5" s="24"/>
    </row>
    <row r="6" spans="1:19" s="10" customFormat="1" x14ac:dyDescent="0.2">
      <c r="A6" s="184"/>
      <c r="B6" s="86" t="s">
        <v>172</v>
      </c>
      <c r="C6" s="86" t="s">
        <v>175</v>
      </c>
      <c r="D6" s="102" t="s">
        <v>193</v>
      </c>
      <c r="E6" s="86" t="s">
        <v>172</v>
      </c>
      <c r="F6" s="86" t="s">
        <v>175</v>
      </c>
      <c r="G6" s="102" t="s">
        <v>193</v>
      </c>
      <c r="H6" s="86" t="s">
        <v>193</v>
      </c>
      <c r="I6" s="86" t="s">
        <v>67</v>
      </c>
    </row>
    <row r="7" spans="1:19" s="69" customFormat="1" ht="15" x14ac:dyDescent="0.2">
      <c r="A7" s="115" t="s">
        <v>154</v>
      </c>
      <c r="B7" s="186">
        <f t="shared" ref="B7:G7" si="0">SUM(B$8+ B$9)</f>
        <v>76.305753084309998</v>
      </c>
      <c r="C7" s="186">
        <f t="shared" si="0"/>
        <v>2141.6905879996102</v>
      </c>
      <c r="D7" s="202">
        <f t="shared" si="0"/>
        <v>1</v>
      </c>
      <c r="E7" s="186">
        <f t="shared" si="0"/>
        <v>75.711091565359993</v>
      </c>
      <c r="F7" s="186">
        <f t="shared" si="0"/>
        <v>2025.6664570098001</v>
      </c>
      <c r="G7" s="202">
        <f t="shared" si="0"/>
        <v>1</v>
      </c>
      <c r="H7" s="186"/>
      <c r="I7" s="186">
        <f>SUM(I$8+ I$9)</f>
        <v>0</v>
      </c>
    </row>
    <row r="8" spans="1:19" s="209" customFormat="1" x14ac:dyDescent="0.2">
      <c r="A8" s="173" t="s">
        <v>70</v>
      </c>
      <c r="B8" s="21">
        <v>65.332784469550006</v>
      </c>
      <c r="C8" s="21">
        <v>1833.70983091682</v>
      </c>
      <c r="D8" s="39">
        <v>0.85619699999999999</v>
      </c>
      <c r="E8" s="21">
        <v>65.422520472659997</v>
      </c>
      <c r="F8" s="21">
        <v>1750.39353566862</v>
      </c>
      <c r="G8" s="39">
        <v>0.86410699999999996</v>
      </c>
      <c r="H8" s="21">
        <v>7.9100000000000004E-3</v>
      </c>
      <c r="I8" s="21">
        <v>-21.4</v>
      </c>
    </row>
    <row r="9" spans="1:19" s="209" customFormat="1" x14ac:dyDescent="0.2">
      <c r="A9" s="173" t="s">
        <v>15</v>
      </c>
      <c r="B9" s="21">
        <v>10.972968614759999</v>
      </c>
      <c r="C9" s="21">
        <v>307.98075708278998</v>
      </c>
      <c r="D9" s="39">
        <v>0.14380299999999999</v>
      </c>
      <c r="E9" s="21">
        <v>10.2885710927</v>
      </c>
      <c r="F9" s="21">
        <v>275.27292134117999</v>
      </c>
      <c r="G9" s="39">
        <v>0.13589300000000001</v>
      </c>
      <c r="H9" s="21">
        <v>-7.9100000000000004E-3</v>
      </c>
      <c r="I9" s="21">
        <v>21.4</v>
      </c>
    </row>
    <row r="10" spans="1:19" x14ac:dyDescent="0.2">
      <c r="B10" s="147"/>
      <c r="C10" s="147"/>
      <c r="D10" s="167"/>
      <c r="E10" s="147"/>
      <c r="F10" s="147"/>
      <c r="G10" s="167"/>
      <c r="H10" s="147"/>
      <c r="I10" s="147"/>
      <c r="J10" s="181"/>
      <c r="K10" s="181"/>
      <c r="L10" s="181"/>
      <c r="M10" s="181"/>
      <c r="N10" s="181"/>
      <c r="O10" s="181"/>
      <c r="P10" s="181"/>
      <c r="Q10" s="181"/>
    </row>
    <row r="11" spans="1:19" x14ac:dyDescent="0.2">
      <c r="B11" s="147"/>
      <c r="C11" s="147"/>
      <c r="D11" s="167"/>
      <c r="E11" s="147"/>
      <c r="F11" s="147"/>
      <c r="G11" s="167"/>
      <c r="H11" s="147"/>
      <c r="I11" s="147"/>
      <c r="J11" s="181"/>
      <c r="K11" s="181"/>
      <c r="L11" s="181"/>
      <c r="M11" s="181"/>
      <c r="N11" s="181"/>
      <c r="O11" s="181"/>
      <c r="P11" s="181"/>
      <c r="Q11" s="181"/>
    </row>
    <row r="12" spans="1:19" x14ac:dyDescent="0.2">
      <c r="B12" s="147"/>
      <c r="C12" s="147"/>
      <c r="D12" s="167"/>
      <c r="E12" s="147"/>
      <c r="F12" s="147"/>
      <c r="G12" s="167"/>
      <c r="H12" s="147"/>
      <c r="I12" s="147"/>
      <c r="J12" s="181"/>
      <c r="K12" s="181"/>
      <c r="L12" s="181"/>
      <c r="M12" s="181"/>
      <c r="N12" s="181"/>
      <c r="O12" s="181"/>
      <c r="P12" s="181"/>
      <c r="Q12" s="181"/>
    </row>
    <row r="13" spans="1:19" x14ac:dyDescent="0.2">
      <c r="B13" s="147"/>
      <c r="C13" s="147"/>
      <c r="D13" s="167"/>
      <c r="E13" s="147"/>
      <c r="F13" s="147"/>
      <c r="G13" s="167"/>
      <c r="H13" s="147"/>
      <c r="I13" s="147"/>
      <c r="J13" s="181"/>
      <c r="K13" s="181"/>
      <c r="L13" s="181"/>
      <c r="M13" s="181"/>
      <c r="N13" s="181"/>
      <c r="O13" s="181"/>
      <c r="P13" s="181"/>
      <c r="Q13" s="181"/>
    </row>
    <row r="14" spans="1:19" x14ac:dyDescent="0.2">
      <c r="B14" s="147"/>
      <c r="C14" s="147"/>
      <c r="D14" s="167"/>
      <c r="E14" s="147"/>
      <c r="F14" s="147"/>
      <c r="G14" s="167"/>
      <c r="H14" s="147"/>
      <c r="I14" s="147"/>
      <c r="J14" s="181"/>
      <c r="K14" s="181"/>
      <c r="L14" s="181"/>
      <c r="M14" s="181"/>
      <c r="N14" s="181"/>
      <c r="O14" s="181"/>
      <c r="P14" s="181"/>
      <c r="Q14" s="181"/>
    </row>
    <row r="15" spans="1:19" x14ac:dyDescent="0.2">
      <c r="B15" s="147"/>
      <c r="C15" s="147"/>
      <c r="D15" s="167"/>
      <c r="E15" s="147"/>
      <c r="F15" s="147"/>
      <c r="G15" s="167"/>
      <c r="H15" s="147"/>
      <c r="I15" s="147"/>
      <c r="J15" s="181"/>
      <c r="K15" s="181"/>
      <c r="L15" s="181"/>
      <c r="M15" s="181"/>
      <c r="N15" s="181"/>
      <c r="O15" s="181"/>
      <c r="P15" s="181"/>
      <c r="Q15" s="181"/>
    </row>
    <row r="16" spans="1:19" x14ac:dyDescent="0.2">
      <c r="B16" s="147"/>
      <c r="C16" s="147"/>
      <c r="D16" s="167"/>
      <c r="E16" s="147"/>
      <c r="F16" s="147"/>
      <c r="G16" s="167"/>
      <c r="H16" s="147"/>
      <c r="I16" s="147"/>
      <c r="J16" s="181"/>
      <c r="K16" s="181"/>
      <c r="L16" s="181"/>
      <c r="M16" s="181"/>
      <c r="N16" s="181"/>
      <c r="O16" s="181"/>
      <c r="P16" s="181"/>
      <c r="Q16" s="181"/>
    </row>
    <row r="17" spans="2:17" x14ac:dyDescent="0.2">
      <c r="B17" s="147"/>
      <c r="C17" s="147"/>
      <c r="D17" s="167"/>
      <c r="E17" s="147"/>
      <c r="F17" s="147"/>
      <c r="G17" s="167"/>
      <c r="H17" s="147"/>
      <c r="I17" s="147"/>
      <c r="J17" s="181"/>
      <c r="K17" s="181"/>
      <c r="L17" s="181"/>
      <c r="M17" s="181"/>
      <c r="N17" s="181"/>
      <c r="O17" s="181"/>
      <c r="P17" s="181"/>
      <c r="Q17" s="181"/>
    </row>
    <row r="18" spans="2:17" x14ac:dyDescent="0.2">
      <c r="B18" s="147"/>
      <c r="C18" s="147"/>
      <c r="D18" s="167"/>
      <c r="E18" s="147"/>
      <c r="F18" s="147"/>
      <c r="G18" s="167"/>
      <c r="H18" s="147"/>
      <c r="I18" s="147"/>
      <c r="J18" s="181"/>
      <c r="K18" s="181"/>
      <c r="L18" s="181"/>
      <c r="M18" s="181"/>
      <c r="N18" s="181"/>
      <c r="O18" s="181"/>
      <c r="P18" s="181"/>
      <c r="Q18" s="181"/>
    </row>
    <row r="19" spans="2:17" x14ac:dyDescent="0.2">
      <c r="B19" s="147"/>
      <c r="C19" s="147"/>
      <c r="D19" s="167"/>
      <c r="E19" s="147"/>
      <c r="F19" s="147"/>
      <c r="G19" s="167"/>
      <c r="H19" s="147"/>
      <c r="I19" s="147"/>
      <c r="J19" s="181"/>
      <c r="K19" s="181"/>
      <c r="L19" s="181"/>
      <c r="M19" s="181"/>
      <c r="N19" s="181"/>
      <c r="O19" s="181"/>
      <c r="P19" s="181"/>
      <c r="Q19" s="181"/>
    </row>
    <row r="20" spans="2:17" x14ac:dyDescent="0.2">
      <c r="B20" s="147"/>
      <c r="C20" s="147"/>
      <c r="D20" s="167"/>
      <c r="E20" s="147"/>
      <c r="F20" s="147"/>
      <c r="G20" s="167"/>
      <c r="H20" s="147"/>
      <c r="I20" s="147"/>
      <c r="J20" s="181"/>
      <c r="K20" s="181"/>
      <c r="L20" s="181"/>
      <c r="M20" s="181"/>
      <c r="N20" s="181"/>
      <c r="O20" s="181"/>
      <c r="P20" s="181"/>
      <c r="Q20" s="181"/>
    </row>
    <row r="21" spans="2:17" x14ac:dyDescent="0.2">
      <c r="B21" s="147"/>
      <c r="C21" s="147"/>
      <c r="D21" s="167"/>
      <c r="E21" s="147"/>
      <c r="F21" s="147"/>
      <c r="G21" s="167"/>
      <c r="H21" s="147"/>
      <c r="I21" s="147"/>
      <c r="J21" s="181"/>
      <c r="K21" s="181"/>
      <c r="L21" s="181"/>
      <c r="M21" s="181"/>
      <c r="N21" s="181"/>
      <c r="O21" s="181"/>
      <c r="P21" s="181"/>
      <c r="Q21" s="181"/>
    </row>
    <row r="22" spans="2:17" x14ac:dyDescent="0.2">
      <c r="B22" s="147"/>
      <c r="C22" s="147"/>
      <c r="D22" s="167"/>
      <c r="E22" s="147"/>
      <c r="F22" s="147"/>
      <c r="G22" s="167"/>
      <c r="H22" s="147"/>
      <c r="I22" s="147"/>
      <c r="J22" s="181"/>
      <c r="K22" s="181"/>
      <c r="L22" s="181"/>
      <c r="M22" s="181"/>
      <c r="N22" s="181"/>
      <c r="O22" s="181"/>
      <c r="P22" s="181"/>
      <c r="Q22" s="181"/>
    </row>
    <row r="23" spans="2:17" x14ac:dyDescent="0.2">
      <c r="B23" s="147"/>
      <c r="C23" s="147"/>
      <c r="D23" s="167"/>
      <c r="E23" s="147"/>
      <c r="F23" s="147"/>
      <c r="G23" s="167"/>
      <c r="H23" s="147"/>
      <c r="I23" s="147"/>
      <c r="J23" s="181"/>
      <c r="K23" s="181"/>
      <c r="L23" s="181"/>
      <c r="M23" s="181"/>
      <c r="N23" s="181"/>
      <c r="O23" s="181"/>
      <c r="P23" s="181"/>
      <c r="Q23" s="181"/>
    </row>
    <row r="24" spans="2:17" x14ac:dyDescent="0.2">
      <c r="B24" s="147"/>
      <c r="C24" s="147"/>
      <c r="D24" s="167"/>
      <c r="E24" s="147"/>
      <c r="F24" s="147"/>
      <c r="G24" s="167"/>
      <c r="H24" s="147"/>
      <c r="I24" s="147"/>
      <c r="J24" s="181"/>
      <c r="K24" s="181"/>
      <c r="L24" s="181"/>
      <c r="M24" s="181"/>
      <c r="N24" s="181"/>
      <c r="O24" s="181"/>
      <c r="P24" s="181"/>
      <c r="Q24" s="181"/>
    </row>
    <row r="25" spans="2:17" x14ac:dyDescent="0.2">
      <c r="B25" s="147"/>
      <c r="C25" s="147"/>
      <c r="D25" s="167"/>
      <c r="E25" s="147"/>
      <c r="F25" s="147"/>
      <c r="G25" s="167"/>
      <c r="H25" s="147"/>
      <c r="I25" s="147"/>
      <c r="J25" s="181"/>
      <c r="K25" s="181"/>
      <c r="L25" s="181"/>
      <c r="M25" s="181"/>
      <c r="N25" s="181"/>
      <c r="O25" s="181"/>
      <c r="P25" s="181"/>
      <c r="Q25" s="181"/>
    </row>
    <row r="26" spans="2:17" x14ac:dyDescent="0.2">
      <c r="B26" s="147"/>
      <c r="C26" s="147"/>
      <c r="D26" s="167"/>
      <c r="E26" s="147"/>
      <c r="F26" s="147"/>
      <c r="G26" s="167"/>
      <c r="H26" s="147"/>
      <c r="I26" s="147"/>
      <c r="J26" s="181"/>
      <c r="K26" s="181"/>
      <c r="L26" s="181"/>
      <c r="M26" s="181"/>
      <c r="N26" s="181"/>
      <c r="O26" s="181"/>
      <c r="P26" s="181"/>
      <c r="Q26" s="181"/>
    </row>
    <row r="27" spans="2:17" x14ac:dyDescent="0.2">
      <c r="B27" s="147"/>
      <c r="C27" s="147"/>
      <c r="D27" s="167"/>
      <c r="E27" s="147"/>
      <c r="F27" s="147"/>
      <c r="G27" s="167"/>
      <c r="H27" s="147"/>
      <c r="I27" s="147"/>
      <c r="J27" s="181"/>
      <c r="K27" s="181"/>
      <c r="L27" s="181"/>
      <c r="M27" s="181"/>
      <c r="N27" s="181"/>
      <c r="O27" s="181"/>
      <c r="P27" s="181"/>
      <c r="Q27" s="181"/>
    </row>
    <row r="28" spans="2:17" x14ac:dyDescent="0.2">
      <c r="B28" s="147"/>
      <c r="C28" s="147"/>
      <c r="D28" s="167"/>
      <c r="E28" s="147"/>
      <c r="F28" s="147"/>
      <c r="G28" s="167"/>
      <c r="H28" s="147"/>
      <c r="I28" s="147"/>
      <c r="J28" s="181"/>
      <c r="K28" s="181"/>
      <c r="L28" s="181"/>
      <c r="M28" s="181"/>
      <c r="N28" s="181"/>
      <c r="O28" s="181"/>
      <c r="P28" s="181"/>
      <c r="Q28" s="181"/>
    </row>
    <row r="29" spans="2:17" x14ac:dyDescent="0.2">
      <c r="B29" s="147"/>
      <c r="C29" s="147"/>
      <c r="D29" s="167"/>
      <c r="E29" s="147"/>
      <c r="F29" s="147"/>
      <c r="G29" s="167"/>
      <c r="H29" s="147"/>
      <c r="I29" s="147"/>
      <c r="J29" s="181"/>
      <c r="K29" s="181"/>
      <c r="L29" s="181"/>
      <c r="M29" s="181"/>
      <c r="N29" s="181"/>
      <c r="O29" s="181"/>
      <c r="P29" s="181"/>
      <c r="Q29" s="181"/>
    </row>
    <row r="30" spans="2:17" x14ac:dyDescent="0.2">
      <c r="B30" s="147"/>
      <c r="C30" s="147"/>
      <c r="D30" s="167"/>
      <c r="E30" s="147"/>
      <c r="F30" s="147"/>
      <c r="G30" s="167"/>
      <c r="H30" s="147"/>
      <c r="I30" s="147"/>
      <c r="J30" s="181"/>
      <c r="K30" s="181"/>
      <c r="L30" s="181"/>
      <c r="M30" s="181"/>
      <c r="N30" s="181"/>
      <c r="O30" s="181"/>
      <c r="P30" s="181"/>
      <c r="Q30" s="181"/>
    </row>
    <row r="31" spans="2:17" x14ac:dyDescent="0.2">
      <c r="B31" s="147"/>
      <c r="C31" s="147"/>
      <c r="D31" s="167"/>
      <c r="E31" s="147"/>
      <c r="F31" s="147"/>
      <c r="G31" s="167"/>
      <c r="H31" s="147"/>
      <c r="I31" s="147"/>
      <c r="J31" s="181"/>
      <c r="K31" s="181"/>
      <c r="L31" s="181"/>
      <c r="M31" s="181"/>
      <c r="N31" s="181"/>
      <c r="O31" s="181"/>
      <c r="P31" s="181"/>
      <c r="Q31" s="181"/>
    </row>
    <row r="32" spans="2:17" x14ac:dyDescent="0.2">
      <c r="B32" s="147"/>
      <c r="C32" s="147"/>
      <c r="D32" s="167"/>
      <c r="E32" s="147"/>
      <c r="F32" s="147"/>
      <c r="G32" s="167"/>
      <c r="H32" s="147"/>
      <c r="I32" s="147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147"/>
      <c r="C33" s="147"/>
      <c r="D33" s="167"/>
      <c r="E33" s="147"/>
      <c r="F33" s="147"/>
      <c r="G33" s="167"/>
      <c r="H33" s="147"/>
      <c r="I33" s="147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147"/>
      <c r="C34" s="147"/>
      <c r="D34" s="167"/>
      <c r="E34" s="147"/>
      <c r="F34" s="147"/>
      <c r="G34" s="167"/>
      <c r="H34" s="147"/>
      <c r="I34" s="147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147"/>
      <c r="C35" s="147"/>
      <c r="D35" s="167"/>
      <c r="E35" s="147"/>
      <c r="F35" s="147"/>
      <c r="G35" s="167"/>
      <c r="H35" s="147"/>
      <c r="I35" s="147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147"/>
      <c r="C36" s="147"/>
      <c r="D36" s="167"/>
      <c r="E36" s="147"/>
      <c r="F36" s="147"/>
      <c r="G36" s="167"/>
      <c r="H36" s="147"/>
      <c r="I36" s="147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147"/>
      <c r="C37" s="147"/>
      <c r="D37" s="167"/>
      <c r="E37" s="147"/>
      <c r="F37" s="147"/>
      <c r="G37" s="167"/>
      <c r="H37" s="147"/>
      <c r="I37" s="147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147"/>
      <c r="C38" s="147"/>
      <c r="D38" s="167"/>
      <c r="E38" s="147"/>
      <c r="F38" s="147"/>
      <c r="G38" s="167"/>
      <c r="H38" s="147"/>
      <c r="I38" s="147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147"/>
      <c r="C39" s="147"/>
      <c r="D39" s="167"/>
      <c r="E39" s="147"/>
      <c r="F39" s="147"/>
      <c r="G39" s="167"/>
      <c r="H39" s="147"/>
      <c r="I39" s="147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147"/>
      <c r="C40" s="147"/>
      <c r="D40" s="167"/>
      <c r="E40" s="147"/>
      <c r="F40" s="147"/>
      <c r="G40" s="167"/>
      <c r="H40" s="147"/>
      <c r="I40" s="147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147"/>
      <c r="C41" s="147"/>
      <c r="D41" s="167"/>
      <c r="E41" s="147"/>
      <c r="F41" s="147"/>
      <c r="G41" s="167"/>
      <c r="H41" s="147"/>
      <c r="I41" s="147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147"/>
      <c r="C42" s="147"/>
      <c r="D42" s="167"/>
      <c r="E42" s="147"/>
      <c r="F42" s="147"/>
      <c r="G42" s="167"/>
      <c r="H42" s="147"/>
      <c r="I42" s="147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147"/>
      <c r="C43" s="147"/>
      <c r="D43" s="167"/>
      <c r="E43" s="147"/>
      <c r="F43" s="147"/>
      <c r="G43" s="167"/>
      <c r="H43" s="147"/>
      <c r="I43" s="147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147"/>
      <c r="C44" s="147"/>
      <c r="D44" s="167"/>
      <c r="E44" s="147"/>
      <c r="F44" s="147"/>
      <c r="G44" s="167"/>
      <c r="H44" s="147"/>
      <c r="I44" s="147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147"/>
      <c r="C45" s="147"/>
      <c r="D45" s="167"/>
      <c r="E45" s="147"/>
      <c r="F45" s="147"/>
      <c r="G45" s="167"/>
      <c r="H45" s="147"/>
      <c r="I45" s="147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147"/>
      <c r="C46" s="147"/>
      <c r="D46" s="167"/>
      <c r="E46" s="147"/>
      <c r="F46" s="147"/>
      <c r="G46" s="167"/>
      <c r="H46" s="147"/>
      <c r="I46" s="147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147"/>
      <c r="C47" s="147"/>
      <c r="D47" s="167"/>
      <c r="E47" s="147"/>
      <c r="F47" s="147"/>
      <c r="G47" s="167"/>
      <c r="H47" s="147"/>
      <c r="I47" s="147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147"/>
      <c r="C48" s="147"/>
      <c r="D48" s="167"/>
      <c r="E48" s="147"/>
      <c r="F48" s="147"/>
      <c r="G48" s="167"/>
      <c r="H48" s="147"/>
      <c r="I48" s="147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147"/>
      <c r="C49" s="147"/>
      <c r="D49" s="167"/>
      <c r="E49" s="147"/>
      <c r="F49" s="147"/>
      <c r="G49" s="167"/>
      <c r="H49" s="147"/>
      <c r="I49" s="147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147"/>
      <c r="C50" s="147"/>
      <c r="D50" s="167"/>
      <c r="E50" s="147"/>
      <c r="F50" s="147"/>
      <c r="G50" s="167"/>
      <c r="H50" s="147"/>
      <c r="I50" s="147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147"/>
      <c r="C51" s="147"/>
      <c r="D51" s="167"/>
      <c r="E51" s="147"/>
      <c r="F51" s="147"/>
      <c r="G51" s="167"/>
      <c r="H51" s="147"/>
      <c r="I51" s="147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147"/>
      <c r="C52" s="147"/>
      <c r="D52" s="167"/>
      <c r="E52" s="147"/>
      <c r="F52" s="147"/>
      <c r="G52" s="167"/>
      <c r="H52" s="147"/>
      <c r="I52" s="147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147"/>
      <c r="C53" s="147"/>
      <c r="D53" s="167"/>
      <c r="E53" s="147"/>
      <c r="F53" s="147"/>
      <c r="G53" s="167"/>
      <c r="H53" s="147"/>
      <c r="I53" s="147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147"/>
      <c r="C54" s="147"/>
      <c r="D54" s="167"/>
      <c r="E54" s="147"/>
      <c r="F54" s="147"/>
      <c r="G54" s="167"/>
      <c r="H54" s="147"/>
      <c r="I54" s="147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147"/>
      <c r="C55" s="147"/>
      <c r="D55" s="167"/>
      <c r="E55" s="147"/>
      <c r="F55" s="147"/>
      <c r="G55" s="167"/>
      <c r="H55" s="147"/>
      <c r="I55" s="147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147"/>
      <c r="C56" s="147"/>
      <c r="D56" s="167"/>
      <c r="E56" s="147"/>
      <c r="F56" s="147"/>
      <c r="G56" s="167"/>
      <c r="H56" s="147"/>
      <c r="I56" s="147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147"/>
      <c r="C57" s="147"/>
      <c r="D57" s="167"/>
      <c r="E57" s="147"/>
      <c r="F57" s="147"/>
      <c r="G57" s="167"/>
      <c r="H57" s="147"/>
      <c r="I57" s="147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147"/>
      <c r="C58" s="147"/>
      <c r="D58" s="167"/>
      <c r="E58" s="147"/>
      <c r="F58" s="147"/>
      <c r="G58" s="167"/>
      <c r="H58" s="147"/>
      <c r="I58" s="147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147"/>
      <c r="C59" s="147"/>
      <c r="D59" s="167"/>
      <c r="E59" s="147"/>
      <c r="F59" s="147"/>
      <c r="G59" s="167"/>
      <c r="H59" s="147"/>
      <c r="I59" s="147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147"/>
      <c r="C60" s="147"/>
      <c r="D60" s="167"/>
      <c r="E60" s="147"/>
      <c r="F60" s="147"/>
      <c r="G60" s="167"/>
      <c r="H60" s="147"/>
      <c r="I60" s="147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147"/>
      <c r="C61" s="147"/>
      <c r="D61" s="167"/>
      <c r="E61" s="147"/>
      <c r="F61" s="147"/>
      <c r="G61" s="167"/>
      <c r="H61" s="147"/>
      <c r="I61" s="147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147"/>
      <c r="C62" s="147"/>
      <c r="D62" s="167"/>
      <c r="E62" s="147"/>
      <c r="F62" s="147"/>
      <c r="G62" s="167"/>
      <c r="H62" s="147"/>
      <c r="I62" s="147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147"/>
      <c r="C63" s="147"/>
      <c r="D63" s="167"/>
      <c r="E63" s="147"/>
      <c r="F63" s="147"/>
      <c r="G63" s="167"/>
      <c r="H63" s="147"/>
      <c r="I63" s="147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147"/>
      <c r="C64" s="147"/>
      <c r="D64" s="167"/>
      <c r="E64" s="147"/>
      <c r="F64" s="147"/>
      <c r="G64" s="167"/>
      <c r="H64" s="147"/>
      <c r="I64" s="147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147"/>
      <c r="C65" s="147"/>
      <c r="D65" s="167"/>
      <c r="E65" s="147"/>
      <c r="F65" s="147"/>
      <c r="G65" s="167"/>
      <c r="H65" s="147"/>
      <c r="I65" s="147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147"/>
      <c r="C66" s="147"/>
      <c r="D66" s="167"/>
      <c r="E66" s="147"/>
      <c r="F66" s="147"/>
      <c r="G66" s="167"/>
      <c r="H66" s="147"/>
      <c r="I66" s="147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147"/>
      <c r="C67" s="147"/>
      <c r="D67" s="167"/>
      <c r="E67" s="147"/>
      <c r="F67" s="147"/>
      <c r="G67" s="167"/>
      <c r="H67" s="147"/>
      <c r="I67" s="147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147"/>
      <c r="C68" s="147"/>
      <c r="D68" s="167"/>
      <c r="E68" s="147"/>
      <c r="F68" s="147"/>
      <c r="G68" s="167"/>
      <c r="H68" s="147"/>
      <c r="I68" s="147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147"/>
      <c r="C69" s="147"/>
      <c r="D69" s="167"/>
      <c r="E69" s="147"/>
      <c r="F69" s="147"/>
      <c r="G69" s="167"/>
      <c r="H69" s="147"/>
      <c r="I69" s="147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147"/>
      <c r="C70" s="147"/>
      <c r="D70" s="167"/>
      <c r="E70" s="147"/>
      <c r="F70" s="147"/>
      <c r="G70" s="167"/>
      <c r="H70" s="147"/>
      <c r="I70" s="147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147"/>
      <c r="C71" s="147"/>
      <c r="D71" s="167"/>
      <c r="E71" s="147"/>
      <c r="F71" s="147"/>
      <c r="G71" s="167"/>
      <c r="H71" s="147"/>
      <c r="I71" s="147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147"/>
      <c r="C72" s="147"/>
      <c r="D72" s="167"/>
      <c r="E72" s="147"/>
      <c r="F72" s="147"/>
      <c r="G72" s="167"/>
      <c r="H72" s="147"/>
      <c r="I72" s="147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147"/>
      <c r="C73" s="147"/>
      <c r="D73" s="167"/>
      <c r="E73" s="147"/>
      <c r="F73" s="147"/>
      <c r="G73" s="167"/>
      <c r="H73" s="147"/>
      <c r="I73" s="147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147"/>
      <c r="C74" s="147"/>
      <c r="D74" s="167"/>
      <c r="E74" s="147"/>
      <c r="F74" s="147"/>
      <c r="G74" s="167"/>
      <c r="H74" s="147"/>
      <c r="I74" s="147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147"/>
      <c r="C75" s="147"/>
      <c r="D75" s="167"/>
      <c r="E75" s="147"/>
      <c r="F75" s="147"/>
      <c r="G75" s="167"/>
      <c r="H75" s="147"/>
      <c r="I75" s="147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147"/>
      <c r="C76" s="147"/>
      <c r="D76" s="167"/>
      <c r="E76" s="147"/>
      <c r="F76" s="147"/>
      <c r="G76" s="167"/>
      <c r="H76" s="147"/>
      <c r="I76" s="147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147"/>
      <c r="C77" s="147"/>
      <c r="D77" s="167"/>
      <c r="E77" s="147"/>
      <c r="F77" s="147"/>
      <c r="G77" s="167"/>
      <c r="H77" s="147"/>
      <c r="I77" s="147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147"/>
      <c r="C78" s="147"/>
      <c r="D78" s="167"/>
      <c r="E78" s="147"/>
      <c r="F78" s="147"/>
      <c r="G78" s="167"/>
      <c r="H78" s="147"/>
      <c r="I78" s="147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147"/>
      <c r="C79" s="147"/>
      <c r="D79" s="167"/>
      <c r="E79" s="147"/>
      <c r="F79" s="147"/>
      <c r="G79" s="167"/>
      <c r="H79" s="147"/>
      <c r="I79" s="147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147"/>
      <c r="C80" s="147"/>
      <c r="D80" s="167"/>
      <c r="E80" s="147"/>
      <c r="F80" s="147"/>
      <c r="G80" s="167"/>
      <c r="H80" s="147"/>
      <c r="I80" s="147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147"/>
      <c r="C81" s="147"/>
      <c r="D81" s="167"/>
      <c r="E81" s="147"/>
      <c r="F81" s="147"/>
      <c r="G81" s="167"/>
      <c r="H81" s="147"/>
      <c r="I81" s="147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147"/>
      <c r="C82" s="147"/>
      <c r="D82" s="167"/>
      <c r="E82" s="147"/>
      <c r="F82" s="147"/>
      <c r="G82" s="167"/>
      <c r="H82" s="147"/>
      <c r="I82" s="147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147"/>
      <c r="C83" s="147"/>
      <c r="D83" s="167"/>
      <c r="E83" s="147"/>
      <c r="F83" s="147"/>
      <c r="G83" s="167"/>
      <c r="H83" s="147"/>
      <c r="I83" s="147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147"/>
      <c r="C84" s="147"/>
      <c r="D84" s="167"/>
      <c r="E84" s="147"/>
      <c r="F84" s="147"/>
      <c r="G84" s="167"/>
      <c r="H84" s="147"/>
      <c r="I84" s="147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147"/>
      <c r="C85" s="147"/>
      <c r="D85" s="167"/>
      <c r="E85" s="147"/>
      <c r="F85" s="147"/>
      <c r="G85" s="167"/>
      <c r="H85" s="147"/>
      <c r="I85" s="147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147"/>
      <c r="C86" s="147"/>
      <c r="D86" s="167"/>
      <c r="E86" s="147"/>
      <c r="F86" s="147"/>
      <c r="G86" s="167"/>
      <c r="H86" s="147"/>
      <c r="I86" s="147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147"/>
      <c r="C87" s="147"/>
      <c r="D87" s="167"/>
      <c r="E87" s="147"/>
      <c r="F87" s="147"/>
      <c r="G87" s="167"/>
      <c r="H87" s="147"/>
      <c r="I87" s="147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147"/>
      <c r="C88" s="147"/>
      <c r="D88" s="167"/>
      <c r="E88" s="147"/>
      <c r="F88" s="147"/>
      <c r="G88" s="167"/>
      <c r="H88" s="147"/>
      <c r="I88" s="147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147"/>
      <c r="C89" s="147"/>
      <c r="D89" s="167"/>
      <c r="E89" s="147"/>
      <c r="F89" s="147"/>
      <c r="G89" s="167"/>
      <c r="H89" s="147"/>
      <c r="I89" s="147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147"/>
      <c r="C90" s="147"/>
      <c r="D90" s="167"/>
      <c r="E90" s="147"/>
      <c r="F90" s="147"/>
      <c r="G90" s="167"/>
      <c r="H90" s="147"/>
      <c r="I90" s="147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147"/>
      <c r="C91" s="147"/>
      <c r="D91" s="167"/>
      <c r="E91" s="147"/>
      <c r="F91" s="147"/>
      <c r="G91" s="167"/>
      <c r="H91" s="147"/>
      <c r="I91" s="147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147"/>
      <c r="C92" s="147"/>
      <c r="D92" s="167"/>
      <c r="E92" s="147"/>
      <c r="F92" s="147"/>
      <c r="G92" s="167"/>
      <c r="H92" s="147"/>
      <c r="I92" s="147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147"/>
      <c r="C93" s="147"/>
      <c r="D93" s="167"/>
      <c r="E93" s="147"/>
      <c r="F93" s="147"/>
      <c r="G93" s="167"/>
      <c r="H93" s="147"/>
      <c r="I93" s="147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147"/>
      <c r="C94" s="147"/>
      <c r="D94" s="167"/>
      <c r="E94" s="147"/>
      <c r="F94" s="147"/>
      <c r="G94" s="167"/>
      <c r="H94" s="147"/>
      <c r="I94" s="147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147"/>
      <c r="C95" s="147"/>
      <c r="D95" s="167"/>
      <c r="E95" s="147"/>
      <c r="F95" s="147"/>
      <c r="G95" s="167"/>
      <c r="H95" s="147"/>
      <c r="I95" s="147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147"/>
      <c r="C96" s="147"/>
      <c r="D96" s="167"/>
      <c r="E96" s="147"/>
      <c r="F96" s="147"/>
      <c r="G96" s="167"/>
      <c r="H96" s="147"/>
      <c r="I96" s="147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147"/>
      <c r="C97" s="147"/>
      <c r="D97" s="167"/>
      <c r="E97" s="147"/>
      <c r="F97" s="147"/>
      <c r="G97" s="167"/>
      <c r="H97" s="147"/>
      <c r="I97" s="147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147"/>
      <c r="C98" s="147"/>
      <c r="D98" s="167"/>
      <c r="E98" s="147"/>
      <c r="F98" s="147"/>
      <c r="G98" s="167"/>
      <c r="H98" s="147"/>
      <c r="I98" s="147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147"/>
      <c r="C99" s="147"/>
      <c r="D99" s="167"/>
      <c r="E99" s="147"/>
      <c r="F99" s="147"/>
      <c r="G99" s="167"/>
      <c r="H99" s="147"/>
      <c r="I99" s="147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147"/>
      <c r="C100" s="147"/>
      <c r="D100" s="167"/>
      <c r="E100" s="147"/>
      <c r="F100" s="147"/>
      <c r="G100" s="167"/>
      <c r="H100" s="147"/>
      <c r="I100" s="147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147"/>
      <c r="C101" s="147"/>
      <c r="D101" s="167"/>
      <c r="E101" s="147"/>
      <c r="F101" s="147"/>
      <c r="G101" s="167"/>
      <c r="H101" s="147"/>
      <c r="I101" s="147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147"/>
      <c r="C102" s="147"/>
      <c r="D102" s="167"/>
      <c r="E102" s="147"/>
      <c r="F102" s="147"/>
      <c r="G102" s="167"/>
      <c r="H102" s="147"/>
      <c r="I102" s="147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147"/>
      <c r="C103" s="147"/>
      <c r="D103" s="167"/>
      <c r="E103" s="147"/>
      <c r="F103" s="147"/>
      <c r="G103" s="167"/>
      <c r="H103" s="147"/>
      <c r="I103" s="147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147"/>
      <c r="C104" s="147"/>
      <c r="D104" s="167"/>
      <c r="E104" s="147"/>
      <c r="F104" s="147"/>
      <c r="G104" s="167"/>
      <c r="H104" s="147"/>
      <c r="I104" s="147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147"/>
      <c r="C105" s="147"/>
      <c r="D105" s="167"/>
      <c r="E105" s="147"/>
      <c r="F105" s="147"/>
      <c r="G105" s="167"/>
      <c r="H105" s="147"/>
      <c r="I105" s="147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147"/>
      <c r="C106" s="147"/>
      <c r="D106" s="167"/>
      <c r="E106" s="147"/>
      <c r="F106" s="147"/>
      <c r="G106" s="167"/>
      <c r="H106" s="147"/>
      <c r="I106" s="147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147"/>
      <c r="C107" s="147"/>
      <c r="D107" s="167"/>
      <c r="E107" s="147"/>
      <c r="F107" s="147"/>
      <c r="G107" s="167"/>
      <c r="H107" s="147"/>
      <c r="I107" s="147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147"/>
      <c r="C108" s="147"/>
      <c r="D108" s="167"/>
      <c r="E108" s="147"/>
      <c r="F108" s="147"/>
      <c r="G108" s="167"/>
      <c r="H108" s="147"/>
      <c r="I108" s="147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147"/>
      <c r="C109" s="147"/>
      <c r="D109" s="167"/>
      <c r="E109" s="147"/>
      <c r="F109" s="147"/>
      <c r="G109" s="167"/>
      <c r="H109" s="147"/>
      <c r="I109" s="147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147"/>
      <c r="C110" s="147"/>
      <c r="D110" s="167"/>
      <c r="E110" s="147"/>
      <c r="F110" s="147"/>
      <c r="G110" s="167"/>
      <c r="H110" s="147"/>
      <c r="I110" s="147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147"/>
      <c r="C111" s="147"/>
      <c r="D111" s="167"/>
      <c r="E111" s="147"/>
      <c r="F111" s="147"/>
      <c r="G111" s="167"/>
      <c r="H111" s="147"/>
      <c r="I111" s="147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147"/>
      <c r="C112" s="147"/>
      <c r="D112" s="167"/>
      <c r="E112" s="147"/>
      <c r="F112" s="147"/>
      <c r="G112" s="167"/>
      <c r="H112" s="147"/>
      <c r="I112" s="147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47"/>
      <c r="C113" s="147"/>
      <c r="D113" s="167"/>
      <c r="E113" s="147"/>
      <c r="F113" s="147"/>
      <c r="G113" s="167"/>
      <c r="H113" s="147"/>
      <c r="I113" s="147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47"/>
      <c r="C114" s="147"/>
      <c r="D114" s="167"/>
      <c r="E114" s="147"/>
      <c r="F114" s="147"/>
      <c r="G114" s="167"/>
      <c r="H114" s="147"/>
      <c r="I114" s="147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47"/>
      <c r="C115" s="147"/>
      <c r="D115" s="167"/>
      <c r="E115" s="147"/>
      <c r="F115" s="147"/>
      <c r="G115" s="167"/>
      <c r="H115" s="147"/>
      <c r="I115" s="147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47"/>
      <c r="C116" s="147"/>
      <c r="D116" s="167"/>
      <c r="E116" s="147"/>
      <c r="F116" s="147"/>
      <c r="G116" s="167"/>
      <c r="H116" s="147"/>
      <c r="I116" s="147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47"/>
      <c r="C117" s="147"/>
      <c r="D117" s="167"/>
      <c r="E117" s="147"/>
      <c r="F117" s="147"/>
      <c r="G117" s="167"/>
      <c r="H117" s="147"/>
      <c r="I117" s="147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47"/>
      <c r="C118" s="147"/>
      <c r="D118" s="167"/>
      <c r="E118" s="147"/>
      <c r="F118" s="147"/>
      <c r="G118" s="167"/>
      <c r="H118" s="147"/>
      <c r="I118" s="147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47"/>
      <c r="C119" s="147"/>
      <c r="D119" s="167"/>
      <c r="E119" s="147"/>
      <c r="F119" s="147"/>
      <c r="G119" s="167"/>
      <c r="H119" s="147"/>
      <c r="I119" s="147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47"/>
      <c r="C120" s="147"/>
      <c r="D120" s="167"/>
      <c r="E120" s="147"/>
      <c r="F120" s="147"/>
      <c r="G120" s="167"/>
      <c r="H120" s="147"/>
      <c r="I120" s="147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47"/>
      <c r="C121" s="147"/>
      <c r="D121" s="167"/>
      <c r="E121" s="147"/>
      <c r="F121" s="147"/>
      <c r="G121" s="167"/>
      <c r="H121" s="147"/>
      <c r="I121" s="147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47"/>
      <c r="C122" s="147"/>
      <c r="D122" s="167"/>
      <c r="E122" s="147"/>
      <c r="F122" s="147"/>
      <c r="G122" s="167"/>
      <c r="H122" s="147"/>
      <c r="I122" s="147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47"/>
      <c r="C123" s="147"/>
      <c r="D123" s="167"/>
      <c r="E123" s="147"/>
      <c r="F123" s="147"/>
      <c r="G123" s="167"/>
      <c r="H123" s="147"/>
      <c r="I123" s="147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47"/>
      <c r="C124" s="147"/>
      <c r="D124" s="167"/>
      <c r="E124" s="147"/>
      <c r="F124" s="147"/>
      <c r="G124" s="167"/>
      <c r="H124" s="147"/>
      <c r="I124" s="147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47"/>
      <c r="C125" s="147"/>
      <c r="D125" s="167"/>
      <c r="E125" s="147"/>
      <c r="F125" s="147"/>
      <c r="G125" s="167"/>
      <c r="H125" s="147"/>
      <c r="I125" s="147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47"/>
      <c r="C126" s="147"/>
      <c r="D126" s="167"/>
      <c r="E126" s="147"/>
      <c r="F126" s="147"/>
      <c r="G126" s="167"/>
      <c r="H126" s="147"/>
      <c r="I126" s="147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47"/>
      <c r="C127" s="147"/>
      <c r="D127" s="167"/>
      <c r="E127" s="147"/>
      <c r="F127" s="147"/>
      <c r="G127" s="167"/>
      <c r="H127" s="147"/>
      <c r="I127" s="147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47"/>
      <c r="C128" s="147"/>
      <c r="D128" s="167"/>
      <c r="E128" s="147"/>
      <c r="F128" s="147"/>
      <c r="G128" s="167"/>
      <c r="H128" s="147"/>
      <c r="I128" s="147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47"/>
      <c r="C129" s="147"/>
      <c r="D129" s="167"/>
      <c r="E129" s="147"/>
      <c r="F129" s="147"/>
      <c r="G129" s="167"/>
      <c r="H129" s="147"/>
      <c r="I129" s="147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47"/>
      <c r="C130" s="147"/>
      <c r="D130" s="167"/>
      <c r="E130" s="147"/>
      <c r="F130" s="147"/>
      <c r="G130" s="167"/>
      <c r="H130" s="147"/>
      <c r="I130" s="147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47"/>
      <c r="C131" s="147"/>
      <c r="D131" s="167"/>
      <c r="E131" s="147"/>
      <c r="F131" s="147"/>
      <c r="G131" s="167"/>
      <c r="H131" s="147"/>
      <c r="I131" s="147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47"/>
      <c r="C132" s="147"/>
      <c r="D132" s="167"/>
      <c r="E132" s="147"/>
      <c r="F132" s="147"/>
      <c r="G132" s="167"/>
      <c r="H132" s="147"/>
      <c r="I132" s="147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47"/>
      <c r="C133" s="147"/>
      <c r="D133" s="167"/>
      <c r="E133" s="147"/>
      <c r="F133" s="147"/>
      <c r="G133" s="167"/>
      <c r="H133" s="147"/>
      <c r="I133" s="147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47"/>
      <c r="C134" s="147"/>
      <c r="D134" s="167"/>
      <c r="E134" s="147"/>
      <c r="F134" s="147"/>
      <c r="G134" s="167"/>
      <c r="H134" s="147"/>
      <c r="I134" s="147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47"/>
      <c r="C135" s="147"/>
      <c r="D135" s="167"/>
      <c r="E135" s="147"/>
      <c r="F135" s="147"/>
      <c r="G135" s="167"/>
      <c r="H135" s="147"/>
      <c r="I135" s="147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47"/>
      <c r="C136" s="147"/>
      <c r="D136" s="167"/>
      <c r="E136" s="147"/>
      <c r="F136" s="147"/>
      <c r="G136" s="167"/>
      <c r="H136" s="147"/>
      <c r="I136" s="147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47"/>
      <c r="C137" s="147"/>
      <c r="D137" s="167"/>
      <c r="E137" s="147"/>
      <c r="F137" s="147"/>
      <c r="G137" s="167"/>
      <c r="H137" s="147"/>
      <c r="I137" s="147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47"/>
      <c r="C138" s="147"/>
      <c r="D138" s="167"/>
      <c r="E138" s="147"/>
      <c r="F138" s="147"/>
      <c r="G138" s="167"/>
      <c r="H138" s="147"/>
      <c r="I138" s="147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47"/>
      <c r="C139" s="147"/>
      <c r="D139" s="167"/>
      <c r="E139" s="147"/>
      <c r="F139" s="147"/>
      <c r="G139" s="167"/>
      <c r="H139" s="147"/>
      <c r="I139" s="147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47"/>
      <c r="C140" s="147"/>
      <c r="D140" s="167"/>
      <c r="E140" s="147"/>
      <c r="F140" s="147"/>
      <c r="G140" s="167"/>
      <c r="H140" s="147"/>
      <c r="I140" s="147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47"/>
      <c r="C141" s="147"/>
      <c r="D141" s="167"/>
      <c r="E141" s="147"/>
      <c r="F141" s="147"/>
      <c r="G141" s="167"/>
      <c r="H141" s="147"/>
      <c r="I141" s="147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47"/>
      <c r="C142" s="147"/>
      <c r="D142" s="167"/>
      <c r="E142" s="147"/>
      <c r="F142" s="147"/>
      <c r="G142" s="167"/>
      <c r="H142" s="147"/>
      <c r="I142" s="147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47"/>
      <c r="C143" s="147"/>
      <c r="D143" s="167"/>
      <c r="E143" s="147"/>
      <c r="F143" s="147"/>
      <c r="G143" s="167"/>
      <c r="H143" s="147"/>
      <c r="I143" s="147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47"/>
      <c r="C144" s="147"/>
      <c r="D144" s="167"/>
      <c r="E144" s="147"/>
      <c r="F144" s="147"/>
      <c r="G144" s="167"/>
      <c r="H144" s="147"/>
      <c r="I144" s="147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47"/>
      <c r="C145" s="147"/>
      <c r="D145" s="167"/>
      <c r="E145" s="147"/>
      <c r="F145" s="147"/>
      <c r="G145" s="167"/>
      <c r="H145" s="147"/>
      <c r="I145" s="147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47"/>
      <c r="C146" s="147"/>
      <c r="D146" s="167"/>
      <c r="E146" s="147"/>
      <c r="F146" s="147"/>
      <c r="G146" s="167"/>
      <c r="H146" s="147"/>
      <c r="I146" s="147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47"/>
      <c r="C147" s="147"/>
      <c r="D147" s="167"/>
      <c r="E147" s="147"/>
      <c r="F147" s="147"/>
      <c r="G147" s="167"/>
      <c r="H147" s="147"/>
      <c r="I147" s="147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47"/>
      <c r="C148" s="147"/>
      <c r="D148" s="167"/>
      <c r="E148" s="147"/>
      <c r="F148" s="147"/>
      <c r="G148" s="167"/>
      <c r="H148" s="147"/>
      <c r="I148" s="147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47"/>
      <c r="C149" s="147"/>
      <c r="D149" s="167"/>
      <c r="E149" s="147"/>
      <c r="F149" s="147"/>
      <c r="G149" s="167"/>
      <c r="H149" s="147"/>
      <c r="I149" s="147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47"/>
      <c r="C150" s="147"/>
      <c r="D150" s="167"/>
      <c r="E150" s="147"/>
      <c r="F150" s="147"/>
      <c r="G150" s="167"/>
      <c r="H150" s="147"/>
      <c r="I150" s="147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47"/>
      <c r="C151" s="147"/>
      <c r="D151" s="167"/>
      <c r="E151" s="147"/>
      <c r="F151" s="147"/>
      <c r="G151" s="167"/>
      <c r="H151" s="147"/>
      <c r="I151" s="147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47"/>
      <c r="C152" s="147"/>
      <c r="D152" s="167"/>
      <c r="E152" s="147"/>
      <c r="F152" s="147"/>
      <c r="G152" s="167"/>
      <c r="H152" s="147"/>
      <c r="I152" s="147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47"/>
      <c r="C153" s="147"/>
      <c r="D153" s="167"/>
      <c r="E153" s="147"/>
      <c r="F153" s="147"/>
      <c r="G153" s="167"/>
      <c r="H153" s="147"/>
      <c r="I153" s="147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47"/>
      <c r="C154" s="147"/>
      <c r="D154" s="167"/>
      <c r="E154" s="147"/>
      <c r="F154" s="147"/>
      <c r="G154" s="167"/>
      <c r="H154" s="147"/>
      <c r="I154" s="147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47"/>
      <c r="C155" s="147"/>
      <c r="D155" s="167"/>
      <c r="E155" s="147"/>
      <c r="F155" s="147"/>
      <c r="G155" s="167"/>
      <c r="H155" s="147"/>
      <c r="I155" s="147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47"/>
      <c r="C156" s="147"/>
      <c r="D156" s="167"/>
      <c r="E156" s="147"/>
      <c r="F156" s="147"/>
      <c r="G156" s="167"/>
      <c r="H156" s="147"/>
      <c r="I156" s="147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47"/>
      <c r="C157" s="147"/>
      <c r="D157" s="167"/>
      <c r="E157" s="147"/>
      <c r="F157" s="147"/>
      <c r="G157" s="167"/>
      <c r="H157" s="147"/>
      <c r="I157" s="147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47"/>
      <c r="C158" s="147"/>
      <c r="D158" s="167"/>
      <c r="E158" s="147"/>
      <c r="F158" s="147"/>
      <c r="G158" s="167"/>
      <c r="H158" s="147"/>
      <c r="I158" s="147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47"/>
      <c r="C159" s="147"/>
      <c r="D159" s="167"/>
      <c r="E159" s="147"/>
      <c r="F159" s="147"/>
      <c r="G159" s="167"/>
      <c r="H159" s="147"/>
      <c r="I159" s="147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47"/>
      <c r="C160" s="147"/>
      <c r="D160" s="167"/>
      <c r="E160" s="147"/>
      <c r="F160" s="147"/>
      <c r="G160" s="167"/>
      <c r="H160" s="147"/>
      <c r="I160" s="147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47"/>
      <c r="C161" s="147"/>
      <c r="D161" s="167"/>
      <c r="E161" s="147"/>
      <c r="F161" s="147"/>
      <c r="G161" s="167"/>
      <c r="H161" s="147"/>
      <c r="I161" s="147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47"/>
      <c r="C162" s="147"/>
      <c r="D162" s="167"/>
      <c r="E162" s="147"/>
      <c r="F162" s="147"/>
      <c r="G162" s="167"/>
      <c r="H162" s="147"/>
      <c r="I162" s="147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47"/>
      <c r="C163" s="147"/>
      <c r="D163" s="167"/>
      <c r="E163" s="147"/>
      <c r="F163" s="147"/>
      <c r="G163" s="167"/>
      <c r="H163" s="147"/>
      <c r="I163" s="147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47"/>
      <c r="C164" s="147"/>
      <c r="D164" s="167"/>
      <c r="E164" s="147"/>
      <c r="F164" s="147"/>
      <c r="G164" s="167"/>
      <c r="H164" s="147"/>
      <c r="I164" s="147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47"/>
      <c r="C165" s="147"/>
      <c r="D165" s="167"/>
      <c r="E165" s="147"/>
      <c r="F165" s="147"/>
      <c r="G165" s="167"/>
      <c r="H165" s="147"/>
      <c r="I165" s="147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47"/>
      <c r="C166" s="147"/>
      <c r="D166" s="167"/>
      <c r="E166" s="147"/>
      <c r="F166" s="147"/>
      <c r="G166" s="167"/>
      <c r="H166" s="147"/>
      <c r="I166" s="147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47"/>
      <c r="C167" s="147"/>
      <c r="D167" s="167"/>
      <c r="E167" s="147"/>
      <c r="F167" s="147"/>
      <c r="G167" s="167"/>
      <c r="H167" s="147"/>
      <c r="I167" s="147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47"/>
      <c r="C168" s="147"/>
      <c r="D168" s="167"/>
      <c r="E168" s="147"/>
      <c r="F168" s="147"/>
      <c r="G168" s="167"/>
      <c r="H168" s="147"/>
      <c r="I168" s="147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47"/>
      <c r="C169" s="147"/>
      <c r="D169" s="167"/>
      <c r="E169" s="147"/>
      <c r="F169" s="147"/>
      <c r="G169" s="167"/>
      <c r="H169" s="147"/>
      <c r="I169" s="147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47"/>
      <c r="C170" s="147"/>
      <c r="D170" s="167"/>
      <c r="E170" s="147"/>
      <c r="F170" s="147"/>
      <c r="G170" s="167"/>
      <c r="H170" s="147"/>
      <c r="I170" s="147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47"/>
      <c r="C171" s="147"/>
      <c r="D171" s="167"/>
      <c r="E171" s="147"/>
      <c r="F171" s="147"/>
      <c r="G171" s="167"/>
      <c r="H171" s="147"/>
      <c r="I171" s="147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47"/>
      <c r="C172" s="147"/>
      <c r="D172" s="167"/>
      <c r="E172" s="147"/>
      <c r="F172" s="147"/>
      <c r="G172" s="167"/>
      <c r="H172" s="147"/>
      <c r="I172" s="147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47"/>
      <c r="C173" s="147"/>
      <c r="D173" s="167"/>
      <c r="E173" s="147"/>
      <c r="F173" s="147"/>
      <c r="G173" s="167"/>
      <c r="H173" s="147"/>
      <c r="I173" s="147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47"/>
      <c r="C174" s="147"/>
      <c r="D174" s="167"/>
      <c r="E174" s="147"/>
      <c r="F174" s="147"/>
      <c r="G174" s="167"/>
      <c r="H174" s="147"/>
      <c r="I174" s="147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147"/>
      <c r="C175" s="147"/>
      <c r="D175" s="167"/>
      <c r="E175" s="147"/>
      <c r="F175" s="147"/>
      <c r="G175" s="167"/>
      <c r="H175" s="147"/>
      <c r="I175" s="147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147"/>
      <c r="C176" s="147"/>
      <c r="D176" s="167"/>
      <c r="E176" s="147"/>
      <c r="F176" s="147"/>
      <c r="G176" s="167"/>
      <c r="H176" s="147"/>
      <c r="I176" s="147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147"/>
      <c r="C177" s="147"/>
      <c r="D177" s="167"/>
      <c r="E177" s="147"/>
      <c r="F177" s="147"/>
      <c r="G177" s="167"/>
      <c r="H177" s="147"/>
      <c r="I177" s="147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147"/>
      <c r="C178" s="147"/>
      <c r="D178" s="167"/>
      <c r="E178" s="147"/>
      <c r="F178" s="147"/>
      <c r="G178" s="167"/>
      <c r="H178" s="147"/>
      <c r="I178" s="147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147"/>
      <c r="C179" s="147"/>
      <c r="D179" s="167"/>
      <c r="E179" s="147"/>
      <c r="F179" s="147"/>
      <c r="G179" s="167"/>
      <c r="H179" s="147"/>
      <c r="I179" s="147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147"/>
      <c r="C180" s="147"/>
      <c r="D180" s="167"/>
      <c r="E180" s="147"/>
      <c r="F180" s="147"/>
      <c r="G180" s="167"/>
      <c r="H180" s="147"/>
      <c r="I180" s="147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147"/>
      <c r="C181" s="147"/>
      <c r="D181" s="167"/>
      <c r="E181" s="147"/>
      <c r="F181" s="147"/>
      <c r="G181" s="167"/>
      <c r="H181" s="147"/>
      <c r="I181" s="147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147"/>
      <c r="C182" s="147"/>
      <c r="D182" s="167"/>
      <c r="E182" s="147"/>
      <c r="F182" s="147"/>
      <c r="G182" s="167"/>
      <c r="H182" s="147"/>
      <c r="I182" s="147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147"/>
      <c r="C183" s="147"/>
      <c r="D183" s="167"/>
      <c r="E183" s="147"/>
      <c r="F183" s="147"/>
      <c r="G183" s="167"/>
      <c r="H183" s="147"/>
      <c r="I183" s="147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147"/>
      <c r="C184" s="147"/>
      <c r="D184" s="167"/>
      <c r="E184" s="147"/>
      <c r="F184" s="147"/>
      <c r="G184" s="167"/>
      <c r="H184" s="147"/>
      <c r="I184" s="147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147"/>
      <c r="C185" s="147"/>
      <c r="D185" s="167"/>
      <c r="E185" s="147"/>
      <c r="F185" s="147"/>
      <c r="G185" s="167"/>
      <c r="H185" s="147"/>
      <c r="I185" s="147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147"/>
      <c r="C186" s="147"/>
      <c r="D186" s="167"/>
      <c r="E186" s="147"/>
      <c r="F186" s="147"/>
      <c r="G186" s="167"/>
      <c r="H186" s="147"/>
      <c r="I186" s="147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147"/>
      <c r="C187" s="147"/>
      <c r="D187" s="167"/>
      <c r="E187" s="147"/>
      <c r="F187" s="147"/>
      <c r="G187" s="167"/>
      <c r="H187" s="147"/>
      <c r="I187" s="147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147"/>
      <c r="C188" s="147"/>
      <c r="D188" s="167"/>
      <c r="E188" s="147"/>
      <c r="F188" s="147"/>
      <c r="G188" s="167"/>
      <c r="H188" s="147"/>
      <c r="I188" s="147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147"/>
      <c r="C189" s="147"/>
      <c r="D189" s="167"/>
      <c r="E189" s="147"/>
      <c r="F189" s="147"/>
      <c r="G189" s="167"/>
      <c r="H189" s="147"/>
      <c r="I189" s="147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147"/>
      <c r="C190" s="147"/>
      <c r="D190" s="167"/>
      <c r="E190" s="147"/>
      <c r="F190" s="147"/>
      <c r="G190" s="167"/>
      <c r="H190" s="147"/>
      <c r="I190" s="147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147"/>
      <c r="C191" s="147"/>
      <c r="D191" s="167"/>
      <c r="E191" s="147"/>
      <c r="F191" s="147"/>
      <c r="G191" s="167"/>
      <c r="H191" s="147"/>
      <c r="I191" s="147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147"/>
      <c r="C192" s="147"/>
      <c r="D192" s="167"/>
      <c r="E192" s="147"/>
      <c r="F192" s="147"/>
      <c r="G192" s="167"/>
      <c r="H192" s="147"/>
      <c r="I192" s="147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147"/>
      <c r="C193" s="147"/>
      <c r="D193" s="167"/>
      <c r="E193" s="147"/>
      <c r="F193" s="147"/>
      <c r="G193" s="167"/>
      <c r="H193" s="147"/>
      <c r="I193" s="147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147"/>
      <c r="C194" s="147"/>
      <c r="D194" s="167"/>
      <c r="E194" s="147"/>
      <c r="F194" s="147"/>
      <c r="G194" s="167"/>
      <c r="H194" s="147"/>
      <c r="I194" s="147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147"/>
      <c r="C195" s="147"/>
      <c r="D195" s="167"/>
      <c r="E195" s="147"/>
      <c r="F195" s="147"/>
      <c r="G195" s="167"/>
      <c r="H195" s="147"/>
      <c r="I195" s="147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147"/>
      <c r="C196" s="147"/>
      <c r="D196" s="167"/>
      <c r="E196" s="147"/>
      <c r="F196" s="147"/>
      <c r="G196" s="167"/>
      <c r="H196" s="147"/>
      <c r="I196" s="147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147"/>
      <c r="C197" s="147"/>
      <c r="D197" s="167"/>
      <c r="E197" s="147"/>
      <c r="F197" s="147"/>
      <c r="G197" s="167"/>
      <c r="H197" s="147"/>
      <c r="I197" s="147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147"/>
      <c r="C198" s="147"/>
      <c r="D198" s="167"/>
      <c r="E198" s="147"/>
      <c r="F198" s="147"/>
      <c r="G198" s="167"/>
      <c r="H198" s="147"/>
      <c r="I198" s="147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147"/>
      <c r="C199" s="147"/>
      <c r="D199" s="167"/>
      <c r="E199" s="147"/>
      <c r="F199" s="147"/>
      <c r="G199" s="167"/>
      <c r="H199" s="147"/>
      <c r="I199" s="147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147"/>
      <c r="C200" s="147"/>
      <c r="D200" s="167"/>
      <c r="E200" s="147"/>
      <c r="F200" s="147"/>
      <c r="G200" s="167"/>
      <c r="H200" s="147"/>
      <c r="I200" s="147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147"/>
      <c r="C201" s="147"/>
      <c r="D201" s="167"/>
      <c r="E201" s="147"/>
      <c r="F201" s="147"/>
      <c r="G201" s="167"/>
      <c r="H201" s="147"/>
      <c r="I201" s="147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147"/>
      <c r="C202" s="147"/>
      <c r="D202" s="167"/>
      <c r="E202" s="147"/>
      <c r="F202" s="147"/>
      <c r="G202" s="167"/>
      <c r="H202" s="147"/>
      <c r="I202" s="147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147"/>
      <c r="C203" s="147"/>
      <c r="D203" s="167"/>
      <c r="E203" s="147"/>
      <c r="F203" s="147"/>
      <c r="G203" s="167"/>
      <c r="H203" s="147"/>
      <c r="I203" s="147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147"/>
      <c r="C204" s="147"/>
      <c r="D204" s="167"/>
      <c r="E204" s="147"/>
      <c r="F204" s="147"/>
      <c r="G204" s="167"/>
      <c r="H204" s="147"/>
      <c r="I204" s="147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147"/>
      <c r="C205" s="147"/>
      <c r="D205" s="167"/>
      <c r="E205" s="147"/>
      <c r="F205" s="147"/>
      <c r="G205" s="167"/>
      <c r="H205" s="147"/>
      <c r="I205" s="147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147"/>
      <c r="C206" s="147"/>
      <c r="D206" s="167"/>
      <c r="E206" s="147"/>
      <c r="F206" s="147"/>
      <c r="G206" s="167"/>
      <c r="H206" s="147"/>
      <c r="I206" s="147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147"/>
      <c r="C207" s="147"/>
      <c r="D207" s="167"/>
      <c r="E207" s="147"/>
      <c r="F207" s="147"/>
      <c r="G207" s="167"/>
      <c r="H207" s="147"/>
      <c r="I207" s="147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147"/>
      <c r="C208" s="147"/>
      <c r="D208" s="167"/>
      <c r="E208" s="147"/>
      <c r="F208" s="147"/>
      <c r="G208" s="167"/>
      <c r="H208" s="147"/>
      <c r="I208" s="147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147"/>
      <c r="C209" s="147"/>
      <c r="D209" s="167"/>
      <c r="E209" s="147"/>
      <c r="F209" s="147"/>
      <c r="G209" s="167"/>
      <c r="H209" s="147"/>
      <c r="I209" s="147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147"/>
      <c r="C210" s="147"/>
      <c r="D210" s="167"/>
      <c r="E210" s="147"/>
      <c r="F210" s="147"/>
      <c r="G210" s="167"/>
      <c r="H210" s="147"/>
      <c r="I210" s="147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147"/>
      <c r="C211" s="147"/>
      <c r="D211" s="167"/>
      <c r="E211" s="147"/>
      <c r="F211" s="147"/>
      <c r="G211" s="167"/>
      <c r="H211" s="147"/>
      <c r="I211" s="147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147"/>
      <c r="C212" s="147"/>
      <c r="D212" s="167"/>
      <c r="E212" s="147"/>
      <c r="F212" s="147"/>
      <c r="G212" s="167"/>
      <c r="H212" s="147"/>
      <c r="I212" s="147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147"/>
      <c r="C213" s="147"/>
      <c r="D213" s="167"/>
      <c r="E213" s="147"/>
      <c r="F213" s="147"/>
      <c r="G213" s="167"/>
      <c r="H213" s="147"/>
      <c r="I213" s="147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147"/>
      <c r="C214" s="147"/>
      <c r="D214" s="167"/>
      <c r="E214" s="147"/>
      <c r="F214" s="147"/>
      <c r="G214" s="167"/>
      <c r="H214" s="147"/>
      <c r="I214" s="147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147"/>
      <c r="C215" s="147"/>
      <c r="D215" s="167"/>
      <c r="E215" s="147"/>
      <c r="F215" s="147"/>
      <c r="G215" s="167"/>
      <c r="H215" s="147"/>
      <c r="I215" s="147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147"/>
      <c r="C216" s="147"/>
      <c r="D216" s="167"/>
      <c r="E216" s="147"/>
      <c r="F216" s="147"/>
      <c r="G216" s="167"/>
      <c r="H216" s="147"/>
      <c r="I216" s="147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147"/>
      <c r="C217" s="147"/>
      <c r="D217" s="167"/>
      <c r="E217" s="147"/>
      <c r="F217" s="147"/>
      <c r="G217" s="167"/>
      <c r="H217" s="147"/>
      <c r="I217" s="147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147"/>
      <c r="C218" s="147"/>
      <c r="D218" s="167"/>
      <c r="E218" s="147"/>
      <c r="F218" s="147"/>
      <c r="G218" s="167"/>
      <c r="H218" s="147"/>
      <c r="I218" s="147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147"/>
      <c r="C219" s="147"/>
      <c r="D219" s="167"/>
      <c r="E219" s="147"/>
      <c r="F219" s="147"/>
      <c r="G219" s="167"/>
      <c r="H219" s="147"/>
      <c r="I219" s="147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147"/>
      <c r="C220" s="147"/>
      <c r="D220" s="167"/>
      <c r="E220" s="147"/>
      <c r="F220" s="147"/>
      <c r="G220" s="167"/>
      <c r="H220" s="147"/>
      <c r="I220" s="147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147"/>
      <c r="C221" s="147"/>
      <c r="D221" s="167"/>
      <c r="E221" s="147"/>
      <c r="F221" s="147"/>
      <c r="G221" s="167"/>
      <c r="H221" s="147"/>
      <c r="I221" s="147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147"/>
      <c r="C222" s="147"/>
      <c r="D222" s="167"/>
      <c r="E222" s="147"/>
      <c r="F222" s="147"/>
      <c r="G222" s="167"/>
      <c r="H222" s="147"/>
      <c r="I222" s="147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147"/>
      <c r="C223" s="147"/>
      <c r="D223" s="167"/>
      <c r="E223" s="147"/>
      <c r="F223" s="147"/>
      <c r="G223" s="167"/>
      <c r="H223" s="147"/>
      <c r="I223" s="147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147"/>
      <c r="C224" s="147"/>
      <c r="D224" s="167"/>
      <c r="E224" s="147"/>
      <c r="F224" s="147"/>
      <c r="G224" s="167"/>
      <c r="H224" s="147"/>
      <c r="I224" s="147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147"/>
      <c r="C225" s="147"/>
      <c r="D225" s="167"/>
      <c r="E225" s="147"/>
      <c r="F225" s="147"/>
      <c r="G225" s="167"/>
      <c r="H225" s="147"/>
      <c r="I225" s="147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147"/>
      <c r="C226" s="147"/>
      <c r="D226" s="167"/>
      <c r="E226" s="147"/>
      <c r="F226" s="147"/>
      <c r="G226" s="167"/>
      <c r="H226" s="147"/>
      <c r="I226" s="147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147"/>
      <c r="C227" s="147"/>
      <c r="D227" s="167"/>
      <c r="E227" s="147"/>
      <c r="F227" s="147"/>
      <c r="G227" s="167"/>
      <c r="H227" s="147"/>
      <c r="I227" s="147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147"/>
      <c r="C228" s="147"/>
      <c r="D228" s="167"/>
      <c r="E228" s="147"/>
      <c r="F228" s="147"/>
      <c r="G228" s="167"/>
      <c r="H228" s="147"/>
      <c r="I228" s="147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147"/>
      <c r="C229" s="147"/>
      <c r="D229" s="167"/>
      <c r="E229" s="147"/>
      <c r="F229" s="147"/>
      <c r="G229" s="167"/>
      <c r="H229" s="147"/>
      <c r="I229" s="147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147"/>
      <c r="C230" s="147"/>
      <c r="D230" s="167"/>
      <c r="E230" s="147"/>
      <c r="F230" s="147"/>
      <c r="G230" s="167"/>
      <c r="H230" s="147"/>
      <c r="I230" s="147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147"/>
      <c r="C231" s="147"/>
      <c r="D231" s="167"/>
      <c r="E231" s="147"/>
      <c r="F231" s="147"/>
      <c r="G231" s="167"/>
      <c r="H231" s="147"/>
      <c r="I231" s="147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147"/>
      <c r="C232" s="147"/>
      <c r="D232" s="167"/>
      <c r="E232" s="147"/>
      <c r="F232" s="147"/>
      <c r="G232" s="167"/>
      <c r="H232" s="147"/>
      <c r="I232" s="147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147"/>
      <c r="C233" s="147"/>
      <c r="D233" s="167"/>
      <c r="E233" s="147"/>
      <c r="F233" s="147"/>
      <c r="G233" s="167"/>
      <c r="H233" s="147"/>
      <c r="I233" s="147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147"/>
      <c r="C234" s="147"/>
      <c r="D234" s="167"/>
      <c r="E234" s="147"/>
      <c r="F234" s="147"/>
      <c r="G234" s="167"/>
      <c r="H234" s="147"/>
      <c r="I234" s="147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147"/>
      <c r="C235" s="147"/>
      <c r="D235" s="167"/>
      <c r="E235" s="147"/>
      <c r="F235" s="147"/>
      <c r="G235" s="167"/>
      <c r="H235" s="147"/>
      <c r="I235" s="147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147"/>
      <c r="C236" s="147"/>
      <c r="D236" s="167"/>
      <c r="E236" s="147"/>
      <c r="F236" s="147"/>
      <c r="G236" s="167"/>
      <c r="H236" s="147"/>
      <c r="I236" s="147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147"/>
      <c r="C237" s="147"/>
      <c r="D237" s="167"/>
      <c r="E237" s="147"/>
      <c r="F237" s="147"/>
      <c r="G237" s="167"/>
      <c r="H237" s="147"/>
      <c r="I237" s="147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147"/>
      <c r="C238" s="147"/>
      <c r="D238" s="167"/>
      <c r="E238" s="147"/>
      <c r="F238" s="147"/>
      <c r="G238" s="167"/>
      <c r="H238" s="147"/>
      <c r="I238" s="147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147"/>
      <c r="C239" s="147"/>
      <c r="D239" s="167"/>
      <c r="E239" s="147"/>
      <c r="F239" s="147"/>
      <c r="G239" s="167"/>
      <c r="H239" s="147"/>
      <c r="I239" s="147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147"/>
      <c r="C240" s="147"/>
      <c r="D240" s="167"/>
      <c r="E240" s="147"/>
      <c r="F240" s="147"/>
      <c r="G240" s="167"/>
      <c r="H240" s="147"/>
      <c r="I240" s="147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147"/>
      <c r="C241" s="147"/>
      <c r="D241" s="167"/>
      <c r="E241" s="147"/>
      <c r="F241" s="147"/>
      <c r="G241" s="167"/>
      <c r="H241" s="147"/>
      <c r="I241" s="147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147"/>
      <c r="C242" s="147"/>
      <c r="D242" s="167"/>
      <c r="E242" s="147"/>
      <c r="F242" s="147"/>
      <c r="G242" s="167"/>
      <c r="H242" s="147"/>
      <c r="I242" s="147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147"/>
      <c r="C243" s="147"/>
      <c r="D243" s="167"/>
      <c r="E243" s="147"/>
      <c r="F243" s="147"/>
      <c r="G243" s="167"/>
      <c r="H243" s="147"/>
      <c r="I243" s="147"/>
      <c r="J243" s="181"/>
      <c r="K243" s="181"/>
      <c r="L243" s="181"/>
      <c r="M243" s="181"/>
      <c r="N243" s="181"/>
      <c r="O243" s="181"/>
      <c r="P243" s="181"/>
      <c r="Q243" s="181"/>
    </row>
    <row r="244" spans="2:17" x14ac:dyDescent="0.2">
      <c r="B244" s="147"/>
      <c r="C244" s="147"/>
      <c r="D244" s="167"/>
      <c r="E244" s="147"/>
      <c r="F244" s="147"/>
      <c r="G244" s="167"/>
      <c r="H244" s="147"/>
      <c r="I244" s="147"/>
      <c r="J244" s="181"/>
      <c r="K244" s="181"/>
      <c r="L244" s="181"/>
      <c r="M244" s="181"/>
      <c r="N244" s="181"/>
      <c r="O244" s="181"/>
      <c r="P244" s="181"/>
      <c r="Q244" s="181"/>
    </row>
    <row r="245" spans="2:17" x14ac:dyDescent="0.2">
      <c r="B245" s="147"/>
      <c r="C245" s="147"/>
      <c r="D245" s="167"/>
      <c r="E245" s="147"/>
      <c r="F245" s="147"/>
      <c r="G245" s="167"/>
      <c r="H245" s="147"/>
      <c r="I245" s="147"/>
      <c r="J245" s="181"/>
      <c r="K245" s="181"/>
      <c r="L245" s="181"/>
      <c r="M245" s="181"/>
      <c r="N245" s="181"/>
      <c r="O245" s="181"/>
      <c r="P245" s="181"/>
      <c r="Q245" s="181"/>
    </row>
    <row r="246" spans="2:17" x14ac:dyDescent="0.2">
      <c r="B246" s="147"/>
      <c r="C246" s="147"/>
      <c r="D246" s="167"/>
      <c r="E246" s="147"/>
      <c r="F246" s="147"/>
      <c r="G246" s="167"/>
      <c r="H246" s="147"/>
      <c r="I246" s="147"/>
      <c r="J246" s="181"/>
      <c r="K246" s="181"/>
      <c r="L246" s="181"/>
      <c r="M246" s="181"/>
      <c r="N246" s="181"/>
      <c r="O246" s="181"/>
      <c r="P246" s="181"/>
      <c r="Q246" s="181"/>
    </row>
    <row r="247" spans="2:17" x14ac:dyDescent="0.2">
      <c r="B247" s="147"/>
      <c r="C247" s="147"/>
      <c r="D247" s="167"/>
      <c r="E247" s="147"/>
      <c r="F247" s="147"/>
      <c r="G247" s="167"/>
      <c r="H247" s="147"/>
      <c r="I247" s="147"/>
      <c r="J247" s="181"/>
      <c r="K247" s="181"/>
      <c r="L247" s="181"/>
      <c r="M247" s="181"/>
      <c r="N247" s="181"/>
      <c r="O247" s="181"/>
      <c r="P247" s="181"/>
      <c r="Q247" s="181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195" bestFit="1" customWidth="1"/>
    <col min="2" max="2" width="14.28515625" style="158" customWidth="1"/>
    <col min="3" max="3" width="15.140625" style="158" customWidth="1"/>
    <col min="4" max="4" width="10.28515625" style="176" customWidth="1"/>
    <col min="5" max="5" width="8.85546875" style="195" hidden="1" customWidth="1"/>
    <col min="6" max="16384" width="9.140625" style="195"/>
  </cols>
  <sheetData>
    <row r="2" spans="1:20" ht="39" customHeight="1" x14ac:dyDescent="0.3">
      <c r="A2" s="280" t="s">
        <v>4</v>
      </c>
      <c r="B2" s="3"/>
      <c r="C2" s="3"/>
      <c r="D2" s="3"/>
      <c r="E2" s="3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spans="1:20" x14ac:dyDescent="0.2">
      <c r="A3" s="79"/>
    </row>
    <row r="4" spans="1:20" s="250" customFormat="1" x14ac:dyDescent="0.2">
      <c r="B4" s="206"/>
      <c r="C4" s="206"/>
      <c r="D4" s="237" t="str">
        <f>VALVAL</f>
        <v>млрд. одиниць</v>
      </c>
    </row>
    <row r="5" spans="1:20" s="118" customFormat="1" x14ac:dyDescent="0.2">
      <c r="A5" s="184"/>
      <c r="B5" s="86" t="s">
        <v>172</v>
      </c>
      <c r="C5" s="86" t="s">
        <v>175</v>
      </c>
      <c r="D5" s="102" t="s">
        <v>193</v>
      </c>
      <c r="E5" s="73" t="s">
        <v>61</v>
      </c>
    </row>
    <row r="6" spans="1:20" s="69" customFormat="1" ht="15" x14ac:dyDescent="0.2">
      <c r="A6" s="91" t="s">
        <v>154</v>
      </c>
      <c r="B6" s="156">
        <f t="shared" ref="B6:D6" si="0">SUM(B$7+ B$8+ B$9)</f>
        <v>75.711091565360007</v>
      </c>
      <c r="C6" s="156">
        <f t="shared" si="0"/>
        <v>2025.6664570098001</v>
      </c>
      <c r="D6" s="174">
        <f t="shared" si="0"/>
        <v>1</v>
      </c>
      <c r="E6" s="52" t="s">
        <v>93</v>
      </c>
    </row>
    <row r="7" spans="1:20" s="209" customFormat="1" x14ac:dyDescent="0.2">
      <c r="A7" s="173" t="s">
        <v>11</v>
      </c>
      <c r="B7" s="21">
        <v>2.22685000761</v>
      </c>
      <c r="C7" s="21">
        <v>59.579848500449998</v>
      </c>
      <c r="D7" s="39">
        <v>2.9412000000000001E-2</v>
      </c>
      <c r="E7" s="210" t="s">
        <v>13</v>
      </c>
    </row>
    <row r="8" spans="1:20" s="209" customFormat="1" x14ac:dyDescent="0.2">
      <c r="A8" s="173" t="s">
        <v>12</v>
      </c>
      <c r="B8" s="21">
        <v>21.804863394990001</v>
      </c>
      <c r="C8" s="21">
        <v>583.39378637660002</v>
      </c>
      <c r="D8" s="39">
        <v>0.28800100000000001</v>
      </c>
      <c r="E8" s="210" t="s">
        <v>13</v>
      </c>
    </row>
    <row r="9" spans="1:20" s="209" customFormat="1" x14ac:dyDescent="0.2">
      <c r="A9" s="173" t="s">
        <v>165</v>
      </c>
      <c r="B9" s="21">
        <v>51.679378162760003</v>
      </c>
      <c r="C9" s="21">
        <v>1382.6928221327501</v>
      </c>
      <c r="D9" s="39">
        <v>0.68258700000000005</v>
      </c>
      <c r="E9" s="210" t="s">
        <v>13</v>
      </c>
    </row>
    <row r="10" spans="1:20" x14ac:dyDescent="0.2">
      <c r="B10" s="147"/>
      <c r="C10" s="147"/>
      <c r="D10" s="167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</row>
    <row r="11" spans="1:20" x14ac:dyDescent="0.2">
      <c r="B11" s="147"/>
      <c r="C11" s="147"/>
      <c r="D11" s="167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</row>
    <row r="12" spans="1:20" x14ac:dyDescent="0.2">
      <c r="B12" s="147"/>
      <c r="C12" s="147"/>
      <c r="D12" s="167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</row>
    <row r="13" spans="1:20" x14ac:dyDescent="0.2">
      <c r="B13" s="147"/>
      <c r="C13" s="147"/>
      <c r="D13" s="167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</row>
    <row r="14" spans="1:20" x14ac:dyDescent="0.2">
      <c r="B14" s="147"/>
      <c r="C14" s="147"/>
      <c r="D14" s="167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</row>
    <row r="15" spans="1:20" x14ac:dyDescent="0.2">
      <c r="B15" s="147"/>
      <c r="C15" s="147"/>
      <c r="D15" s="167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</row>
    <row r="16" spans="1:20" x14ac:dyDescent="0.2">
      <c r="B16" s="147"/>
      <c r="C16" s="147"/>
      <c r="D16" s="167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2:18" x14ac:dyDescent="0.2">
      <c r="B17" s="147"/>
      <c r="C17" s="147"/>
      <c r="D17" s="167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</row>
    <row r="18" spans="2:18" x14ac:dyDescent="0.2">
      <c r="B18" s="147"/>
      <c r="C18" s="147"/>
      <c r="D18" s="167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</row>
    <row r="19" spans="2:18" x14ac:dyDescent="0.2">
      <c r="B19" s="147"/>
      <c r="C19" s="147"/>
      <c r="D19" s="167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</row>
    <row r="20" spans="2:18" x14ac:dyDescent="0.2">
      <c r="B20" s="147"/>
      <c r="C20" s="147"/>
      <c r="D20" s="167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</row>
    <row r="21" spans="2:18" x14ac:dyDescent="0.2">
      <c r="B21" s="147"/>
      <c r="C21" s="147"/>
      <c r="D21" s="167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</row>
    <row r="22" spans="2:18" x14ac:dyDescent="0.2">
      <c r="B22" s="147"/>
      <c r="C22" s="147"/>
      <c r="D22" s="167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</row>
    <row r="23" spans="2:18" x14ac:dyDescent="0.2">
      <c r="B23" s="147"/>
      <c r="C23" s="147"/>
      <c r="D23" s="167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</row>
    <row r="24" spans="2:18" x14ac:dyDescent="0.2">
      <c r="B24" s="147"/>
      <c r="C24" s="147"/>
      <c r="D24" s="167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</row>
    <row r="25" spans="2:18" x14ac:dyDescent="0.2">
      <c r="B25" s="147"/>
      <c r="C25" s="147"/>
      <c r="D25" s="167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</row>
    <row r="26" spans="2:18" x14ac:dyDescent="0.2">
      <c r="B26" s="147"/>
      <c r="C26" s="147"/>
      <c r="D26" s="167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</row>
    <row r="27" spans="2:18" x14ac:dyDescent="0.2">
      <c r="B27" s="147"/>
      <c r="C27" s="147"/>
      <c r="D27" s="167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</row>
    <row r="28" spans="2:18" x14ac:dyDescent="0.2">
      <c r="B28" s="147"/>
      <c r="C28" s="147"/>
      <c r="D28" s="167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</row>
    <row r="29" spans="2:18" x14ac:dyDescent="0.2">
      <c r="B29" s="147"/>
      <c r="C29" s="147"/>
      <c r="D29" s="167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</row>
    <row r="30" spans="2:18" x14ac:dyDescent="0.2">
      <c r="B30" s="147"/>
      <c r="C30" s="147"/>
      <c r="D30" s="167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</row>
    <row r="31" spans="2:18" x14ac:dyDescent="0.2">
      <c r="B31" s="147"/>
      <c r="C31" s="147"/>
      <c r="D31" s="167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</row>
    <row r="32" spans="2:18" x14ac:dyDescent="0.2">
      <c r="B32" s="147"/>
      <c r="C32" s="147"/>
      <c r="D32" s="167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</row>
    <row r="33" spans="2:18" x14ac:dyDescent="0.2">
      <c r="B33" s="147"/>
      <c r="C33" s="147"/>
      <c r="D33" s="167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</row>
    <row r="34" spans="2:18" x14ac:dyDescent="0.2">
      <c r="B34" s="147"/>
      <c r="C34" s="147"/>
      <c r="D34" s="167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</row>
    <row r="35" spans="2:18" x14ac:dyDescent="0.2">
      <c r="B35" s="147"/>
      <c r="C35" s="147"/>
      <c r="D35" s="167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</row>
    <row r="36" spans="2:18" x14ac:dyDescent="0.2">
      <c r="B36" s="147"/>
      <c r="C36" s="147"/>
      <c r="D36" s="167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</row>
    <row r="37" spans="2:18" x14ac:dyDescent="0.2">
      <c r="B37" s="147"/>
      <c r="C37" s="147"/>
      <c r="D37" s="167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</row>
    <row r="38" spans="2:18" x14ac:dyDescent="0.2">
      <c r="B38" s="147"/>
      <c r="C38" s="147"/>
      <c r="D38" s="167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</row>
    <row r="39" spans="2:18" x14ac:dyDescent="0.2">
      <c r="B39" s="147"/>
      <c r="C39" s="147"/>
      <c r="D39" s="167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</row>
    <row r="40" spans="2:18" x14ac:dyDescent="0.2">
      <c r="B40" s="147"/>
      <c r="C40" s="147"/>
      <c r="D40" s="167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</row>
    <row r="41" spans="2:18" x14ac:dyDescent="0.2">
      <c r="B41" s="147"/>
      <c r="C41" s="147"/>
      <c r="D41" s="167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</row>
    <row r="42" spans="2:18" x14ac:dyDescent="0.2">
      <c r="B42" s="147"/>
      <c r="C42" s="147"/>
      <c r="D42" s="167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</row>
    <row r="43" spans="2:18" x14ac:dyDescent="0.2">
      <c r="B43" s="147"/>
      <c r="C43" s="147"/>
      <c r="D43" s="167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</row>
    <row r="44" spans="2:18" x14ac:dyDescent="0.2">
      <c r="B44" s="147"/>
      <c r="C44" s="147"/>
      <c r="D44" s="167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</row>
    <row r="45" spans="2:18" x14ac:dyDescent="0.2">
      <c r="B45" s="147"/>
      <c r="C45" s="147"/>
      <c r="D45" s="167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</row>
    <row r="46" spans="2:18" x14ac:dyDescent="0.2">
      <c r="B46" s="147"/>
      <c r="C46" s="147"/>
      <c r="D46" s="167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</row>
    <row r="47" spans="2:18" x14ac:dyDescent="0.2">
      <c r="B47" s="147"/>
      <c r="C47" s="147"/>
      <c r="D47" s="167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</row>
    <row r="48" spans="2:18" x14ac:dyDescent="0.2">
      <c r="B48" s="147"/>
      <c r="C48" s="147"/>
      <c r="D48" s="167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</row>
    <row r="49" spans="2:18" x14ac:dyDescent="0.2">
      <c r="B49" s="147"/>
      <c r="C49" s="147"/>
      <c r="D49" s="167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</row>
    <row r="50" spans="2:18" x14ac:dyDescent="0.2">
      <c r="B50" s="147"/>
      <c r="C50" s="147"/>
      <c r="D50" s="167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</row>
    <row r="51" spans="2:18" x14ac:dyDescent="0.2">
      <c r="B51" s="147"/>
      <c r="C51" s="147"/>
      <c r="D51" s="167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</row>
    <row r="52" spans="2:18" x14ac:dyDescent="0.2">
      <c r="B52" s="147"/>
      <c r="C52" s="147"/>
      <c r="D52" s="167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</row>
    <row r="53" spans="2:18" x14ac:dyDescent="0.2">
      <c r="B53" s="147"/>
      <c r="C53" s="147"/>
      <c r="D53" s="167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</row>
    <row r="54" spans="2:18" x14ac:dyDescent="0.2">
      <c r="B54" s="147"/>
      <c r="C54" s="147"/>
      <c r="D54" s="167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</row>
    <row r="55" spans="2:18" x14ac:dyDescent="0.2">
      <c r="B55" s="147"/>
      <c r="C55" s="147"/>
      <c r="D55" s="167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</row>
    <row r="56" spans="2:18" x14ac:dyDescent="0.2">
      <c r="B56" s="147"/>
      <c r="C56" s="147"/>
      <c r="D56" s="167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</row>
    <row r="57" spans="2:18" x14ac:dyDescent="0.2">
      <c r="B57" s="147"/>
      <c r="C57" s="147"/>
      <c r="D57" s="167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</row>
    <row r="58" spans="2:18" x14ac:dyDescent="0.2">
      <c r="B58" s="147"/>
      <c r="C58" s="147"/>
      <c r="D58" s="167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</row>
    <row r="59" spans="2:18" x14ac:dyDescent="0.2">
      <c r="B59" s="147"/>
      <c r="C59" s="147"/>
      <c r="D59" s="167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</row>
    <row r="60" spans="2:18" x14ac:dyDescent="0.2">
      <c r="B60" s="147"/>
      <c r="C60" s="147"/>
      <c r="D60" s="167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</row>
    <row r="61" spans="2:18" x14ac:dyDescent="0.2">
      <c r="B61" s="147"/>
      <c r="C61" s="147"/>
      <c r="D61" s="167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</row>
    <row r="62" spans="2:18" x14ac:dyDescent="0.2">
      <c r="B62" s="147"/>
      <c r="C62" s="147"/>
      <c r="D62" s="167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</row>
    <row r="63" spans="2:18" x14ac:dyDescent="0.2">
      <c r="B63" s="147"/>
      <c r="C63" s="147"/>
      <c r="D63" s="167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</row>
    <row r="64" spans="2:18" x14ac:dyDescent="0.2">
      <c r="B64" s="147"/>
      <c r="C64" s="147"/>
      <c r="D64" s="167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</row>
    <row r="65" spans="2:18" x14ac:dyDescent="0.2">
      <c r="B65" s="147"/>
      <c r="C65" s="147"/>
      <c r="D65" s="167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</row>
    <row r="66" spans="2:18" x14ac:dyDescent="0.2">
      <c r="B66" s="147"/>
      <c r="C66" s="147"/>
      <c r="D66" s="167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47"/>
      <c r="C67" s="147"/>
      <c r="D67" s="167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47"/>
      <c r="C68" s="147"/>
      <c r="D68" s="167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47"/>
      <c r="C69" s="147"/>
      <c r="D69" s="167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  <row r="70" spans="2:18" x14ac:dyDescent="0.2">
      <c r="B70" s="147"/>
      <c r="C70" s="147"/>
      <c r="D70" s="167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</row>
    <row r="71" spans="2:18" x14ac:dyDescent="0.2">
      <c r="B71" s="147"/>
      <c r="C71" s="147"/>
      <c r="D71" s="167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</row>
    <row r="72" spans="2:18" x14ac:dyDescent="0.2">
      <c r="B72" s="147"/>
      <c r="C72" s="147"/>
      <c r="D72" s="167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</row>
    <row r="73" spans="2:18" x14ac:dyDescent="0.2">
      <c r="B73" s="147"/>
      <c r="C73" s="147"/>
      <c r="D73" s="167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</row>
    <row r="74" spans="2:18" x14ac:dyDescent="0.2">
      <c r="B74" s="147"/>
      <c r="C74" s="147"/>
      <c r="D74" s="167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</row>
    <row r="75" spans="2:18" x14ac:dyDescent="0.2">
      <c r="B75" s="147"/>
      <c r="C75" s="147"/>
      <c r="D75" s="167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</row>
    <row r="76" spans="2:18" x14ac:dyDescent="0.2">
      <c r="B76" s="147"/>
      <c r="C76" s="147"/>
      <c r="D76" s="167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</row>
    <row r="77" spans="2:18" x14ac:dyDescent="0.2">
      <c r="B77" s="147"/>
      <c r="C77" s="147"/>
      <c r="D77" s="167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</row>
    <row r="78" spans="2:18" x14ac:dyDescent="0.2">
      <c r="B78" s="147"/>
      <c r="C78" s="147"/>
      <c r="D78" s="167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</row>
    <row r="79" spans="2:18" x14ac:dyDescent="0.2">
      <c r="B79" s="147"/>
      <c r="C79" s="147"/>
      <c r="D79" s="167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</row>
    <row r="80" spans="2:18" x14ac:dyDescent="0.2">
      <c r="B80" s="147"/>
      <c r="C80" s="147"/>
      <c r="D80" s="167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</row>
    <row r="81" spans="2:18" x14ac:dyDescent="0.2">
      <c r="B81" s="147"/>
      <c r="C81" s="147"/>
      <c r="D81" s="167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</row>
    <row r="82" spans="2:18" x14ac:dyDescent="0.2">
      <c r="B82" s="147"/>
      <c r="C82" s="147"/>
      <c r="D82" s="167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181"/>
    </row>
    <row r="83" spans="2:18" x14ac:dyDescent="0.2">
      <c r="B83" s="147"/>
      <c r="C83" s="147"/>
      <c r="D83" s="167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</row>
    <row r="84" spans="2:18" x14ac:dyDescent="0.2">
      <c r="B84" s="147"/>
      <c r="C84" s="147"/>
      <c r="D84" s="167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</row>
    <row r="85" spans="2:18" x14ac:dyDescent="0.2">
      <c r="B85" s="147"/>
      <c r="C85" s="147"/>
      <c r="D85" s="167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</row>
    <row r="86" spans="2:18" x14ac:dyDescent="0.2">
      <c r="B86" s="147"/>
      <c r="C86" s="147"/>
      <c r="D86" s="167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</row>
    <row r="87" spans="2:18" x14ac:dyDescent="0.2">
      <c r="B87" s="147"/>
      <c r="C87" s="147"/>
      <c r="D87" s="167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</row>
    <row r="88" spans="2:18" x14ac:dyDescent="0.2">
      <c r="B88" s="147"/>
      <c r="C88" s="147"/>
      <c r="D88" s="167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</row>
    <row r="89" spans="2:18" x14ac:dyDescent="0.2">
      <c r="B89" s="147"/>
      <c r="C89" s="147"/>
      <c r="D89" s="167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  <c r="R89" s="181"/>
    </row>
    <row r="90" spans="2:18" x14ac:dyDescent="0.2">
      <c r="B90" s="147"/>
      <c r="C90" s="147"/>
      <c r="D90" s="167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</row>
    <row r="91" spans="2:18" x14ac:dyDescent="0.2">
      <c r="B91" s="147"/>
      <c r="C91" s="147"/>
      <c r="D91" s="167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</row>
    <row r="92" spans="2:18" x14ac:dyDescent="0.2">
      <c r="B92" s="147"/>
      <c r="C92" s="147"/>
      <c r="D92" s="167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</row>
    <row r="93" spans="2:18" x14ac:dyDescent="0.2">
      <c r="B93" s="147"/>
      <c r="C93" s="147"/>
      <c r="D93" s="167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</row>
    <row r="94" spans="2:18" x14ac:dyDescent="0.2">
      <c r="B94" s="147"/>
      <c r="C94" s="147"/>
      <c r="D94" s="167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</row>
    <row r="95" spans="2:18" x14ac:dyDescent="0.2">
      <c r="B95" s="147"/>
      <c r="C95" s="147"/>
      <c r="D95" s="167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  <c r="R95" s="181"/>
    </row>
    <row r="96" spans="2:18" x14ac:dyDescent="0.2">
      <c r="B96" s="147"/>
      <c r="C96" s="147"/>
      <c r="D96" s="167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</row>
    <row r="97" spans="2:18" x14ac:dyDescent="0.2">
      <c r="B97" s="147"/>
      <c r="C97" s="147"/>
      <c r="D97" s="167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81"/>
    </row>
    <row r="98" spans="2:18" x14ac:dyDescent="0.2">
      <c r="B98" s="147"/>
      <c r="C98" s="147"/>
      <c r="D98" s="167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</row>
    <row r="99" spans="2:18" x14ac:dyDescent="0.2">
      <c r="B99" s="147"/>
      <c r="C99" s="147"/>
      <c r="D99" s="167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  <c r="R99" s="181"/>
    </row>
    <row r="100" spans="2:18" x14ac:dyDescent="0.2">
      <c r="B100" s="147"/>
      <c r="C100" s="147"/>
      <c r="D100" s="167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</row>
    <row r="101" spans="2:18" x14ac:dyDescent="0.2">
      <c r="B101" s="147"/>
      <c r="C101" s="147"/>
      <c r="D101" s="167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</row>
    <row r="102" spans="2:18" x14ac:dyDescent="0.2">
      <c r="B102" s="147"/>
      <c r="C102" s="147"/>
      <c r="D102" s="167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</row>
    <row r="103" spans="2:18" x14ac:dyDescent="0.2">
      <c r="B103" s="147"/>
      <c r="C103" s="147"/>
      <c r="D103" s="167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</row>
    <row r="104" spans="2:18" x14ac:dyDescent="0.2">
      <c r="B104" s="147"/>
      <c r="C104" s="147"/>
      <c r="D104" s="167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</row>
    <row r="105" spans="2:18" x14ac:dyDescent="0.2">
      <c r="B105" s="147"/>
      <c r="C105" s="147"/>
      <c r="D105" s="167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</row>
    <row r="106" spans="2:18" x14ac:dyDescent="0.2">
      <c r="B106" s="147"/>
      <c r="C106" s="147"/>
      <c r="D106" s="167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  <c r="R106" s="181"/>
    </row>
    <row r="107" spans="2:18" x14ac:dyDescent="0.2">
      <c r="B107" s="147"/>
      <c r="C107" s="147"/>
      <c r="D107" s="167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  <c r="R107" s="181"/>
    </row>
    <row r="108" spans="2:18" x14ac:dyDescent="0.2">
      <c r="B108" s="147"/>
      <c r="C108" s="147"/>
      <c r="D108" s="167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</row>
    <row r="109" spans="2:18" x14ac:dyDescent="0.2">
      <c r="B109" s="147"/>
      <c r="C109" s="147"/>
      <c r="D109" s="167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</row>
    <row r="110" spans="2:18" x14ac:dyDescent="0.2">
      <c r="B110" s="147"/>
      <c r="C110" s="147"/>
      <c r="D110" s="167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</row>
    <row r="111" spans="2:18" x14ac:dyDescent="0.2">
      <c r="B111" s="147"/>
      <c r="C111" s="147"/>
      <c r="D111" s="167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  <c r="R111" s="181"/>
    </row>
    <row r="112" spans="2:18" x14ac:dyDescent="0.2">
      <c r="B112" s="147"/>
      <c r="C112" s="147"/>
      <c r="D112" s="167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</row>
    <row r="113" spans="2:18" x14ac:dyDescent="0.2">
      <c r="B113" s="147"/>
      <c r="C113" s="147"/>
      <c r="D113" s="167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  <c r="R113" s="181"/>
    </row>
    <row r="114" spans="2:18" x14ac:dyDescent="0.2">
      <c r="B114" s="147"/>
      <c r="C114" s="147"/>
      <c r="D114" s="167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  <c r="R114" s="181"/>
    </row>
    <row r="115" spans="2:18" x14ac:dyDescent="0.2">
      <c r="B115" s="147"/>
      <c r="C115" s="147"/>
      <c r="D115" s="167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</row>
    <row r="116" spans="2:18" x14ac:dyDescent="0.2">
      <c r="B116" s="147"/>
      <c r="C116" s="147"/>
      <c r="D116" s="167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</row>
    <row r="117" spans="2:18" x14ac:dyDescent="0.2">
      <c r="B117" s="147"/>
      <c r="C117" s="147"/>
      <c r="D117" s="167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</row>
    <row r="118" spans="2:18" x14ac:dyDescent="0.2">
      <c r="B118" s="147"/>
      <c r="C118" s="147"/>
      <c r="D118" s="167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  <c r="R118" s="181"/>
    </row>
    <row r="119" spans="2:18" x14ac:dyDescent="0.2">
      <c r="B119" s="147"/>
      <c r="C119" s="147"/>
      <c r="D119" s="167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</row>
    <row r="120" spans="2:18" x14ac:dyDescent="0.2">
      <c r="B120" s="147"/>
      <c r="C120" s="147"/>
      <c r="D120" s="167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</row>
    <row r="121" spans="2:18" x14ac:dyDescent="0.2">
      <c r="B121" s="147"/>
      <c r="C121" s="147"/>
      <c r="D121" s="167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</row>
    <row r="122" spans="2:18" x14ac:dyDescent="0.2">
      <c r="B122" s="147"/>
      <c r="C122" s="147"/>
      <c r="D122" s="167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</row>
    <row r="123" spans="2:18" x14ac:dyDescent="0.2">
      <c r="B123" s="147"/>
      <c r="C123" s="147"/>
      <c r="D123" s="167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</row>
    <row r="124" spans="2:18" x14ac:dyDescent="0.2">
      <c r="B124" s="147"/>
      <c r="C124" s="147"/>
      <c r="D124" s="167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</row>
    <row r="125" spans="2:18" x14ac:dyDescent="0.2">
      <c r="B125" s="147"/>
      <c r="C125" s="147"/>
      <c r="D125" s="167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</row>
    <row r="126" spans="2:18" x14ac:dyDescent="0.2">
      <c r="B126" s="147"/>
      <c r="C126" s="147"/>
      <c r="D126" s="167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  <c r="R126" s="181"/>
    </row>
    <row r="127" spans="2:18" x14ac:dyDescent="0.2">
      <c r="B127" s="147"/>
      <c r="C127" s="147"/>
      <c r="D127" s="167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</row>
    <row r="128" spans="2:18" x14ac:dyDescent="0.2">
      <c r="B128" s="147"/>
      <c r="C128" s="147"/>
      <c r="D128" s="167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</row>
    <row r="129" spans="2:18" x14ac:dyDescent="0.2">
      <c r="B129" s="147"/>
      <c r="C129" s="147"/>
      <c r="D129" s="167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  <c r="R129" s="181"/>
    </row>
    <row r="130" spans="2:18" x14ac:dyDescent="0.2">
      <c r="B130" s="147"/>
      <c r="C130" s="147"/>
      <c r="D130" s="167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</row>
    <row r="131" spans="2:18" x14ac:dyDescent="0.2">
      <c r="B131" s="147"/>
      <c r="C131" s="147"/>
      <c r="D131" s="167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  <c r="R131" s="181"/>
    </row>
    <row r="132" spans="2:18" x14ac:dyDescent="0.2">
      <c r="B132" s="147"/>
      <c r="C132" s="147"/>
      <c r="D132" s="167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</row>
    <row r="133" spans="2:18" x14ac:dyDescent="0.2">
      <c r="B133" s="147"/>
      <c r="C133" s="147"/>
      <c r="D133" s="167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</row>
    <row r="134" spans="2:18" x14ac:dyDescent="0.2">
      <c r="B134" s="147"/>
      <c r="C134" s="147"/>
      <c r="D134" s="167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  <c r="R134" s="181"/>
    </row>
    <row r="135" spans="2:18" x14ac:dyDescent="0.2">
      <c r="B135" s="147"/>
      <c r="C135" s="147"/>
      <c r="D135" s="167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</row>
    <row r="136" spans="2:18" x14ac:dyDescent="0.2">
      <c r="B136" s="147"/>
      <c r="C136" s="147"/>
      <c r="D136" s="167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</row>
    <row r="137" spans="2:18" x14ac:dyDescent="0.2">
      <c r="B137" s="147"/>
      <c r="C137" s="147"/>
      <c r="D137" s="167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  <c r="R137" s="181"/>
    </row>
    <row r="138" spans="2:18" x14ac:dyDescent="0.2">
      <c r="B138" s="147"/>
      <c r="C138" s="147"/>
      <c r="D138" s="167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</row>
    <row r="139" spans="2:18" x14ac:dyDescent="0.2">
      <c r="B139" s="147"/>
      <c r="C139" s="147"/>
      <c r="D139" s="167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  <c r="R139" s="181"/>
    </row>
    <row r="140" spans="2:18" x14ac:dyDescent="0.2">
      <c r="B140" s="147"/>
      <c r="C140" s="147"/>
      <c r="D140" s="167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</row>
    <row r="141" spans="2:18" x14ac:dyDescent="0.2">
      <c r="B141" s="147"/>
      <c r="C141" s="147"/>
      <c r="D141" s="167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</row>
    <row r="142" spans="2:18" x14ac:dyDescent="0.2">
      <c r="B142" s="147"/>
      <c r="C142" s="147"/>
      <c r="D142" s="167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</row>
    <row r="143" spans="2:18" x14ac:dyDescent="0.2">
      <c r="B143" s="147"/>
      <c r="C143" s="147"/>
      <c r="D143" s="167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  <c r="R143" s="181"/>
    </row>
    <row r="144" spans="2:18" x14ac:dyDescent="0.2">
      <c r="B144" s="147"/>
      <c r="C144" s="147"/>
      <c r="D144" s="167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  <c r="R144" s="181"/>
    </row>
    <row r="145" spans="2:18" x14ac:dyDescent="0.2">
      <c r="B145" s="147"/>
      <c r="C145" s="147"/>
      <c r="D145" s="167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  <c r="R145" s="181"/>
    </row>
    <row r="146" spans="2:18" x14ac:dyDescent="0.2">
      <c r="B146" s="147"/>
      <c r="C146" s="147"/>
      <c r="D146" s="167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</row>
    <row r="147" spans="2:18" x14ac:dyDescent="0.2">
      <c r="B147" s="147"/>
      <c r="C147" s="147"/>
      <c r="D147" s="167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  <c r="R147" s="181"/>
    </row>
    <row r="148" spans="2:18" x14ac:dyDescent="0.2">
      <c r="B148" s="147"/>
      <c r="C148" s="147"/>
      <c r="D148" s="167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</row>
    <row r="149" spans="2:18" x14ac:dyDescent="0.2">
      <c r="B149" s="147"/>
      <c r="C149" s="147"/>
      <c r="D149" s="167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</row>
    <row r="150" spans="2:18" x14ac:dyDescent="0.2">
      <c r="B150" s="147"/>
      <c r="C150" s="147"/>
      <c r="D150" s="167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  <c r="R150" s="181"/>
    </row>
    <row r="151" spans="2:18" x14ac:dyDescent="0.2">
      <c r="B151" s="147"/>
      <c r="C151" s="147"/>
      <c r="D151" s="167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</row>
    <row r="152" spans="2:18" x14ac:dyDescent="0.2">
      <c r="B152" s="147"/>
      <c r="C152" s="147"/>
      <c r="D152" s="167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</row>
    <row r="153" spans="2:18" x14ac:dyDescent="0.2">
      <c r="B153" s="147"/>
      <c r="C153" s="147"/>
      <c r="D153" s="167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  <c r="R153" s="181"/>
    </row>
    <row r="154" spans="2:18" x14ac:dyDescent="0.2">
      <c r="B154" s="147"/>
      <c r="C154" s="147"/>
      <c r="D154" s="167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  <c r="R154" s="181"/>
    </row>
    <row r="155" spans="2:18" x14ac:dyDescent="0.2">
      <c r="B155" s="147"/>
      <c r="C155" s="147"/>
      <c r="D155" s="167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  <c r="R155" s="181"/>
    </row>
    <row r="156" spans="2:18" x14ac:dyDescent="0.2">
      <c r="B156" s="147"/>
      <c r="C156" s="147"/>
      <c r="D156" s="167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  <c r="R156" s="181"/>
    </row>
    <row r="157" spans="2:18" x14ac:dyDescent="0.2">
      <c r="B157" s="147"/>
      <c r="C157" s="147"/>
      <c r="D157" s="167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  <c r="R157" s="181"/>
    </row>
    <row r="158" spans="2:18" x14ac:dyDescent="0.2">
      <c r="B158" s="147"/>
      <c r="C158" s="147"/>
      <c r="D158" s="167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  <c r="R158" s="181"/>
    </row>
    <row r="159" spans="2:18" x14ac:dyDescent="0.2">
      <c r="B159" s="147"/>
      <c r="C159" s="147"/>
      <c r="D159" s="167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  <c r="R159" s="181"/>
    </row>
    <row r="160" spans="2:18" x14ac:dyDescent="0.2">
      <c r="B160" s="147"/>
      <c r="C160" s="147"/>
      <c r="D160" s="167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</row>
    <row r="161" spans="2:18" x14ac:dyDescent="0.2">
      <c r="B161" s="147"/>
      <c r="C161" s="147"/>
      <c r="D161" s="167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</row>
    <row r="162" spans="2:18" x14ac:dyDescent="0.2">
      <c r="B162" s="147"/>
      <c r="C162" s="147"/>
      <c r="D162" s="167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</row>
    <row r="163" spans="2:18" x14ac:dyDescent="0.2">
      <c r="B163" s="147"/>
      <c r="C163" s="147"/>
      <c r="D163" s="167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</row>
    <row r="164" spans="2:18" x14ac:dyDescent="0.2">
      <c r="B164" s="147"/>
      <c r="C164" s="147"/>
      <c r="D164" s="167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</row>
    <row r="165" spans="2:18" x14ac:dyDescent="0.2">
      <c r="B165" s="147"/>
      <c r="C165" s="147"/>
      <c r="D165" s="167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  <c r="R165" s="181"/>
    </row>
    <row r="166" spans="2:18" x14ac:dyDescent="0.2">
      <c r="B166" s="147"/>
      <c r="C166" s="147"/>
      <c r="D166" s="167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  <c r="R166" s="181"/>
    </row>
    <row r="167" spans="2:18" x14ac:dyDescent="0.2">
      <c r="B167" s="147"/>
      <c r="C167" s="147"/>
      <c r="D167" s="167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  <c r="R167" s="181"/>
    </row>
    <row r="168" spans="2:18" x14ac:dyDescent="0.2">
      <c r="B168" s="147"/>
      <c r="C168" s="147"/>
      <c r="D168" s="167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  <c r="R168" s="181"/>
    </row>
    <row r="169" spans="2:18" x14ac:dyDescent="0.2">
      <c r="B169" s="147"/>
      <c r="C169" s="147"/>
      <c r="D169" s="167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  <c r="R169" s="181"/>
    </row>
    <row r="170" spans="2:18" x14ac:dyDescent="0.2">
      <c r="B170" s="147"/>
      <c r="C170" s="147"/>
      <c r="D170" s="167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</row>
    <row r="171" spans="2:18" x14ac:dyDescent="0.2">
      <c r="B171" s="147"/>
      <c r="C171" s="147"/>
      <c r="D171" s="167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  <c r="R171" s="181"/>
    </row>
    <row r="172" spans="2:18" x14ac:dyDescent="0.2">
      <c r="B172" s="147"/>
      <c r="C172" s="147"/>
      <c r="D172" s="167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  <c r="R172" s="181"/>
    </row>
    <row r="173" spans="2:18" x14ac:dyDescent="0.2">
      <c r="B173" s="147"/>
      <c r="C173" s="147"/>
      <c r="D173" s="167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  <c r="R173" s="181"/>
    </row>
    <row r="174" spans="2:18" x14ac:dyDescent="0.2">
      <c r="B174" s="147"/>
      <c r="C174" s="147"/>
      <c r="D174" s="167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</row>
    <row r="175" spans="2:18" x14ac:dyDescent="0.2">
      <c r="B175" s="147"/>
      <c r="C175" s="147"/>
      <c r="D175" s="167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  <c r="R175" s="181"/>
    </row>
    <row r="176" spans="2:18" x14ac:dyDescent="0.2">
      <c r="B176" s="147"/>
      <c r="C176" s="147"/>
      <c r="D176" s="167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  <c r="R176" s="181"/>
    </row>
    <row r="177" spans="2:18" x14ac:dyDescent="0.2">
      <c r="B177" s="147"/>
      <c r="C177" s="147"/>
      <c r="D177" s="167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  <c r="R177" s="181"/>
    </row>
    <row r="178" spans="2:18" x14ac:dyDescent="0.2">
      <c r="B178" s="147"/>
      <c r="C178" s="147"/>
      <c r="D178" s="167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  <c r="R178" s="181"/>
    </row>
    <row r="179" spans="2:18" x14ac:dyDescent="0.2">
      <c r="B179" s="147"/>
      <c r="C179" s="147"/>
      <c r="D179" s="167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  <c r="R179" s="181"/>
    </row>
    <row r="180" spans="2:18" x14ac:dyDescent="0.2">
      <c r="B180" s="147"/>
      <c r="C180" s="147"/>
      <c r="D180" s="167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  <c r="R180" s="181"/>
    </row>
    <row r="181" spans="2:18" x14ac:dyDescent="0.2">
      <c r="B181" s="147"/>
      <c r="C181" s="147"/>
      <c r="D181" s="167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  <c r="R181" s="181"/>
    </row>
    <row r="182" spans="2:18" x14ac:dyDescent="0.2">
      <c r="B182" s="147"/>
      <c r="C182" s="147"/>
      <c r="D182" s="167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  <c r="R182" s="181"/>
    </row>
    <row r="183" spans="2:18" x14ac:dyDescent="0.2">
      <c r="B183" s="147"/>
      <c r="C183" s="147"/>
      <c r="D183" s="167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  <c r="R183" s="181"/>
    </row>
    <row r="184" spans="2:18" x14ac:dyDescent="0.2">
      <c r="B184" s="147"/>
      <c r="C184" s="147"/>
      <c r="D184" s="167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  <c r="R184" s="181"/>
    </row>
    <row r="185" spans="2:18" x14ac:dyDescent="0.2">
      <c r="B185" s="147"/>
      <c r="C185" s="147"/>
      <c r="D185" s="167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  <c r="R185" s="181"/>
    </row>
    <row r="186" spans="2:18" x14ac:dyDescent="0.2">
      <c r="B186" s="147"/>
      <c r="C186" s="147"/>
      <c r="D186" s="167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  <c r="R186" s="181"/>
    </row>
    <row r="187" spans="2:18" x14ac:dyDescent="0.2">
      <c r="B187" s="147"/>
      <c r="C187" s="147"/>
      <c r="D187" s="167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  <c r="R187" s="181"/>
    </row>
    <row r="188" spans="2:18" x14ac:dyDescent="0.2">
      <c r="B188" s="147"/>
      <c r="C188" s="147"/>
      <c r="D188" s="167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  <c r="R188" s="181"/>
    </row>
    <row r="189" spans="2:18" x14ac:dyDescent="0.2">
      <c r="B189" s="147"/>
      <c r="C189" s="147"/>
      <c r="D189" s="167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  <c r="R189" s="181"/>
    </row>
    <row r="190" spans="2:18" x14ac:dyDescent="0.2">
      <c r="B190" s="147"/>
      <c r="C190" s="147"/>
      <c r="D190" s="167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  <c r="R190" s="181"/>
    </row>
    <row r="191" spans="2:18" x14ac:dyDescent="0.2">
      <c r="B191" s="147"/>
      <c r="C191" s="147"/>
      <c r="D191" s="167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  <c r="R191" s="181"/>
    </row>
    <row r="192" spans="2:18" x14ac:dyDescent="0.2">
      <c r="B192" s="147"/>
      <c r="C192" s="147"/>
      <c r="D192" s="167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  <c r="R192" s="181"/>
    </row>
    <row r="193" spans="2:18" x14ac:dyDescent="0.2">
      <c r="B193" s="147"/>
      <c r="C193" s="147"/>
      <c r="D193" s="167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  <c r="R193" s="181"/>
    </row>
    <row r="194" spans="2:18" x14ac:dyDescent="0.2">
      <c r="B194" s="147"/>
      <c r="C194" s="147"/>
      <c r="D194" s="167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  <c r="R194" s="181"/>
    </row>
    <row r="195" spans="2:18" x14ac:dyDescent="0.2">
      <c r="B195" s="147"/>
      <c r="C195" s="147"/>
      <c r="D195" s="167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  <c r="R195" s="181"/>
    </row>
    <row r="196" spans="2:18" x14ac:dyDescent="0.2">
      <c r="B196" s="147"/>
      <c r="C196" s="147"/>
      <c r="D196" s="167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  <c r="R196" s="181"/>
    </row>
    <row r="197" spans="2:18" x14ac:dyDescent="0.2">
      <c r="B197" s="147"/>
      <c r="C197" s="147"/>
      <c r="D197" s="167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  <c r="R197" s="181"/>
    </row>
    <row r="198" spans="2:18" x14ac:dyDescent="0.2">
      <c r="B198" s="147"/>
      <c r="C198" s="147"/>
      <c r="D198" s="167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  <c r="R198" s="181"/>
    </row>
    <row r="199" spans="2:18" x14ac:dyDescent="0.2">
      <c r="B199" s="147"/>
      <c r="C199" s="147"/>
      <c r="D199" s="167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  <c r="R199" s="181"/>
    </row>
    <row r="200" spans="2:18" x14ac:dyDescent="0.2">
      <c r="B200" s="147"/>
      <c r="C200" s="147"/>
      <c r="D200" s="167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  <c r="R200" s="181"/>
    </row>
    <row r="201" spans="2:18" x14ac:dyDescent="0.2">
      <c r="B201" s="147"/>
      <c r="C201" s="147"/>
      <c r="D201" s="167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  <c r="R201" s="181"/>
    </row>
    <row r="202" spans="2:18" x14ac:dyDescent="0.2">
      <c r="B202" s="147"/>
      <c r="C202" s="147"/>
      <c r="D202" s="167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  <c r="R202" s="181"/>
    </row>
    <row r="203" spans="2:18" x14ac:dyDescent="0.2">
      <c r="B203" s="147"/>
      <c r="C203" s="147"/>
      <c r="D203" s="167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  <c r="R203" s="181"/>
    </row>
    <row r="204" spans="2:18" x14ac:dyDescent="0.2">
      <c r="B204" s="147"/>
      <c r="C204" s="147"/>
      <c r="D204" s="167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  <c r="R204" s="181"/>
    </row>
    <row r="205" spans="2:18" x14ac:dyDescent="0.2">
      <c r="B205" s="147"/>
      <c r="C205" s="147"/>
      <c r="D205" s="167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</row>
    <row r="206" spans="2:18" x14ac:dyDescent="0.2">
      <c r="B206" s="147"/>
      <c r="C206" s="147"/>
      <c r="D206" s="167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  <c r="R206" s="181"/>
    </row>
    <row r="207" spans="2:18" x14ac:dyDescent="0.2">
      <c r="B207" s="147"/>
      <c r="C207" s="147"/>
      <c r="D207" s="167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  <c r="R207" s="181"/>
    </row>
    <row r="208" spans="2:18" x14ac:dyDescent="0.2">
      <c r="B208" s="147"/>
      <c r="C208" s="147"/>
      <c r="D208" s="167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  <c r="R208" s="181"/>
    </row>
    <row r="209" spans="2:18" x14ac:dyDescent="0.2">
      <c r="B209" s="147"/>
      <c r="C209" s="147"/>
      <c r="D209" s="167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  <c r="R209" s="181"/>
    </row>
    <row r="210" spans="2:18" x14ac:dyDescent="0.2">
      <c r="B210" s="147"/>
      <c r="C210" s="147"/>
      <c r="D210" s="167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  <c r="R210" s="181"/>
    </row>
    <row r="211" spans="2:18" x14ac:dyDescent="0.2">
      <c r="B211" s="147"/>
      <c r="C211" s="147"/>
      <c r="D211" s="167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  <c r="R211" s="181"/>
    </row>
    <row r="212" spans="2:18" x14ac:dyDescent="0.2">
      <c r="B212" s="147"/>
      <c r="C212" s="147"/>
      <c r="D212" s="167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  <c r="R212" s="181"/>
    </row>
    <row r="213" spans="2:18" x14ac:dyDescent="0.2">
      <c r="B213" s="147"/>
      <c r="C213" s="147"/>
      <c r="D213" s="167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  <c r="R213" s="181"/>
    </row>
    <row r="214" spans="2:18" x14ac:dyDescent="0.2">
      <c r="B214" s="147"/>
      <c r="C214" s="147"/>
      <c r="D214" s="167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  <c r="R214" s="181"/>
    </row>
    <row r="215" spans="2:18" x14ac:dyDescent="0.2">
      <c r="B215" s="147"/>
      <c r="C215" s="147"/>
      <c r="D215" s="167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  <c r="R215" s="181"/>
    </row>
    <row r="216" spans="2:18" x14ac:dyDescent="0.2">
      <c r="B216" s="147"/>
      <c r="C216" s="147"/>
      <c r="D216" s="167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  <c r="R216" s="181"/>
    </row>
    <row r="217" spans="2:18" x14ac:dyDescent="0.2">
      <c r="B217" s="147"/>
      <c r="C217" s="147"/>
      <c r="D217" s="167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  <c r="R217" s="181"/>
    </row>
    <row r="218" spans="2:18" x14ac:dyDescent="0.2">
      <c r="B218" s="147"/>
      <c r="C218" s="147"/>
      <c r="D218" s="167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81"/>
    </row>
    <row r="219" spans="2:18" x14ac:dyDescent="0.2">
      <c r="B219" s="147"/>
      <c r="C219" s="147"/>
      <c r="D219" s="167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  <c r="R219" s="181"/>
    </row>
    <row r="220" spans="2:18" x14ac:dyDescent="0.2">
      <c r="B220" s="147"/>
      <c r="C220" s="147"/>
      <c r="D220" s="167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  <c r="R220" s="181"/>
    </row>
    <row r="221" spans="2:18" x14ac:dyDescent="0.2">
      <c r="B221" s="147"/>
      <c r="C221" s="147"/>
      <c r="D221" s="167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81"/>
    </row>
    <row r="222" spans="2:18" x14ac:dyDescent="0.2">
      <c r="B222" s="147"/>
      <c r="C222" s="147"/>
      <c r="D222" s="167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  <c r="R222" s="181"/>
    </row>
    <row r="223" spans="2:18" x14ac:dyDescent="0.2">
      <c r="B223" s="147"/>
      <c r="C223" s="147"/>
      <c r="D223" s="167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  <c r="R223" s="181"/>
    </row>
    <row r="224" spans="2:18" x14ac:dyDescent="0.2">
      <c r="B224" s="147"/>
      <c r="C224" s="147"/>
      <c r="D224" s="167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  <c r="R224" s="181"/>
    </row>
    <row r="225" spans="2:18" x14ac:dyDescent="0.2">
      <c r="B225" s="147"/>
      <c r="C225" s="147"/>
      <c r="D225" s="167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  <c r="R225" s="181"/>
    </row>
    <row r="226" spans="2:18" x14ac:dyDescent="0.2">
      <c r="B226" s="147"/>
      <c r="C226" s="147"/>
      <c r="D226" s="167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  <c r="R226" s="181"/>
    </row>
    <row r="227" spans="2:18" x14ac:dyDescent="0.2">
      <c r="B227" s="147"/>
      <c r="C227" s="147"/>
      <c r="D227" s="167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  <c r="R227" s="181"/>
    </row>
    <row r="228" spans="2:18" x14ac:dyDescent="0.2">
      <c r="B228" s="147"/>
      <c r="C228" s="147"/>
      <c r="D228" s="167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  <c r="R228" s="181"/>
    </row>
    <row r="229" spans="2:18" x14ac:dyDescent="0.2">
      <c r="B229" s="147"/>
      <c r="C229" s="147"/>
      <c r="D229" s="167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  <c r="R229" s="181"/>
    </row>
    <row r="230" spans="2:18" x14ac:dyDescent="0.2">
      <c r="B230" s="147"/>
      <c r="C230" s="147"/>
      <c r="D230" s="167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  <c r="R230" s="181"/>
    </row>
    <row r="231" spans="2:18" x14ac:dyDescent="0.2">
      <c r="B231" s="147"/>
      <c r="C231" s="147"/>
      <c r="D231" s="167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  <c r="R231" s="181"/>
    </row>
    <row r="232" spans="2:18" x14ac:dyDescent="0.2">
      <c r="B232" s="147"/>
      <c r="C232" s="147"/>
      <c r="D232" s="167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  <c r="R232" s="181"/>
    </row>
    <row r="233" spans="2:18" x14ac:dyDescent="0.2">
      <c r="B233" s="147"/>
      <c r="C233" s="147"/>
      <c r="D233" s="167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  <c r="R233" s="181"/>
    </row>
    <row r="234" spans="2:18" x14ac:dyDescent="0.2">
      <c r="B234" s="147"/>
      <c r="C234" s="147"/>
      <c r="D234" s="167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  <c r="R234" s="181"/>
    </row>
    <row r="235" spans="2:18" x14ac:dyDescent="0.2">
      <c r="B235" s="147"/>
      <c r="C235" s="147"/>
      <c r="D235" s="167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  <c r="R235" s="181"/>
    </row>
    <row r="236" spans="2:18" x14ac:dyDescent="0.2">
      <c r="B236" s="147"/>
      <c r="C236" s="147"/>
      <c r="D236" s="167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  <c r="R236" s="181"/>
    </row>
    <row r="237" spans="2:18" x14ac:dyDescent="0.2">
      <c r="B237" s="147"/>
      <c r="C237" s="147"/>
      <c r="D237" s="167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  <c r="R237" s="181"/>
    </row>
    <row r="238" spans="2:18" x14ac:dyDescent="0.2">
      <c r="B238" s="147"/>
      <c r="C238" s="147"/>
      <c r="D238" s="167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  <c r="R238" s="181"/>
    </row>
    <row r="239" spans="2:18" x14ac:dyDescent="0.2">
      <c r="B239" s="147"/>
      <c r="C239" s="147"/>
      <c r="D239" s="167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  <c r="R239" s="181"/>
    </row>
    <row r="240" spans="2:18" x14ac:dyDescent="0.2">
      <c r="B240" s="147"/>
      <c r="C240" s="147"/>
      <c r="D240" s="167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  <c r="R240" s="181"/>
    </row>
    <row r="241" spans="2:18" x14ac:dyDescent="0.2">
      <c r="B241" s="147"/>
      <c r="C241" s="147"/>
      <c r="D241" s="167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  <c r="R241" s="181"/>
    </row>
    <row r="242" spans="2:18" x14ac:dyDescent="0.2">
      <c r="B242" s="147"/>
      <c r="C242" s="147"/>
      <c r="D242" s="167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  <c r="R242" s="181"/>
    </row>
    <row r="243" spans="2:18" x14ac:dyDescent="0.2">
      <c r="B243" s="147"/>
      <c r="C243" s="147"/>
      <c r="D243" s="167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  <c r="R243" s="181"/>
    </row>
    <row r="244" spans="2:18" x14ac:dyDescent="0.2">
      <c r="B244" s="147"/>
      <c r="C244" s="147"/>
      <c r="D244" s="167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  <c r="R244" s="181"/>
    </row>
    <row r="245" spans="2:18" x14ac:dyDescent="0.2">
      <c r="B245" s="147"/>
      <c r="C245" s="147"/>
      <c r="D245" s="167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  <c r="R245" s="181"/>
    </row>
    <row r="246" spans="2:18" x14ac:dyDescent="0.2">
      <c r="B246" s="147"/>
      <c r="C246" s="147"/>
      <c r="D246" s="167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  <c r="R246" s="181"/>
    </row>
    <row r="247" spans="2:18" x14ac:dyDescent="0.2">
      <c r="B247" s="147"/>
      <c r="C247" s="147"/>
      <c r="D247" s="167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  <c r="R247" s="181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A94" sqref="A94"/>
    </sheetView>
  </sheetViews>
  <sheetFormatPr defaultRowHeight="12.75" outlineLevelRow="3" x14ac:dyDescent="0.2"/>
  <cols>
    <col min="1" max="1" width="81.42578125" style="195" customWidth="1"/>
    <col min="2" max="2" width="14.28515625" style="158" customWidth="1"/>
    <col min="3" max="3" width="15.42578125" style="158" customWidth="1"/>
    <col min="4" max="4" width="10.28515625" style="176" customWidth="1"/>
    <col min="5" max="16384" width="9.140625" style="195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 of Ukraine as of ")&amp;TEXT(DREPORTDATE,"dd.MM.yyyy")</f>
        <v>Державний та гарантований державою борг України за станом на 31.07.2018</v>
      </c>
      <c r="B2" s="3"/>
      <c r="C2" s="3"/>
      <c r="D2" s="3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8.75" x14ac:dyDescent="0.3">
      <c r="A3" s="2" t="str">
        <f>IF(REPORT_LANG="UKR","(за ознакою умовності)","by conditionality")</f>
        <v>(за ознакою умовності)</v>
      </c>
      <c r="B3" s="2"/>
      <c r="C3" s="2"/>
      <c r="D3" s="2"/>
    </row>
    <row r="4" spans="1:19" x14ac:dyDescent="0.2">
      <c r="B4" s="147"/>
      <c r="C4" s="147"/>
      <c r="D4" s="167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9" s="250" customFormat="1" x14ac:dyDescent="0.2">
      <c r="B5" s="206"/>
      <c r="C5" s="206"/>
      <c r="D5" s="250" t="str">
        <f>VALVAL</f>
        <v>млрд. одиниць</v>
      </c>
    </row>
    <row r="6" spans="1:19" s="118" customFormat="1" x14ac:dyDescent="0.2">
      <c r="A6" s="105"/>
      <c r="B6" s="239" t="s">
        <v>60</v>
      </c>
      <c r="C6" s="239" t="s">
        <v>75</v>
      </c>
      <c r="D6" s="257" t="s">
        <v>193</v>
      </c>
    </row>
    <row r="7" spans="1:19" s="69" customFormat="1" ht="15.75" x14ac:dyDescent="0.2">
      <c r="A7" s="136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34">
        <f t="shared" ref="B7:C7" si="0">B$8+B$71</f>
        <v>75.711091565360007</v>
      </c>
      <c r="C7" s="34">
        <f t="shared" si="0"/>
        <v>2025.6664570097996</v>
      </c>
      <c r="D7" s="90">
        <v>0.99999499999999997</v>
      </c>
    </row>
    <row r="8" spans="1:19" s="142" customFormat="1" ht="15" x14ac:dyDescent="0.2">
      <c r="A8" s="124" t="s">
        <v>70</v>
      </c>
      <c r="B8" s="9">
        <f t="shared" ref="B8:D8" si="1">B$9+B$47</f>
        <v>65.422520472660011</v>
      </c>
      <c r="C8" s="9">
        <f t="shared" si="1"/>
        <v>1750.3935356686197</v>
      </c>
      <c r="D8" s="183">
        <f t="shared" si="1"/>
        <v>0.86410399999999998</v>
      </c>
    </row>
    <row r="9" spans="1:19" s="95" customFormat="1" ht="15" outlineLevel="1" x14ac:dyDescent="0.2">
      <c r="A9" s="127" t="s">
        <v>52</v>
      </c>
      <c r="B9" s="42">
        <f t="shared" ref="B9:D9" si="2">B$10+B$45</f>
        <v>27.908215375630014</v>
      </c>
      <c r="C9" s="42">
        <f t="shared" si="2"/>
        <v>746.69027473678977</v>
      </c>
      <c r="D9" s="243">
        <f t="shared" si="2"/>
        <v>0.36861100000000002</v>
      </c>
    </row>
    <row r="10" spans="1:19" s="152" customFormat="1" ht="14.25" outlineLevel="2" x14ac:dyDescent="0.2">
      <c r="A10" s="45" t="s">
        <v>196</v>
      </c>
      <c r="B10" s="255">
        <f t="shared" ref="B10:C10" si="3">SUM(B$11:B$44)</f>
        <v>27.821711894700016</v>
      </c>
      <c r="C10" s="255">
        <f t="shared" si="3"/>
        <v>744.37585559288982</v>
      </c>
      <c r="D10" s="249">
        <v>0.36746800000000002</v>
      </c>
    </row>
    <row r="11" spans="1:19" outlineLevel="3" x14ac:dyDescent="0.2">
      <c r="A11" s="66" t="s">
        <v>144</v>
      </c>
      <c r="B11" s="56">
        <v>2.34161606779</v>
      </c>
      <c r="C11" s="56">
        <v>62.650438999999999</v>
      </c>
      <c r="D11" s="148">
        <v>3.0928000000000001E-2</v>
      </c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</row>
    <row r="12" spans="1:19" outlineLevel="3" x14ac:dyDescent="0.2">
      <c r="A12" s="19" t="s">
        <v>204</v>
      </c>
      <c r="B12" s="230">
        <v>0.71137536034000004</v>
      </c>
      <c r="C12" s="230">
        <v>19.033000000000001</v>
      </c>
      <c r="D12" s="242">
        <v>9.3959999999999998E-3</v>
      </c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outlineLevel="3" x14ac:dyDescent="0.2">
      <c r="A13" s="19" t="s">
        <v>32</v>
      </c>
      <c r="B13" s="230">
        <v>0.37200509289</v>
      </c>
      <c r="C13" s="230">
        <v>9.9530758694700001</v>
      </c>
      <c r="D13" s="242">
        <v>4.9129999999999998E-3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outlineLevel="3" x14ac:dyDescent="0.2">
      <c r="A14" s="19" t="s">
        <v>36</v>
      </c>
      <c r="B14" s="230">
        <v>1.36422007315</v>
      </c>
      <c r="C14" s="230">
        <v>36.5</v>
      </c>
      <c r="D14" s="242">
        <v>1.8019E-2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outlineLevel="3" x14ac:dyDescent="0.2">
      <c r="A15" s="19" t="s">
        <v>86</v>
      </c>
      <c r="B15" s="230">
        <v>1.07268814969</v>
      </c>
      <c r="C15" s="230">
        <v>28.700001</v>
      </c>
      <c r="D15" s="242">
        <v>1.4168E-2</v>
      </c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outlineLevel="3" x14ac:dyDescent="0.2">
      <c r="A16" s="19" t="s">
        <v>134</v>
      </c>
      <c r="B16" s="230">
        <v>1.75292935425</v>
      </c>
      <c r="C16" s="230">
        <v>46.9</v>
      </c>
      <c r="D16" s="242">
        <v>2.3153E-2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1:17" outlineLevel="3" x14ac:dyDescent="0.2">
      <c r="A17" s="19" t="s">
        <v>197</v>
      </c>
      <c r="B17" s="230">
        <v>3.4923531914199999</v>
      </c>
      <c r="C17" s="230">
        <v>93.438657000000006</v>
      </c>
      <c r="D17" s="242">
        <v>4.6127000000000001E-2</v>
      </c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outlineLevel="3" x14ac:dyDescent="0.2">
      <c r="A18" s="19" t="s">
        <v>28</v>
      </c>
      <c r="B18" s="230">
        <v>0.45216397819999998</v>
      </c>
      <c r="C18" s="230">
        <v>12.097744</v>
      </c>
      <c r="D18" s="242">
        <v>5.9719999999999999E-3</v>
      </c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1:17" outlineLevel="3" x14ac:dyDescent="0.2">
      <c r="A19" s="19" t="s">
        <v>81</v>
      </c>
      <c r="B19" s="230">
        <v>0.45216397819999998</v>
      </c>
      <c r="C19" s="230">
        <v>12.097744</v>
      </c>
      <c r="D19" s="242">
        <v>5.9719999999999999E-3</v>
      </c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1:17" outlineLevel="3" x14ac:dyDescent="0.2">
      <c r="A20" s="19" t="s">
        <v>173</v>
      </c>
      <c r="B20" s="230">
        <v>1.0584063149</v>
      </c>
      <c r="C20" s="230">
        <v>28.317887454080001</v>
      </c>
      <c r="D20" s="242">
        <v>1.3979999999999999E-2</v>
      </c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1:17" outlineLevel="3" x14ac:dyDescent="0.2">
      <c r="A21" s="19" t="s">
        <v>130</v>
      </c>
      <c r="B21" s="230">
        <v>0.45216397819999998</v>
      </c>
      <c r="C21" s="230">
        <v>12.097744</v>
      </c>
      <c r="D21" s="242">
        <v>5.9719999999999999E-3</v>
      </c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7" outlineLevel="3" x14ac:dyDescent="0.2">
      <c r="A22" s="19" t="s">
        <v>194</v>
      </c>
      <c r="B22" s="230">
        <v>0.45216397819999998</v>
      </c>
      <c r="C22" s="230">
        <v>12.097744</v>
      </c>
      <c r="D22" s="242">
        <v>5.9719999999999999E-3</v>
      </c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1:17" outlineLevel="3" x14ac:dyDescent="0.2">
      <c r="A23" s="19" t="s">
        <v>216</v>
      </c>
      <c r="B23" s="230">
        <v>1.88625641167</v>
      </c>
      <c r="C23" s="230">
        <v>50.467193953330003</v>
      </c>
      <c r="D23" s="242">
        <v>2.4913999999999999E-2</v>
      </c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7" outlineLevel="3" x14ac:dyDescent="0.2">
      <c r="A24" s="19" t="s">
        <v>153</v>
      </c>
      <c r="B24" s="230">
        <v>0.45216397819999998</v>
      </c>
      <c r="C24" s="230">
        <v>12.097744</v>
      </c>
      <c r="D24" s="242">
        <v>5.9719999999999999E-3</v>
      </c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7" outlineLevel="3" x14ac:dyDescent="0.2">
      <c r="A25" s="19" t="s">
        <v>115</v>
      </c>
      <c r="B25" s="230">
        <v>0.45216397819999998</v>
      </c>
      <c r="C25" s="230">
        <v>12.097744</v>
      </c>
      <c r="D25" s="242">
        <v>5.9719999999999999E-3</v>
      </c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</row>
    <row r="26" spans="1:17" outlineLevel="3" x14ac:dyDescent="0.2">
      <c r="A26" s="19" t="s">
        <v>178</v>
      </c>
      <c r="B26" s="230">
        <v>0.45216397819999998</v>
      </c>
      <c r="C26" s="230">
        <v>12.097744</v>
      </c>
      <c r="D26" s="242">
        <v>5.9719999999999999E-3</v>
      </c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7" outlineLevel="3" x14ac:dyDescent="0.2">
      <c r="A27" s="19" t="s">
        <v>6</v>
      </c>
      <c r="B27" s="230">
        <v>0.45216397819999998</v>
      </c>
      <c r="C27" s="230">
        <v>12.097744</v>
      </c>
      <c r="D27" s="242">
        <v>5.9719999999999999E-3</v>
      </c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7" outlineLevel="3" x14ac:dyDescent="0.2">
      <c r="A28" s="19" t="s">
        <v>56</v>
      </c>
      <c r="B28" s="230">
        <v>0.45216397819999998</v>
      </c>
      <c r="C28" s="230">
        <v>12.097744</v>
      </c>
      <c r="D28" s="242">
        <v>5.9719999999999999E-3</v>
      </c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7" outlineLevel="3" x14ac:dyDescent="0.2">
      <c r="A29" s="19" t="s">
        <v>102</v>
      </c>
      <c r="B29" s="230">
        <v>0.45216397819999998</v>
      </c>
      <c r="C29" s="230">
        <v>12.097744</v>
      </c>
      <c r="D29" s="242">
        <v>5.9719999999999999E-3</v>
      </c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7" outlineLevel="3" x14ac:dyDescent="0.2">
      <c r="A30" s="19" t="s">
        <v>94</v>
      </c>
      <c r="B30" s="230">
        <v>0.45216397819999998</v>
      </c>
      <c r="C30" s="230">
        <v>12.097744</v>
      </c>
      <c r="D30" s="242">
        <v>5.9719999999999999E-3</v>
      </c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7" outlineLevel="3" x14ac:dyDescent="0.2">
      <c r="A31" s="19" t="s">
        <v>150</v>
      </c>
      <c r="B31" s="230">
        <v>0.45216397819999998</v>
      </c>
      <c r="C31" s="230">
        <v>12.097744</v>
      </c>
      <c r="D31" s="242">
        <v>5.9719999999999999E-3</v>
      </c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7" outlineLevel="3" x14ac:dyDescent="0.2">
      <c r="A32" s="19" t="s">
        <v>205</v>
      </c>
      <c r="B32" s="230">
        <v>0.45216397819999998</v>
      </c>
      <c r="C32" s="230">
        <v>12.097744</v>
      </c>
      <c r="D32" s="242">
        <v>5.9719999999999999E-3</v>
      </c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1:17" outlineLevel="3" x14ac:dyDescent="0.2">
      <c r="A33" s="19" t="s">
        <v>33</v>
      </c>
      <c r="B33" s="230">
        <v>0.45216397819999998</v>
      </c>
      <c r="C33" s="230">
        <v>12.097744</v>
      </c>
      <c r="D33" s="242">
        <v>5.9719999999999999E-3</v>
      </c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1:17" outlineLevel="3" x14ac:dyDescent="0.2">
      <c r="A34" s="19" t="s">
        <v>62</v>
      </c>
      <c r="B34" s="230">
        <v>2.045051854E-2</v>
      </c>
      <c r="C34" s="230">
        <v>0.54715800000000003</v>
      </c>
      <c r="D34" s="242">
        <v>2.7E-4</v>
      </c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1:17" outlineLevel="3" x14ac:dyDescent="0.2">
      <c r="A35" s="19" t="s">
        <v>48</v>
      </c>
      <c r="B35" s="230">
        <v>2.2044659660099999</v>
      </c>
      <c r="C35" s="230">
        <v>58.980958676740002</v>
      </c>
      <c r="D35" s="242">
        <v>2.9117000000000001E-2</v>
      </c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1:17" outlineLevel="3" x14ac:dyDescent="0.2">
      <c r="A36" s="19" t="s">
        <v>47</v>
      </c>
      <c r="B36" s="230">
        <v>0.45216423982999998</v>
      </c>
      <c r="C36" s="230">
        <v>12.097751000000001</v>
      </c>
      <c r="D36" s="242">
        <v>5.9719999999999999E-3</v>
      </c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1:17" outlineLevel="3" x14ac:dyDescent="0.2">
      <c r="A37" s="19" t="s">
        <v>95</v>
      </c>
      <c r="B37" s="230">
        <v>1.12127677E-3</v>
      </c>
      <c r="C37" s="230">
        <v>0.03</v>
      </c>
      <c r="D37" s="242">
        <v>1.5E-5</v>
      </c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1:17" outlineLevel="3" x14ac:dyDescent="0.2">
      <c r="A38" s="19" t="s">
        <v>156</v>
      </c>
      <c r="B38" s="230">
        <v>1.73520654697</v>
      </c>
      <c r="C38" s="230">
        <v>46.425822500000002</v>
      </c>
      <c r="D38" s="242">
        <v>2.2918999999999998E-2</v>
      </c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1:17" outlineLevel="3" x14ac:dyDescent="0.2">
      <c r="A39" s="19" t="s">
        <v>161</v>
      </c>
      <c r="B39" s="230">
        <v>0.33849577880999998</v>
      </c>
      <c r="C39" s="230">
        <v>9.0565270000000009</v>
      </c>
      <c r="D39" s="242">
        <v>4.4710000000000001E-3</v>
      </c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1:17" outlineLevel="3" x14ac:dyDescent="0.2">
      <c r="A40" s="19" t="s">
        <v>209</v>
      </c>
      <c r="B40" s="230">
        <v>0.21678391359999999</v>
      </c>
      <c r="C40" s="230">
        <v>5.8000999999999996</v>
      </c>
      <c r="D40" s="242">
        <v>2.8630000000000001E-3</v>
      </c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1:17" outlineLevel="3" x14ac:dyDescent="0.2">
      <c r="A41" s="19" t="s">
        <v>41</v>
      </c>
      <c r="B41" s="230">
        <v>0.66740692113</v>
      </c>
      <c r="C41" s="230">
        <v>17.856615000000001</v>
      </c>
      <c r="D41" s="242">
        <v>8.8149999999999999E-3</v>
      </c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1:17" outlineLevel="3" x14ac:dyDescent="0.2">
      <c r="A42" s="19" t="s">
        <v>90</v>
      </c>
      <c r="B42" s="230">
        <v>0.65407811727999998</v>
      </c>
      <c r="C42" s="230">
        <v>17.5</v>
      </c>
      <c r="D42" s="242">
        <v>8.6390000000000008E-3</v>
      </c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1:17" outlineLevel="3" x14ac:dyDescent="0.2">
      <c r="A43" s="19" t="s">
        <v>195</v>
      </c>
      <c r="B43" s="230">
        <v>0.42430059199999998</v>
      </c>
      <c r="C43" s="230">
        <v>11.352253139269999</v>
      </c>
      <c r="D43" s="242">
        <v>5.6039999999999996E-3</v>
      </c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1:17" outlineLevel="3" x14ac:dyDescent="0.2">
      <c r="A44" s="19" t="s">
        <v>145</v>
      </c>
      <c r="B44" s="230">
        <v>0.72509231285999998</v>
      </c>
      <c r="C44" s="230">
        <v>19.399999999999999</v>
      </c>
      <c r="D44" s="242">
        <v>9.5770000000000004E-3</v>
      </c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1:17" ht="14.25" outlineLevel="2" x14ac:dyDescent="0.25">
      <c r="A45" s="141" t="s">
        <v>118</v>
      </c>
      <c r="B45" s="70">
        <f t="shared" ref="B45:C45" si="4">SUM(B$46:B$46)</f>
        <v>8.6503480930000001E-2</v>
      </c>
      <c r="C45" s="70">
        <f t="shared" si="4"/>
        <v>2.3144191438999999</v>
      </c>
      <c r="D45" s="81">
        <v>1.1429999999999999E-3</v>
      </c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1:17" outlineLevel="3" x14ac:dyDescent="0.2">
      <c r="A46" s="19" t="s">
        <v>30</v>
      </c>
      <c r="B46" s="230">
        <v>8.6503480930000001E-2</v>
      </c>
      <c r="C46" s="230">
        <v>2.3144191438999999</v>
      </c>
      <c r="D46" s="242">
        <v>1.1429999999999999E-3</v>
      </c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1:17" ht="15" outlineLevel="1" x14ac:dyDescent="0.25">
      <c r="A47" s="194" t="s">
        <v>65</v>
      </c>
      <c r="B47" s="65">
        <f t="shared" ref="B47:D47" si="5">B$48+B$55+B$61+B$63+B$69</f>
        <v>37.514305097029997</v>
      </c>
      <c r="C47" s="65">
        <f t="shared" si="5"/>
        <v>1003.7032609318301</v>
      </c>
      <c r="D47" s="93">
        <f t="shared" si="5"/>
        <v>0.49549299999999996</v>
      </c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1:17" ht="14.25" outlineLevel="2" x14ac:dyDescent="0.25">
      <c r="A48" s="141" t="s">
        <v>179</v>
      </c>
      <c r="B48" s="70">
        <f t="shared" ref="B48:C48" si="6">SUM(B$49:B$54)</f>
        <v>13.571364283029999</v>
      </c>
      <c r="C48" s="70">
        <f t="shared" si="6"/>
        <v>363.10475566444001</v>
      </c>
      <c r="D48" s="81">
        <v>0.179253</v>
      </c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1:17" outlineLevel="3" x14ac:dyDescent="0.2">
      <c r="A49" s="19" t="s">
        <v>20</v>
      </c>
      <c r="B49" s="230">
        <v>3.2832039960500001</v>
      </c>
      <c r="C49" s="230">
        <v>87.842825520000005</v>
      </c>
      <c r="D49" s="242">
        <v>4.3365000000000001E-2</v>
      </c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1:17" outlineLevel="3" x14ac:dyDescent="0.2">
      <c r="A50" s="19" t="s">
        <v>57</v>
      </c>
      <c r="B50" s="230">
        <v>0.60718806390000002</v>
      </c>
      <c r="C50" s="230">
        <v>16.245446588210001</v>
      </c>
      <c r="D50" s="242">
        <v>8.0199999999999994E-3</v>
      </c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1:17" outlineLevel="3" x14ac:dyDescent="0.2">
      <c r="A51" s="19" t="s">
        <v>97</v>
      </c>
      <c r="B51" s="230">
        <v>0.69947728503999995</v>
      </c>
      <c r="C51" s="230">
        <v>18.714664449010002</v>
      </c>
      <c r="D51" s="242">
        <v>9.2390000000000007E-3</v>
      </c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1:17" outlineLevel="3" x14ac:dyDescent="0.2">
      <c r="A52" s="19" t="s">
        <v>132</v>
      </c>
      <c r="B52" s="230">
        <v>4.8060536043199997</v>
      </c>
      <c r="C52" s="230">
        <v>128.58699267903</v>
      </c>
      <c r="D52" s="242">
        <v>6.3478999999999994E-2</v>
      </c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1:17" outlineLevel="3" x14ac:dyDescent="0.2">
      <c r="A53" s="19" t="s">
        <v>148</v>
      </c>
      <c r="B53" s="230">
        <v>4.16703306516</v>
      </c>
      <c r="C53" s="230">
        <v>111.4898614035</v>
      </c>
      <c r="D53" s="242">
        <v>5.5038999999999998E-2</v>
      </c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1:17" outlineLevel="3" x14ac:dyDescent="0.2">
      <c r="A54" s="19" t="s">
        <v>142</v>
      </c>
      <c r="B54" s="230">
        <v>8.4082685599999995E-3</v>
      </c>
      <c r="C54" s="230">
        <v>0.22496502468999999</v>
      </c>
      <c r="D54" s="242">
        <v>1.11E-4</v>
      </c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1:17" ht="14.25" outlineLevel="2" x14ac:dyDescent="0.25">
      <c r="A55" s="141" t="s">
        <v>46</v>
      </c>
      <c r="B55" s="70">
        <f t="shared" ref="B55:C55" si="7">SUM(B$56:B$60)</f>
        <v>1.75043104186</v>
      </c>
      <c r="C55" s="70">
        <f t="shared" si="7"/>
        <v>46.833157116679999</v>
      </c>
      <c r="D55" s="81">
        <v>2.3120000000000002E-2</v>
      </c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1:17" outlineLevel="3" x14ac:dyDescent="0.2">
      <c r="A56" s="19" t="s">
        <v>29</v>
      </c>
      <c r="B56" s="230">
        <v>0.30656608466000002</v>
      </c>
      <c r="C56" s="230">
        <v>8.2022411999999996</v>
      </c>
      <c r="D56" s="242">
        <v>4.0489999999999996E-3</v>
      </c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1:17" outlineLevel="3" x14ac:dyDescent="0.2">
      <c r="A57" s="19" t="s">
        <v>54</v>
      </c>
      <c r="B57" s="230">
        <v>0.26476807344999997</v>
      </c>
      <c r="C57" s="230">
        <v>7.0839264653900003</v>
      </c>
      <c r="D57" s="242">
        <v>3.4970000000000001E-3</v>
      </c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1:17" outlineLevel="3" x14ac:dyDescent="0.2">
      <c r="A58" s="19" t="s">
        <v>124</v>
      </c>
      <c r="B58" s="230">
        <v>0.60585586000000002</v>
      </c>
      <c r="C58" s="230">
        <v>16.209803187449999</v>
      </c>
      <c r="D58" s="242">
        <v>8.0020000000000004E-3</v>
      </c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1:17" outlineLevel="3" x14ac:dyDescent="0.2">
      <c r="A59" s="19" t="s">
        <v>136</v>
      </c>
      <c r="B59" s="230">
        <v>6.1721831099999999E-3</v>
      </c>
      <c r="C59" s="230">
        <v>0.16513807994999999</v>
      </c>
      <c r="D59" s="242">
        <v>8.2000000000000001E-5</v>
      </c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1:17" outlineLevel="3" x14ac:dyDescent="0.2">
      <c r="A60" s="19" t="s">
        <v>26</v>
      </c>
      <c r="B60" s="230">
        <v>0.56706884063999996</v>
      </c>
      <c r="C60" s="230">
        <v>15.17204818389</v>
      </c>
      <c r="D60" s="242">
        <v>7.4900000000000001E-3</v>
      </c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1:17" ht="28.5" outlineLevel="2" x14ac:dyDescent="0.25">
      <c r="A61" s="268" t="s">
        <v>217</v>
      </c>
      <c r="B61" s="70">
        <f t="shared" ref="B61:C61" si="8">SUM(B$62:B$62)</f>
        <v>5.9739360000000003E-5</v>
      </c>
      <c r="C61" s="70">
        <f t="shared" si="8"/>
        <v>1.59833929E-3</v>
      </c>
      <c r="D61" s="81">
        <v>9.9999999999999995E-7</v>
      </c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outlineLevel="3" x14ac:dyDescent="0.2">
      <c r="A62" s="19" t="s">
        <v>191</v>
      </c>
      <c r="B62" s="230">
        <v>5.9739360000000003E-5</v>
      </c>
      <c r="C62" s="230">
        <v>1.59833929E-3</v>
      </c>
      <c r="D62" s="242">
        <v>9.9999999999999995E-7</v>
      </c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1:17" ht="14.25" outlineLevel="2" x14ac:dyDescent="0.25">
      <c r="A63" s="141" t="s">
        <v>59</v>
      </c>
      <c r="B63" s="70">
        <f t="shared" ref="B63:C63" si="9">SUM(B$64:B$68)</f>
        <v>20.467272999999999</v>
      </c>
      <c r="C63" s="70">
        <f t="shared" si="9"/>
        <v>547.60626911142003</v>
      </c>
      <c r="D63" s="81">
        <v>0.27033299999999999</v>
      </c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1:17" outlineLevel="3" x14ac:dyDescent="0.2">
      <c r="A64" s="19" t="s">
        <v>120</v>
      </c>
      <c r="B64" s="230">
        <v>3</v>
      </c>
      <c r="C64" s="230">
        <v>80.265642</v>
      </c>
      <c r="D64" s="242">
        <v>3.9623999999999999E-2</v>
      </c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1:17" outlineLevel="3" x14ac:dyDescent="0.2">
      <c r="A65" s="19" t="s">
        <v>169</v>
      </c>
      <c r="B65" s="230">
        <v>1</v>
      </c>
      <c r="C65" s="230">
        <v>26.755213999999999</v>
      </c>
      <c r="D65" s="242">
        <v>1.3207999999999999E-2</v>
      </c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1:17" outlineLevel="3" x14ac:dyDescent="0.2">
      <c r="A66" s="19" t="s">
        <v>203</v>
      </c>
      <c r="B66" s="230">
        <v>12.467273</v>
      </c>
      <c r="C66" s="230">
        <v>333.56455711142002</v>
      </c>
      <c r="D66" s="242">
        <v>0.16466900000000001</v>
      </c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1:17" outlineLevel="3" x14ac:dyDescent="0.2">
      <c r="A67" s="19" t="s">
        <v>180</v>
      </c>
      <c r="B67" s="230">
        <v>1</v>
      </c>
      <c r="C67" s="230">
        <v>26.755213999999999</v>
      </c>
      <c r="D67" s="242">
        <v>1.3207999999999999E-2</v>
      </c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1:17" outlineLevel="3" x14ac:dyDescent="0.2">
      <c r="A68" s="19" t="s">
        <v>218</v>
      </c>
      <c r="B68" s="230">
        <v>3</v>
      </c>
      <c r="C68" s="230">
        <v>80.265642</v>
      </c>
      <c r="D68" s="242">
        <v>3.9623999999999999E-2</v>
      </c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1:17" ht="14.25" outlineLevel="2" x14ac:dyDescent="0.25">
      <c r="A69" s="141" t="s">
        <v>182</v>
      </c>
      <c r="B69" s="70">
        <f t="shared" ref="B69:C69" si="10">SUM(B$70:B$70)</f>
        <v>1.72517703278</v>
      </c>
      <c r="C69" s="70">
        <f t="shared" si="10"/>
        <v>46.157480700000001</v>
      </c>
      <c r="D69" s="81">
        <v>2.2786000000000001E-2</v>
      </c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1:17" outlineLevel="3" x14ac:dyDescent="0.2">
      <c r="A70" s="19" t="s">
        <v>148</v>
      </c>
      <c r="B70" s="230">
        <v>1.72517703278</v>
      </c>
      <c r="C70" s="230">
        <v>46.157480700000001</v>
      </c>
      <c r="D70" s="242">
        <v>2.2786000000000001E-2</v>
      </c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1:17" ht="15" x14ac:dyDescent="0.25">
      <c r="A71" s="137" t="s">
        <v>15</v>
      </c>
      <c r="B71" s="7">
        <f t="shared" ref="B71:D71" si="11">B$72+B$85</f>
        <v>10.2885710927</v>
      </c>
      <c r="C71" s="7">
        <f t="shared" si="11"/>
        <v>275.27292134117994</v>
      </c>
      <c r="D71" s="20">
        <f t="shared" si="11"/>
        <v>0.13589100000000001</v>
      </c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1:17" ht="15" outlineLevel="1" x14ac:dyDescent="0.25">
      <c r="A72" s="194" t="s">
        <v>52</v>
      </c>
      <c r="B72" s="65">
        <f t="shared" ref="B72:D72" si="12">B$73+B$79+B$83</f>
        <v>0.49219355887999999</v>
      </c>
      <c r="C72" s="65">
        <f t="shared" si="12"/>
        <v>13.168743998670001</v>
      </c>
      <c r="D72" s="93">
        <f t="shared" si="12"/>
        <v>6.5000000000000006E-3</v>
      </c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1:17" ht="14.25" outlineLevel="2" x14ac:dyDescent="0.25">
      <c r="A73" s="141" t="s">
        <v>196</v>
      </c>
      <c r="B73" s="70">
        <f t="shared" ref="B73:C73" si="13">SUM(B$74:B$78)</f>
        <v>0.33451467064000001</v>
      </c>
      <c r="C73" s="70">
        <f t="shared" si="13"/>
        <v>8.9500115999999998</v>
      </c>
      <c r="D73" s="81">
        <v>4.4180000000000001E-3</v>
      </c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1:17" outlineLevel="3" x14ac:dyDescent="0.2">
      <c r="A74" s="19" t="s">
        <v>114</v>
      </c>
      <c r="B74" s="230">
        <v>4.3356000000000003E-7</v>
      </c>
      <c r="C74" s="230">
        <v>1.1600000000000001E-5</v>
      </c>
      <c r="D74" s="242">
        <v>0</v>
      </c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1:17" outlineLevel="3" x14ac:dyDescent="0.2">
      <c r="A75" s="19" t="s">
        <v>77</v>
      </c>
      <c r="B75" s="230">
        <v>3.737589241E-2</v>
      </c>
      <c r="C75" s="230">
        <v>1</v>
      </c>
      <c r="D75" s="242">
        <v>4.9399999999999997E-4</v>
      </c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1:17" outlineLevel="3" x14ac:dyDescent="0.2">
      <c r="A76" s="19" t="s">
        <v>106</v>
      </c>
      <c r="B76" s="230">
        <v>7.475178482E-2</v>
      </c>
      <c r="C76" s="230">
        <v>2</v>
      </c>
      <c r="D76" s="242">
        <v>9.8700000000000003E-4</v>
      </c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1:17" outlineLevel="3" x14ac:dyDescent="0.2">
      <c r="A77" s="19" t="s">
        <v>1</v>
      </c>
      <c r="B77" s="230">
        <v>0.11212767723</v>
      </c>
      <c r="C77" s="230">
        <v>3</v>
      </c>
      <c r="D77" s="242">
        <v>1.4809999999999999E-3</v>
      </c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1:17" outlineLevel="3" x14ac:dyDescent="0.2">
      <c r="A78" s="19" t="s">
        <v>0</v>
      </c>
      <c r="B78" s="230">
        <v>0.11025888262</v>
      </c>
      <c r="C78" s="230">
        <v>2.95</v>
      </c>
      <c r="D78" s="242">
        <v>1.456E-3</v>
      </c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1:17" ht="14.25" outlineLevel="2" x14ac:dyDescent="0.25">
      <c r="A79" s="141" t="s">
        <v>118</v>
      </c>
      <c r="B79" s="70">
        <f t="shared" ref="B79:C79" si="14">SUM(B$80:B$82)</f>
        <v>0.15764320734000001</v>
      </c>
      <c r="C79" s="70">
        <f t="shared" si="14"/>
        <v>4.2177777486700005</v>
      </c>
      <c r="D79" s="81">
        <v>2.0820000000000001E-3</v>
      </c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1:17" outlineLevel="3" x14ac:dyDescent="0.2">
      <c r="A80" s="19" t="s">
        <v>51</v>
      </c>
      <c r="B80" s="230">
        <v>3.078548805E-2</v>
      </c>
      <c r="C80" s="230">
        <v>0.82367232140000002</v>
      </c>
      <c r="D80" s="242">
        <v>4.0700000000000003E-4</v>
      </c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1:17" outlineLevel="3" x14ac:dyDescent="0.2">
      <c r="A81" s="19" t="s">
        <v>125</v>
      </c>
      <c r="B81" s="230">
        <v>0.12394454378</v>
      </c>
      <c r="C81" s="230">
        <v>3.3161627929800002</v>
      </c>
      <c r="D81" s="242">
        <v>1.637E-3</v>
      </c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1:17" outlineLevel="3" x14ac:dyDescent="0.2">
      <c r="A82" s="19" t="s">
        <v>96</v>
      </c>
      <c r="B82" s="230">
        <v>2.9131755100000002E-3</v>
      </c>
      <c r="C82" s="230">
        <v>7.7942634290000007E-2</v>
      </c>
      <c r="D82" s="242">
        <v>3.8000000000000002E-5</v>
      </c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1:17" ht="14.25" outlineLevel="2" x14ac:dyDescent="0.25">
      <c r="A83" s="141" t="s">
        <v>137</v>
      </c>
      <c r="B83" s="70">
        <f t="shared" ref="B83:C83" si="15">SUM(B$84:B$84)</f>
        <v>3.5680899999999999E-5</v>
      </c>
      <c r="C83" s="70">
        <f t="shared" si="15"/>
        <v>9.5465000000000003E-4</v>
      </c>
      <c r="D83" s="81">
        <v>0</v>
      </c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1:17" outlineLevel="3" x14ac:dyDescent="0.2">
      <c r="A84" s="19" t="s">
        <v>71</v>
      </c>
      <c r="B84" s="230">
        <v>3.5680899999999999E-5</v>
      </c>
      <c r="C84" s="230">
        <v>9.5465000000000003E-4</v>
      </c>
      <c r="D84" s="242">
        <v>0</v>
      </c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1:17" ht="15" outlineLevel="1" x14ac:dyDescent="0.25">
      <c r="A85" s="194" t="s">
        <v>65</v>
      </c>
      <c r="B85" s="65">
        <f t="shared" ref="B85:D85" si="16">B$86+B$92+B$94+B$102+B$103</f>
        <v>9.7963775338199994</v>
      </c>
      <c r="C85" s="65">
        <f t="shared" si="16"/>
        <v>262.10417734250996</v>
      </c>
      <c r="D85" s="93">
        <f t="shared" si="16"/>
        <v>0.12939100000000001</v>
      </c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1:17" ht="14.25" outlineLevel="2" x14ac:dyDescent="0.25">
      <c r="A86" s="141" t="s">
        <v>179</v>
      </c>
      <c r="B86" s="70">
        <f t="shared" ref="B86:C86" si="17">SUM(B$87:B$91)</f>
        <v>7.5609517052399999</v>
      </c>
      <c r="C86" s="70">
        <f t="shared" si="17"/>
        <v>202.29488091746998</v>
      </c>
      <c r="D86" s="81">
        <v>9.9864999999999995E-2</v>
      </c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1:17" outlineLevel="3" x14ac:dyDescent="0.2">
      <c r="A87" s="19" t="s">
        <v>66</v>
      </c>
      <c r="B87" s="230">
        <v>0.11683999986</v>
      </c>
      <c r="C87" s="230">
        <v>3.1260791999999999</v>
      </c>
      <c r="D87" s="242">
        <v>1.5430000000000001E-3</v>
      </c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1:17" outlineLevel="3" x14ac:dyDescent="0.2">
      <c r="A88" s="19" t="s">
        <v>57</v>
      </c>
      <c r="B88" s="230">
        <v>0.17255561427999999</v>
      </c>
      <c r="C88" s="230">
        <v>4.6167623869499996</v>
      </c>
      <c r="D88" s="242">
        <v>2.2790000000000002E-3</v>
      </c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1:17" outlineLevel="3" x14ac:dyDescent="0.2">
      <c r="A89" s="19" t="s">
        <v>97</v>
      </c>
      <c r="B89" s="230">
        <v>5.7251599930000001E-2</v>
      </c>
      <c r="C89" s="230">
        <v>1.5317788080000001</v>
      </c>
      <c r="D89" s="242">
        <v>7.5600000000000005E-4</v>
      </c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1:17" outlineLevel="3" x14ac:dyDescent="0.2">
      <c r="A90" s="19" t="s">
        <v>132</v>
      </c>
      <c r="B90" s="230">
        <v>0.45297500002000002</v>
      </c>
      <c r="C90" s="230">
        <v>12.11944306218</v>
      </c>
      <c r="D90" s="242">
        <v>5.9829999999999996E-3</v>
      </c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1:17" outlineLevel="3" x14ac:dyDescent="0.2">
      <c r="A91" s="19" t="s">
        <v>148</v>
      </c>
      <c r="B91" s="230">
        <v>6.7613294911499997</v>
      </c>
      <c r="C91" s="230">
        <v>180.90081746033999</v>
      </c>
      <c r="D91" s="242">
        <v>8.9303999999999994E-2</v>
      </c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1:17" ht="14.25" outlineLevel="2" x14ac:dyDescent="0.25">
      <c r="A92" s="141" t="s">
        <v>46</v>
      </c>
      <c r="B92" s="70">
        <f t="shared" ref="B92:C92" si="18">SUM(B$93:B$93)</f>
        <v>4.8738926600000003E-2</v>
      </c>
      <c r="C92" s="70">
        <f t="shared" si="18"/>
        <v>1.30402041131</v>
      </c>
      <c r="D92" s="81">
        <v>6.4400000000000004E-4</v>
      </c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1:17" outlineLevel="3" x14ac:dyDescent="0.2">
      <c r="A93" s="19" t="s">
        <v>29</v>
      </c>
      <c r="B93" s="230">
        <v>4.8738926600000003E-2</v>
      </c>
      <c r="C93" s="230">
        <v>1.30402041131</v>
      </c>
      <c r="D93" s="242">
        <v>6.4400000000000004E-4</v>
      </c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1:17" ht="28.5" outlineLevel="2" x14ac:dyDescent="0.25">
      <c r="A94" s="268" t="s">
        <v>217</v>
      </c>
      <c r="B94" s="70">
        <f t="shared" ref="B94:C94" si="19">SUM(B$95:B$101)</f>
        <v>2.0722697234600003</v>
      </c>
      <c r="C94" s="70">
        <f t="shared" si="19"/>
        <v>55.444019917029998</v>
      </c>
      <c r="D94" s="81">
        <v>2.7370999999999999E-2</v>
      </c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1:17" outlineLevel="3" x14ac:dyDescent="0.2">
      <c r="A95" s="19" t="s">
        <v>76</v>
      </c>
      <c r="B95" s="230">
        <v>5.6690593460000001E-2</v>
      </c>
      <c r="C95" s="230">
        <v>1.51676895981</v>
      </c>
      <c r="D95" s="242">
        <v>7.4899999999999999E-4</v>
      </c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1:17" outlineLevel="3" x14ac:dyDescent="0.2">
      <c r="A96" s="19" t="s">
        <v>176</v>
      </c>
      <c r="B96" s="230">
        <v>0.48353339036999998</v>
      </c>
      <c r="C96" s="230">
        <v>12.9370393356</v>
      </c>
      <c r="D96" s="242">
        <v>6.3870000000000003E-3</v>
      </c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1:17" outlineLevel="3" x14ac:dyDescent="0.2">
      <c r="A97" s="19" t="s">
        <v>212</v>
      </c>
      <c r="B97" s="230">
        <v>3.5890364840000001E-2</v>
      </c>
      <c r="C97" s="230">
        <v>0.96025439173000005</v>
      </c>
      <c r="D97" s="242">
        <v>4.7399999999999997E-4</v>
      </c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1:17" outlineLevel="3" x14ac:dyDescent="0.2">
      <c r="A98" s="19" t="s">
        <v>129</v>
      </c>
      <c r="B98" s="230">
        <v>2.482849979E-2</v>
      </c>
      <c r="C98" s="230">
        <v>0.66429182530999997</v>
      </c>
      <c r="D98" s="242">
        <v>3.28E-4</v>
      </c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1:17" outlineLevel="3" x14ac:dyDescent="0.2">
      <c r="A99" s="19" t="s">
        <v>152</v>
      </c>
      <c r="B99" s="230">
        <v>3.9780000000000003E-2</v>
      </c>
      <c r="C99" s="230">
        <v>1.06432241292</v>
      </c>
      <c r="D99" s="242">
        <v>5.2499999999999997E-4</v>
      </c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1:17" outlineLevel="3" x14ac:dyDescent="0.2">
      <c r="A100" s="19" t="s">
        <v>123</v>
      </c>
      <c r="B100" s="230">
        <v>1.35</v>
      </c>
      <c r="C100" s="230">
        <v>36.119538900000002</v>
      </c>
      <c r="D100" s="242">
        <v>1.7831E-2</v>
      </c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1:17" outlineLevel="3" x14ac:dyDescent="0.2">
      <c r="A101" s="19" t="s">
        <v>105</v>
      </c>
      <c r="B101" s="230">
        <v>8.1546875000000005E-2</v>
      </c>
      <c r="C101" s="230">
        <v>2.1818040916600001</v>
      </c>
      <c r="D101" s="242">
        <v>1.077E-3</v>
      </c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1:17" ht="14.25" outlineLevel="2" x14ac:dyDescent="0.25">
      <c r="A102" s="141" t="s">
        <v>59</v>
      </c>
      <c r="B102" s="70"/>
      <c r="C102" s="70"/>
      <c r="D102" s="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1:17" ht="14.25" outlineLevel="2" x14ac:dyDescent="0.25">
      <c r="A103" s="141" t="s">
        <v>182</v>
      </c>
      <c r="B103" s="70">
        <f t="shared" ref="B103:C103" si="20">SUM(B$104:B$104)</f>
        <v>0.11441717852</v>
      </c>
      <c r="C103" s="70">
        <f t="shared" si="20"/>
        <v>3.0612560967000002</v>
      </c>
      <c r="D103" s="81">
        <v>1.511E-3</v>
      </c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1:17" outlineLevel="3" x14ac:dyDescent="0.2">
      <c r="A104" s="19" t="s">
        <v>148</v>
      </c>
      <c r="B104" s="230">
        <v>0.11441717852</v>
      </c>
      <c r="C104" s="230">
        <v>3.0612560967000002</v>
      </c>
      <c r="D104" s="242">
        <v>1.511E-3</v>
      </c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1:17" x14ac:dyDescent="0.2">
      <c r="B105" s="147"/>
      <c r="C105" s="147"/>
      <c r="D105" s="167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1:17" x14ac:dyDescent="0.2">
      <c r="B106" s="147"/>
      <c r="C106" s="147"/>
      <c r="D106" s="167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1:17" x14ac:dyDescent="0.2">
      <c r="B107" s="147"/>
      <c r="C107" s="147"/>
      <c r="D107" s="167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1:17" x14ac:dyDescent="0.2">
      <c r="B108" s="147"/>
      <c r="C108" s="147"/>
      <c r="D108" s="167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1:17" x14ac:dyDescent="0.2">
      <c r="B109" s="147"/>
      <c r="C109" s="147"/>
      <c r="D109" s="167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1:17" x14ac:dyDescent="0.2">
      <c r="B110" s="147"/>
      <c r="C110" s="147"/>
      <c r="D110" s="167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1:17" x14ac:dyDescent="0.2">
      <c r="B111" s="147"/>
      <c r="C111" s="147"/>
      <c r="D111" s="167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1:17" x14ac:dyDescent="0.2">
      <c r="B112" s="147"/>
      <c r="C112" s="147"/>
      <c r="D112" s="167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47"/>
      <c r="C113" s="147"/>
      <c r="D113" s="167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47"/>
      <c r="C114" s="147"/>
      <c r="D114" s="167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47"/>
      <c r="C115" s="147"/>
      <c r="D115" s="167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47"/>
      <c r="C116" s="147"/>
      <c r="D116" s="167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47"/>
      <c r="C117" s="147"/>
      <c r="D117" s="167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47"/>
      <c r="C118" s="147"/>
      <c r="D118" s="167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47"/>
      <c r="C119" s="147"/>
      <c r="D119" s="167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47"/>
      <c r="C120" s="147"/>
      <c r="D120" s="167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47"/>
      <c r="C121" s="147"/>
      <c r="D121" s="167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47"/>
      <c r="C122" s="147"/>
      <c r="D122" s="167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47"/>
      <c r="C123" s="147"/>
      <c r="D123" s="167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47"/>
      <c r="C124" s="147"/>
      <c r="D124" s="167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47"/>
      <c r="C125" s="147"/>
      <c r="D125" s="167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47"/>
      <c r="C126" s="147"/>
      <c r="D126" s="167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47"/>
      <c r="C127" s="147"/>
      <c r="D127" s="167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47"/>
      <c r="C128" s="147"/>
      <c r="D128" s="167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47"/>
      <c r="C129" s="147"/>
      <c r="D129" s="167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47"/>
      <c r="C130" s="147"/>
      <c r="D130" s="167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47"/>
      <c r="C131" s="147"/>
      <c r="D131" s="167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47"/>
      <c r="C132" s="147"/>
      <c r="D132" s="167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47"/>
      <c r="C133" s="147"/>
      <c r="D133" s="167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47"/>
      <c r="C134" s="147"/>
      <c r="D134" s="167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47"/>
      <c r="C135" s="147"/>
      <c r="D135" s="167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47"/>
      <c r="C136" s="147"/>
      <c r="D136" s="167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47"/>
      <c r="C137" s="147"/>
      <c r="D137" s="167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47"/>
      <c r="C138" s="147"/>
      <c r="D138" s="167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47"/>
      <c r="C139" s="147"/>
      <c r="D139" s="167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47"/>
      <c r="C140" s="147"/>
      <c r="D140" s="167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47"/>
      <c r="C141" s="147"/>
      <c r="D141" s="167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47"/>
      <c r="C142" s="147"/>
      <c r="D142" s="167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47"/>
      <c r="C143" s="147"/>
      <c r="D143" s="167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47"/>
      <c r="C144" s="147"/>
      <c r="D144" s="167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47"/>
      <c r="C145" s="147"/>
      <c r="D145" s="167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47"/>
      <c r="C146" s="147"/>
      <c r="D146" s="167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47"/>
      <c r="C147" s="147"/>
      <c r="D147" s="167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47"/>
      <c r="C148" s="147"/>
      <c r="D148" s="167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47"/>
      <c r="C149" s="147"/>
      <c r="D149" s="167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47"/>
      <c r="C150" s="147"/>
      <c r="D150" s="167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47"/>
      <c r="C151" s="147"/>
      <c r="D151" s="167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47"/>
      <c r="C152" s="147"/>
      <c r="D152" s="167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47"/>
      <c r="C153" s="147"/>
      <c r="D153" s="167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47"/>
      <c r="C154" s="147"/>
      <c r="D154" s="167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47"/>
      <c r="C155" s="147"/>
      <c r="D155" s="167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47"/>
      <c r="C156" s="147"/>
      <c r="D156" s="167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47"/>
      <c r="C157" s="147"/>
      <c r="D157" s="167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47"/>
      <c r="C158" s="147"/>
      <c r="D158" s="167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47"/>
      <c r="C159" s="147"/>
      <c r="D159" s="167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47"/>
      <c r="C160" s="147"/>
      <c r="D160" s="167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47"/>
      <c r="C161" s="147"/>
      <c r="D161" s="167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47"/>
      <c r="C162" s="147"/>
      <c r="D162" s="167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47"/>
      <c r="C163" s="147"/>
      <c r="D163" s="167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47"/>
      <c r="C164" s="147"/>
      <c r="D164" s="167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47"/>
      <c r="C165" s="147"/>
      <c r="D165" s="167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47"/>
      <c r="C166" s="147"/>
      <c r="D166" s="167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47"/>
      <c r="C167" s="147"/>
      <c r="D167" s="167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47"/>
      <c r="C168" s="147"/>
      <c r="D168" s="167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47"/>
      <c r="C169" s="147"/>
      <c r="D169" s="167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47"/>
      <c r="C170" s="147"/>
      <c r="D170" s="167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47"/>
      <c r="C171" s="147"/>
      <c r="D171" s="167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47"/>
      <c r="C172" s="147"/>
      <c r="D172" s="167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47"/>
      <c r="C173" s="147"/>
      <c r="D173" s="167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47"/>
      <c r="C174" s="147"/>
      <c r="D174" s="167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147"/>
      <c r="C175" s="147"/>
      <c r="D175" s="167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147"/>
      <c r="C176" s="147"/>
      <c r="D176" s="167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147"/>
      <c r="C177" s="147"/>
      <c r="D177" s="167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147"/>
      <c r="C178" s="147"/>
      <c r="D178" s="167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147"/>
      <c r="C179" s="147"/>
      <c r="D179" s="167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147"/>
      <c r="C180" s="147"/>
      <c r="D180" s="167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147"/>
      <c r="C181" s="147"/>
      <c r="D181" s="167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147"/>
      <c r="C182" s="147"/>
      <c r="D182" s="167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147"/>
      <c r="C183" s="147"/>
      <c r="D183" s="167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</sheetData>
  <mergeCells count="2">
    <mergeCell ref="A2:D2"/>
    <mergeCell ref="A3:D3"/>
  </mergeCells>
  <printOptions horizontalCentered="1" verticalCentered="1"/>
  <pageMargins left="0.98425196850393704" right="0.59055118110236227" top="0.39370078740157483" bottom="0.39370078740157483" header="0.51181102362204722" footer="0.51181102362204722"/>
  <pageSetup paperSize="9" scale="5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195" bestFit="1" customWidth="1"/>
    <col min="2" max="2" width="13.85546875" style="158" bestFit="1" customWidth="1"/>
    <col min="3" max="3" width="14.7109375" style="158" bestFit="1" customWidth="1"/>
    <col min="4" max="4" width="17.42578125" style="158" bestFit="1" customWidth="1"/>
    <col min="5" max="5" width="15.42578125" style="158" bestFit="1" customWidth="1"/>
    <col min="6" max="6" width="16.28515625" style="195" hidden="1" customWidth="1"/>
    <col min="7" max="7" width="3.5703125" style="195" hidden="1" customWidth="1"/>
    <col min="8" max="8" width="2.28515625" style="195" hidden="1" customWidth="1"/>
    <col min="9" max="9" width="3.5703125" style="232" customWidth="1"/>
    <col min="10" max="10" width="2.42578125" style="232" customWidth="1"/>
    <col min="11" max="16384" width="9.140625" style="195"/>
  </cols>
  <sheetData>
    <row r="3" spans="1:20" ht="18.75" x14ac:dyDescent="0.3">
      <c r="A3" s="2" t="s">
        <v>157</v>
      </c>
      <c r="B3" s="2"/>
      <c r="C3" s="2"/>
      <c r="D3" s="2"/>
      <c r="E3" s="2"/>
      <c r="F3" s="251"/>
      <c r="G3" s="251"/>
      <c r="H3" s="251"/>
    </row>
    <row r="4" spans="1:20" ht="15.75" customHeight="1" x14ac:dyDescent="0.3">
      <c r="A4" s="280" t="str">
        <f>" за станом на " &amp; TEXT(DREPORTDATE,"dd.MM.yyyy")</f>
        <v xml:space="preserve"> за станом на 31.07.2018</v>
      </c>
      <c r="B4" s="3"/>
      <c r="C4" s="3"/>
      <c r="D4" s="3"/>
      <c r="E4" s="3"/>
      <c r="F4" s="3"/>
      <c r="G4" s="3"/>
      <c r="H4" s="3"/>
      <c r="I4" s="223"/>
      <c r="J4" s="223"/>
      <c r="K4" s="181"/>
      <c r="L4" s="181"/>
      <c r="M4" s="181"/>
      <c r="N4" s="181"/>
      <c r="O4" s="181"/>
      <c r="P4" s="181"/>
      <c r="Q4" s="181"/>
      <c r="R4" s="181"/>
      <c r="S4" s="181"/>
      <c r="T4" s="181"/>
    </row>
    <row r="5" spans="1:20" ht="18.75" x14ac:dyDescent="0.3">
      <c r="A5" s="2" t="s">
        <v>24</v>
      </c>
      <c r="B5" s="2"/>
      <c r="C5" s="2"/>
      <c r="D5" s="2"/>
      <c r="E5" s="2"/>
      <c r="F5" s="251"/>
      <c r="G5" s="251"/>
      <c r="H5" s="251"/>
    </row>
    <row r="6" spans="1:20" x14ac:dyDescent="0.2">
      <c r="B6" s="147"/>
      <c r="C6" s="147"/>
      <c r="D6" s="147"/>
      <c r="E6" s="147"/>
      <c r="F6" s="181"/>
      <c r="G6" s="181"/>
      <c r="H6" s="181"/>
      <c r="I6" s="223"/>
      <c r="J6" s="223"/>
      <c r="K6" s="181"/>
      <c r="L6" s="181"/>
      <c r="M6" s="181"/>
      <c r="N6" s="181"/>
      <c r="O6" s="181"/>
      <c r="P6" s="181"/>
      <c r="Q6" s="181"/>
      <c r="R6" s="181"/>
    </row>
    <row r="7" spans="1:20" s="250" customFormat="1" x14ac:dyDescent="0.2">
      <c r="B7" s="206"/>
      <c r="C7" s="206"/>
      <c r="D7" s="206"/>
      <c r="E7" s="206"/>
      <c r="I7" s="74"/>
      <c r="J7" s="74"/>
    </row>
    <row r="8" spans="1:20" s="67" customFormat="1" ht="35.25" customHeight="1" x14ac:dyDescent="0.2">
      <c r="A8" s="110" t="s">
        <v>185</v>
      </c>
      <c r="B8" s="132" t="s">
        <v>9</v>
      </c>
      <c r="C8" s="132" t="s">
        <v>143</v>
      </c>
      <c r="D8" s="132" t="s">
        <v>17</v>
      </c>
      <c r="E8" s="132" t="str">
        <f xml:space="preserve"> "Сума боргу " &amp; VALVAL</f>
        <v>Сума боргу млрд. одиниць</v>
      </c>
      <c r="F8" s="8" t="s">
        <v>99</v>
      </c>
      <c r="G8" s="8" t="s">
        <v>63</v>
      </c>
      <c r="H8" s="8" t="s">
        <v>61</v>
      </c>
      <c r="I8" s="123"/>
      <c r="J8" s="123"/>
    </row>
    <row r="9" spans="1:20" s="209" customFormat="1" ht="15.75" x14ac:dyDescent="0.2">
      <c r="A9" s="258" t="s">
        <v>157</v>
      </c>
      <c r="B9" s="259">
        <v>387.90499999999997</v>
      </c>
      <c r="C9" s="259">
        <v>12.93</v>
      </c>
      <c r="D9" s="259">
        <v>9.6300000000000008</v>
      </c>
      <c r="E9" s="259">
        <v>2025666457.01</v>
      </c>
      <c r="F9" s="260">
        <v>0</v>
      </c>
      <c r="G9" s="260">
        <v>0</v>
      </c>
      <c r="H9" s="260">
        <v>3</v>
      </c>
      <c r="I9" s="223" t="str">
        <f t="shared" ref="I9:I53" si="0">IF(A9="","",A9 &amp; "; " &amp;B9 &amp; "%; "&amp;C9 &amp;"р.")</f>
        <v>Державний та гарантований державою борг України; 387,905%; 12,93р.</v>
      </c>
      <c r="J9" s="76">
        <f t="shared" ref="J9:J61" si="1">E9</f>
        <v>2025666457.01</v>
      </c>
    </row>
    <row r="10" spans="1:20" ht="15.75" x14ac:dyDescent="0.25">
      <c r="A10" s="179" t="s">
        <v>25</v>
      </c>
      <c r="B10" s="146">
        <v>440.452</v>
      </c>
      <c r="C10" s="146">
        <v>12.81</v>
      </c>
      <c r="D10" s="146">
        <v>9.65</v>
      </c>
      <c r="E10" s="146">
        <v>1750393535.6700001</v>
      </c>
      <c r="F10" s="179">
        <v>0</v>
      </c>
      <c r="G10" s="179">
        <v>0</v>
      </c>
      <c r="H10" s="179">
        <v>2</v>
      </c>
      <c r="I10" s="223" t="str">
        <f t="shared" si="0"/>
        <v xml:space="preserve">    Державний борг; 440,452%; 12,81р.</v>
      </c>
      <c r="J10" s="76">
        <f t="shared" si="1"/>
        <v>1750393535.6700001</v>
      </c>
      <c r="K10" s="181"/>
      <c r="L10" s="181"/>
      <c r="M10" s="181"/>
      <c r="N10" s="181"/>
      <c r="O10" s="181"/>
      <c r="P10" s="181"/>
      <c r="Q10" s="181"/>
      <c r="R10" s="181"/>
    </row>
    <row r="11" spans="1:20" ht="15.75" x14ac:dyDescent="0.25">
      <c r="A11" s="201" t="s">
        <v>82</v>
      </c>
      <c r="B11" s="165">
        <v>232.22300000000001</v>
      </c>
      <c r="C11" s="165">
        <v>11.86</v>
      </c>
      <c r="D11" s="165">
        <v>10.220000000000001</v>
      </c>
      <c r="E11" s="165">
        <v>746690274.74000001</v>
      </c>
      <c r="F11" s="179">
        <v>1</v>
      </c>
      <c r="G11" s="179">
        <v>0</v>
      </c>
      <c r="H11" s="179">
        <v>0</v>
      </c>
      <c r="I11" s="223" t="str">
        <f t="shared" si="0"/>
        <v xml:space="preserve">      Державний внутрішній борг; 232,223%; 11,86р.</v>
      </c>
      <c r="J11" s="76">
        <f t="shared" si="1"/>
        <v>746690274.74000001</v>
      </c>
      <c r="K11" s="181"/>
      <c r="L11" s="181"/>
      <c r="M11" s="181"/>
      <c r="N11" s="181"/>
      <c r="O11" s="181"/>
      <c r="P11" s="181"/>
      <c r="Q11" s="181"/>
      <c r="R11" s="181"/>
    </row>
    <row r="12" spans="1:20" ht="15.75" x14ac:dyDescent="0.25">
      <c r="A12" s="179" t="s">
        <v>149</v>
      </c>
      <c r="B12" s="146">
        <v>232.929</v>
      </c>
      <c r="C12" s="146">
        <v>11.78</v>
      </c>
      <c r="D12" s="146">
        <v>10.199999999999999</v>
      </c>
      <c r="E12" s="146">
        <v>744375855.59000003</v>
      </c>
      <c r="F12" s="179">
        <v>0</v>
      </c>
      <c r="G12" s="179">
        <v>0</v>
      </c>
      <c r="H12" s="179">
        <v>0</v>
      </c>
      <c r="I12" s="223" t="str">
        <f t="shared" si="0"/>
        <v xml:space="preserve">         в т.ч. ОВДП; 232,929%; 11,78р.</v>
      </c>
      <c r="J12" s="76">
        <f t="shared" si="1"/>
        <v>744375855.59000003</v>
      </c>
      <c r="K12" s="181"/>
      <c r="L12" s="181"/>
      <c r="M12" s="181"/>
      <c r="N12" s="181"/>
      <c r="O12" s="181"/>
      <c r="P12" s="181"/>
      <c r="Q12" s="181"/>
      <c r="R12" s="181"/>
    </row>
    <row r="13" spans="1:20" ht="15.75" x14ac:dyDescent="0.25">
      <c r="A13" s="179" t="s">
        <v>162</v>
      </c>
      <c r="B13" s="146">
        <v>0</v>
      </c>
      <c r="C13" s="146">
        <v>0</v>
      </c>
      <c r="D13" s="146">
        <v>0</v>
      </c>
      <c r="E13" s="146">
        <v>0</v>
      </c>
      <c r="F13" s="179">
        <v>0</v>
      </c>
      <c r="G13" s="179">
        <v>1</v>
      </c>
      <c r="H13" s="179">
        <v>0</v>
      </c>
      <c r="I13" s="223" t="str">
        <f t="shared" si="0"/>
        <v xml:space="preserve">            ОВДП (1 - місячні); 0%; 0р.</v>
      </c>
      <c r="J13" s="76">
        <f t="shared" si="1"/>
        <v>0</v>
      </c>
      <c r="K13" s="181"/>
      <c r="L13" s="181"/>
      <c r="M13" s="181"/>
      <c r="N13" s="181"/>
      <c r="O13" s="181"/>
      <c r="P13" s="181"/>
      <c r="Q13" s="181"/>
      <c r="R13" s="181"/>
    </row>
    <row r="14" spans="1:20" ht="15.75" x14ac:dyDescent="0.25">
      <c r="A14" s="179" t="s">
        <v>210</v>
      </c>
      <c r="B14" s="146">
        <v>120.58</v>
      </c>
      <c r="C14" s="146">
        <v>9.99</v>
      </c>
      <c r="D14" s="146">
        <v>7.66</v>
      </c>
      <c r="E14" s="146">
        <v>61320439</v>
      </c>
      <c r="F14" s="179">
        <v>0</v>
      </c>
      <c r="G14" s="179">
        <v>1</v>
      </c>
      <c r="H14" s="179">
        <v>0</v>
      </c>
      <c r="I14" s="223" t="str">
        <f t="shared" si="0"/>
        <v xml:space="preserve">            ОВДП (10 - річні); 120,58%; 9,99р.</v>
      </c>
      <c r="J14" s="76">
        <f t="shared" si="1"/>
        <v>61320439</v>
      </c>
      <c r="K14" s="181"/>
      <c r="L14" s="181"/>
      <c r="M14" s="181"/>
      <c r="N14" s="181"/>
      <c r="O14" s="181"/>
      <c r="P14" s="181"/>
      <c r="Q14" s="181"/>
      <c r="R14" s="181"/>
    </row>
    <row r="15" spans="1:20" ht="15.75" x14ac:dyDescent="0.25">
      <c r="A15" s="179" t="s">
        <v>42</v>
      </c>
      <c r="B15" s="146">
        <v>29.460999999999999</v>
      </c>
      <c r="C15" s="146">
        <v>11</v>
      </c>
      <c r="D15" s="146">
        <v>8.02</v>
      </c>
      <c r="E15" s="146">
        <v>19033000</v>
      </c>
      <c r="F15" s="179">
        <v>0</v>
      </c>
      <c r="G15" s="179">
        <v>1</v>
      </c>
      <c r="H15" s="179">
        <v>0</v>
      </c>
      <c r="I15" s="223" t="str">
        <f t="shared" si="0"/>
        <v xml:space="preserve">            ОВДП (11 - річні); 29,461%; 11р.</v>
      </c>
      <c r="J15" s="76">
        <f t="shared" si="1"/>
        <v>19033000</v>
      </c>
      <c r="K15" s="181"/>
      <c r="L15" s="181"/>
      <c r="M15" s="181"/>
      <c r="N15" s="181"/>
      <c r="O15" s="181"/>
      <c r="P15" s="181"/>
      <c r="Q15" s="181"/>
      <c r="R15" s="181"/>
    </row>
    <row r="16" spans="1:20" ht="15.75" x14ac:dyDescent="0.25">
      <c r="A16" s="179" t="s">
        <v>177</v>
      </c>
      <c r="B16" s="146">
        <v>68.488</v>
      </c>
      <c r="C16" s="146">
        <v>0.92</v>
      </c>
      <c r="D16" s="146">
        <v>0.56999999999999995</v>
      </c>
      <c r="E16" s="146">
        <v>9953075.8699999992</v>
      </c>
      <c r="F16" s="179">
        <v>0</v>
      </c>
      <c r="G16" s="179">
        <v>1</v>
      </c>
      <c r="H16" s="179">
        <v>0</v>
      </c>
      <c r="I16" s="223" t="str">
        <f t="shared" si="0"/>
        <v xml:space="preserve">            ОВДП (12 - місячні); 68,488%; 0,92р.</v>
      </c>
      <c r="J16" s="76">
        <f t="shared" si="1"/>
        <v>9953075.8699999992</v>
      </c>
      <c r="K16" s="181"/>
      <c r="L16" s="181"/>
      <c r="M16" s="181"/>
      <c r="N16" s="181"/>
      <c r="O16" s="181"/>
      <c r="P16" s="181"/>
      <c r="Q16" s="181"/>
      <c r="R16" s="181"/>
    </row>
    <row r="17" spans="1:18" ht="15.75" x14ac:dyDescent="0.25">
      <c r="A17" s="179" t="s">
        <v>91</v>
      </c>
      <c r="B17" s="146">
        <v>218.88200000000001</v>
      </c>
      <c r="C17" s="146">
        <v>12.08</v>
      </c>
      <c r="D17" s="146">
        <v>10.029999999999999</v>
      </c>
      <c r="E17" s="146">
        <v>36500000</v>
      </c>
      <c r="F17" s="179">
        <v>0</v>
      </c>
      <c r="G17" s="179">
        <v>1</v>
      </c>
      <c r="H17" s="179">
        <v>0</v>
      </c>
      <c r="I17" s="223" t="str">
        <f t="shared" si="0"/>
        <v xml:space="preserve">            ОВДП (12 - річні); 218,882%; 12,08р.</v>
      </c>
      <c r="J17" s="76">
        <f t="shared" si="1"/>
        <v>36500000</v>
      </c>
      <c r="K17" s="181"/>
      <c r="L17" s="181"/>
      <c r="M17" s="181"/>
      <c r="N17" s="181"/>
      <c r="O17" s="181"/>
      <c r="P17" s="181"/>
      <c r="Q17" s="181"/>
      <c r="R17" s="181"/>
    </row>
    <row r="18" spans="1:18" ht="15.75" x14ac:dyDescent="0.25">
      <c r="A18" s="179" t="s">
        <v>146</v>
      </c>
      <c r="B18" s="146">
        <v>7.5970000000000004</v>
      </c>
      <c r="C18" s="146">
        <v>13.19</v>
      </c>
      <c r="D18" s="146">
        <v>11.64</v>
      </c>
      <c r="E18" s="146">
        <v>28700001</v>
      </c>
      <c r="F18" s="179">
        <v>0</v>
      </c>
      <c r="G18" s="179">
        <v>1</v>
      </c>
      <c r="H18" s="179">
        <v>0</v>
      </c>
      <c r="I18" s="223" t="str">
        <f t="shared" si="0"/>
        <v xml:space="preserve">            ОВДП (13 - річні); 7,597%; 13,19р.</v>
      </c>
      <c r="J18" s="76">
        <f t="shared" si="1"/>
        <v>28700001</v>
      </c>
      <c r="K18" s="181"/>
      <c r="L18" s="181"/>
      <c r="M18" s="181"/>
      <c r="N18" s="181"/>
      <c r="O18" s="181"/>
      <c r="P18" s="181"/>
      <c r="Q18" s="181"/>
      <c r="R18" s="181"/>
    </row>
    <row r="19" spans="1:18" ht="15.75" x14ac:dyDescent="0.25">
      <c r="A19" s="179" t="s">
        <v>206</v>
      </c>
      <c r="B19" s="146">
        <v>45.771000000000001</v>
      </c>
      <c r="C19" s="146">
        <v>14.05</v>
      </c>
      <c r="D19" s="146">
        <v>12.51</v>
      </c>
      <c r="E19" s="146">
        <v>46900000</v>
      </c>
      <c r="F19" s="179">
        <v>0</v>
      </c>
      <c r="G19" s="179">
        <v>1</v>
      </c>
      <c r="H19" s="179">
        <v>0</v>
      </c>
      <c r="I19" s="223" t="str">
        <f t="shared" si="0"/>
        <v xml:space="preserve">            ОВДП (14 - річні); 45,771%; 14,05р.</v>
      </c>
      <c r="J19" s="76">
        <f t="shared" si="1"/>
        <v>46900000</v>
      </c>
      <c r="K19" s="181"/>
      <c r="L19" s="181"/>
      <c r="M19" s="181"/>
      <c r="N19" s="181"/>
      <c r="O19" s="181"/>
      <c r="P19" s="181"/>
      <c r="Q19" s="181"/>
      <c r="R19" s="181"/>
    </row>
    <row r="20" spans="1:18" ht="15.75" x14ac:dyDescent="0.25">
      <c r="A20" s="179" t="s">
        <v>38</v>
      </c>
      <c r="B20" s="146">
        <v>195.76</v>
      </c>
      <c r="C20" s="146">
        <v>14.29</v>
      </c>
      <c r="D20" s="146">
        <v>12.66</v>
      </c>
      <c r="E20" s="146">
        <v>93438657</v>
      </c>
      <c r="F20" s="179">
        <v>0</v>
      </c>
      <c r="G20" s="179">
        <v>1</v>
      </c>
      <c r="H20" s="179">
        <v>0</v>
      </c>
      <c r="I20" s="223" t="str">
        <f t="shared" si="0"/>
        <v xml:space="preserve">            ОВДП (15 - річні); 195,76%; 14,29р.</v>
      </c>
      <c r="J20" s="76">
        <f t="shared" si="1"/>
        <v>93438657</v>
      </c>
      <c r="K20" s="181"/>
      <c r="L20" s="181"/>
      <c r="M20" s="181"/>
      <c r="N20" s="181"/>
      <c r="O20" s="181"/>
      <c r="P20" s="181"/>
      <c r="Q20" s="181"/>
      <c r="R20" s="181"/>
    </row>
    <row r="21" spans="1:18" ht="15.75" x14ac:dyDescent="0.25">
      <c r="A21" s="179" t="s">
        <v>87</v>
      </c>
      <c r="B21" s="146">
        <v>857.5</v>
      </c>
      <c r="C21" s="146">
        <v>15.85</v>
      </c>
      <c r="D21" s="146">
        <v>15.04</v>
      </c>
      <c r="E21" s="146">
        <v>12097744</v>
      </c>
      <c r="F21" s="179">
        <v>0</v>
      </c>
      <c r="G21" s="179">
        <v>1</v>
      </c>
      <c r="H21" s="179">
        <v>0</v>
      </c>
      <c r="I21" s="223" t="str">
        <f t="shared" si="0"/>
        <v xml:space="preserve">            ОВДП (16 - річні); 857,5%; 15,85р.</v>
      </c>
      <c r="J21" s="76">
        <f t="shared" si="1"/>
        <v>12097744</v>
      </c>
      <c r="K21" s="181"/>
      <c r="L21" s="181"/>
      <c r="M21" s="181"/>
      <c r="N21" s="181"/>
      <c r="O21" s="181"/>
      <c r="P21" s="181"/>
      <c r="Q21" s="181"/>
      <c r="R21" s="181"/>
    </row>
    <row r="22" spans="1:18" ht="15.75" x14ac:dyDescent="0.25">
      <c r="A22" s="201" t="s">
        <v>135</v>
      </c>
      <c r="B22" s="165">
        <v>836.5</v>
      </c>
      <c r="C22" s="165">
        <v>16.850000000000001</v>
      </c>
      <c r="D22" s="165">
        <v>16.04</v>
      </c>
      <c r="E22" s="165">
        <v>12097744</v>
      </c>
      <c r="F22" s="179">
        <v>0</v>
      </c>
      <c r="G22" s="179">
        <v>1</v>
      </c>
      <c r="H22" s="179">
        <v>0</v>
      </c>
      <c r="I22" s="223" t="str">
        <f t="shared" si="0"/>
        <v xml:space="preserve">            ОВДП (17 - річні); 836,5%; 16,85р.</v>
      </c>
      <c r="J22" s="76">
        <f t="shared" si="1"/>
        <v>12097744</v>
      </c>
      <c r="K22" s="181"/>
      <c r="L22" s="181"/>
      <c r="M22" s="181"/>
      <c r="N22" s="181"/>
      <c r="O22" s="181"/>
      <c r="P22" s="181"/>
      <c r="Q22" s="181"/>
      <c r="R22" s="181"/>
    </row>
    <row r="23" spans="1:18" ht="15.75" x14ac:dyDescent="0.25">
      <c r="A23" s="179" t="s">
        <v>23</v>
      </c>
      <c r="B23" s="146">
        <v>429.91500000000002</v>
      </c>
      <c r="C23" s="146">
        <v>1.42</v>
      </c>
      <c r="D23" s="146">
        <v>0.92</v>
      </c>
      <c r="E23" s="146">
        <v>28317887.449999999</v>
      </c>
      <c r="F23" s="179">
        <v>0</v>
      </c>
      <c r="G23" s="179">
        <v>1</v>
      </c>
      <c r="H23" s="179">
        <v>0</v>
      </c>
      <c r="I23" s="223" t="str">
        <f t="shared" si="0"/>
        <v xml:space="preserve">            ОВДП (18 - місячні); 429,915%; 1,42р.</v>
      </c>
      <c r="J23" s="76">
        <f t="shared" si="1"/>
        <v>28317887.449999999</v>
      </c>
      <c r="K23" s="181"/>
      <c r="L23" s="181"/>
      <c r="M23" s="181"/>
      <c r="N23" s="181"/>
      <c r="O23" s="181"/>
      <c r="P23" s="181"/>
      <c r="Q23" s="181"/>
      <c r="R23" s="181"/>
    </row>
    <row r="24" spans="1:18" ht="15.75" x14ac:dyDescent="0.25">
      <c r="A24" s="179" t="s">
        <v>198</v>
      </c>
      <c r="B24" s="146">
        <v>817</v>
      </c>
      <c r="C24" s="146">
        <v>17.850000000000001</v>
      </c>
      <c r="D24" s="146">
        <v>17.04</v>
      </c>
      <c r="E24" s="146">
        <v>12097744</v>
      </c>
      <c r="F24" s="179">
        <v>0</v>
      </c>
      <c r="G24" s="179">
        <v>1</v>
      </c>
      <c r="H24" s="179">
        <v>0</v>
      </c>
      <c r="I24" s="223" t="str">
        <f t="shared" si="0"/>
        <v xml:space="preserve">            ОВДП (18 - річні); 817%; 17,85р.</v>
      </c>
      <c r="J24" s="76">
        <f t="shared" si="1"/>
        <v>12097744</v>
      </c>
      <c r="K24" s="181"/>
      <c r="L24" s="181"/>
      <c r="M24" s="181"/>
      <c r="N24" s="181"/>
      <c r="O24" s="181"/>
      <c r="P24" s="181"/>
      <c r="Q24" s="181"/>
      <c r="R24" s="181"/>
    </row>
    <row r="25" spans="1:18" ht="15.75" x14ac:dyDescent="0.25">
      <c r="A25" s="201" t="s">
        <v>189</v>
      </c>
      <c r="B25" s="165">
        <v>16.399999999999999</v>
      </c>
      <c r="C25" s="165">
        <v>18.86</v>
      </c>
      <c r="D25" s="165">
        <v>18.04</v>
      </c>
      <c r="E25" s="165">
        <v>12097744</v>
      </c>
      <c r="F25" s="179">
        <v>0</v>
      </c>
      <c r="G25" s="179">
        <v>1</v>
      </c>
      <c r="H25" s="179">
        <v>0</v>
      </c>
      <c r="I25" s="223" t="str">
        <f t="shared" si="0"/>
        <v xml:space="preserve">            ОВДП (19 - річні); 16,4%; 18,86р.</v>
      </c>
      <c r="J25" s="76">
        <f t="shared" si="1"/>
        <v>12097744</v>
      </c>
      <c r="K25" s="181"/>
      <c r="L25" s="181"/>
      <c r="M25" s="181"/>
      <c r="N25" s="181"/>
      <c r="O25" s="181"/>
      <c r="P25" s="181"/>
      <c r="Q25" s="181"/>
      <c r="R25" s="181"/>
    </row>
    <row r="26" spans="1:18" ht="15.75" x14ac:dyDescent="0.25">
      <c r="A26" s="201" t="s">
        <v>202</v>
      </c>
      <c r="B26" s="165">
        <v>387.34199999999998</v>
      </c>
      <c r="C26" s="165">
        <v>1.62</v>
      </c>
      <c r="D26" s="165">
        <v>0.51</v>
      </c>
      <c r="E26" s="165">
        <v>50467193.950000003</v>
      </c>
      <c r="F26" s="179">
        <v>0</v>
      </c>
      <c r="G26" s="179">
        <v>1</v>
      </c>
      <c r="H26" s="179">
        <v>0</v>
      </c>
      <c r="I26" s="223" t="str">
        <f t="shared" si="0"/>
        <v xml:space="preserve">            ОВДП (2 - річні); 387,342%; 1,62р.</v>
      </c>
      <c r="J26" s="76">
        <f t="shared" si="1"/>
        <v>50467193.950000003</v>
      </c>
      <c r="K26" s="181"/>
      <c r="L26" s="181"/>
      <c r="M26" s="181"/>
      <c r="N26" s="181"/>
      <c r="O26" s="181"/>
      <c r="P26" s="181"/>
      <c r="Q26" s="181"/>
      <c r="R26" s="181"/>
    </row>
    <row r="27" spans="1:18" ht="15.75" x14ac:dyDescent="0.25">
      <c r="A27" s="179" t="s">
        <v>147</v>
      </c>
      <c r="B27" s="146">
        <v>16.399999999999999</v>
      </c>
      <c r="C27" s="146">
        <v>19.86</v>
      </c>
      <c r="D27" s="146">
        <v>19.04</v>
      </c>
      <c r="E27" s="146">
        <v>12097744</v>
      </c>
      <c r="F27" s="179">
        <v>0</v>
      </c>
      <c r="G27" s="179">
        <v>1</v>
      </c>
      <c r="H27" s="179">
        <v>0</v>
      </c>
      <c r="I27" s="223" t="str">
        <f t="shared" si="0"/>
        <v xml:space="preserve">            ОВДП (20 - річні); 16,4%; 19,86р.</v>
      </c>
      <c r="J27" s="76">
        <f t="shared" si="1"/>
        <v>12097744</v>
      </c>
      <c r="K27" s="181"/>
      <c r="L27" s="181"/>
      <c r="M27" s="181"/>
      <c r="N27" s="181"/>
      <c r="O27" s="181"/>
      <c r="P27" s="181"/>
      <c r="Q27" s="181"/>
      <c r="R27" s="181"/>
    </row>
    <row r="28" spans="1:18" ht="15.75" x14ac:dyDescent="0.25">
      <c r="A28" s="179" t="s">
        <v>112</v>
      </c>
      <c r="B28" s="146">
        <v>16.399999999999999</v>
      </c>
      <c r="C28" s="146">
        <v>20.86</v>
      </c>
      <c r="D28" s="146">
        <v>20.04</v>
      </c>
      <c r="E28" s="146">
        <v>12097744</v>
      </c>
      <c r="F28" s="179">
        <v>0</v>
      </c>
      <c r="G28" s="179">
        <v>1</v>
      </c>
      <c r="H28" s="179">
        <v>0</v>
      </c>
      <c r="I28" s="223" t="str">
        <f t="shared" si="0"/>
        <v xml:space="preserve">            ОВДП (21-річні); 16,4%; 20,86р.</v>
      </c>
      <c r="J28" s="76">
        <f t="shared" si="1"/>
        <v>12097744</v>
      </c>
      <c r="K28" s="181"/>
      <c r="L28" s="181"/>
      <c r="M28" s="181"/>
      <c r="N28" s="181"/>
      <c r="O28" s="181"/>
      <c r="P28" s="181"/>
      <c r="Q28" s="181"/>
      <c r="R28" s="181"/>
    </row>
    <row r="29" spans="1:18" ht="15.75" x14ac:dyDescent="0.25">
      <c r="A29" s="179" t="s">
        <v>171</v>
      </c>
      <c r="B29" s="146">
        <v>16.399999999999999</v>
      </c>
      <c r="C29" s="146">
        <v>21.86</v>
      </c>
      <c r="D29" s="146">
        <v>21.04</v>
      </c>
      <c r="E29" s="146">
        <v>12097744</v>
      </c>
      <c r="F29" s="179">
        <v>0</v>
      </c>
      <c r="G29" s="179">
        <v>1</v>
      </c>
      <c r="H29" s="179">
        <v>0</v>
      </c>
      <c r="I29" s="223" t="str">
        <f t="shared" si="0"/>
        <v xml:space="preserve">            ОВДП (22-річні); 16,4%; 21,86р.</v>
      </c>
      <c r="J29" s="76">
        <f t="shared" si="1"/>
        <v>12097744</v>
      </c>
      <c r="K29" s="181"/>
      <c r="L29" s="181"/>
      <c r="M29" s="181"/>
      <c r="N29" s="181"/>
      <c r="O29" s="181"/>
      <c r="P29" s="181"/>
      <c r="Q29" s="181"/>
      <c r="R29" s="181"/>
    </row>
    <row r="30" spans="1:18" ht="15.75" x14ac:dyDescent="0.25">
      <c r="A30" s="179" t="s">
        <v>163</v>
      </c>
      <c r="B30" s="146">
        <v>16.399999999999999</v>
      </c>
      <c r="C30" s="146">
        <v>22.86</v>
      </c>
      <c r="D30" s="146">
        <v>22.04</v>
      </c>
      <c r="E30" s="146">
        <v>12097744</v>
      </c>
      <c r="F30" s="179">
        <v>0</v>
      </c>
      <c r="G30" s="179">
        <v>1</v>
      </c>
      <c r="H30" s="179">
        <v>0</v>
      </c>
      <c r="I30" s="223" t="str">
        <f t="shared" si="0"/>
        <v xml:space="preserve">            ОВДП (23-річні); 16,4%; 22,86р.</v>
      </c>
      <c r="J30" s="76">
        <f t="shared" si="1"/>
        <v>12097744</v>
      </c>
      <c r="K30" s="181"/>
      <c r="L30" s="181"/>
      <c r="M30" s="181"/>
      <c r="N30" s="181"/>
      <c r="O30" s="181"/>
      <c r="P30" s="181"/>
      <c r="Q30" s="181"/>
      <c r="R30" s="181"/>
    </row>
    <row r="31" spans="1:18" ht="15.75" x14ac:dyDescent="0.25">
      <c r="A31" s="179" t="s">
        <v>215</v>
      </c>
      <c r="B31" s="146">
        <v>16.399999999999999</v>
      </c>
      <c r="C31" s="146">
        <v>23.86</v>
      </c>
      <c r="D31" s="146">
        <v>23.04</v>
      </c>
      <c r="E31" s="146">
        <v>12097744</v>
      </c>
      <c r="F31" s="179">
        <v>0</v>
      </c>
      <c r="G31" s="179">
        <v>1</v>
      </c>
      <c r="H31" s="179">
        <v>0</v>
      </c>
      <c r="I31" s="223" t="str">
        <f t="shared" si="0"/>
        <v xml:space="preserve">            ОВДП (24-річні); 16,4%; 23,86р.</v>
      </c>
      <c r="J31" s="76">
        <f t="shared" si="1"/>
        <v>12097744</v>
      </c>
      <c r="K31" s="181"/>
      <c r="L31" s="181"/>
      <c r="M31" s="181"/>
      <c r="N31" s="181"/>
      <c r="O31" s="181"/>
      <c r="P31" s="181"/>
      <c r="Q31" s="181"/>
      <c r="R31" s="181"/>
    </row>
    <row r="32" spans="1:18" ht="15.75" x14ac:dyDescent="0.25">
      <c r="A32" s="179" t="s">
        <v>45</v>
      </c>
      <c r="B32" s="146">
        <v>16.399999999999999</v>
      </c>
      <c r="C32" s="146">
        <v>24.86</v>
      </c>
      <c r="D32" s="146">
        <v>24.04</v>
      </c>
      <c r="E32" s="146">
        <v>12097744</v>
      </c>
      <c r="F32" s="179">
        <v>0</v>
      </c>
      <c r="G32" s="179">
        <v>1</v>
      </c>
      <c r="H32" s="179">
        <v>0</v>
      </c>
      <c r="I32" s="223" t="str">
        <f t="shared" si="0"/>
        <v xml:space="preserve">            ОВДП (25-річні); 16,4%; 24,86р.</v>
      </c>
      <c r="J32" s="76">
        <f t="shared" si="1"/>
        <v>12097744</v>
      </c>
      <c r="K32" s="181"/>
      <c r="L32" s="181"/>
      <c r="M32" s="181"/>
      <c r="N32" s="181"/>
      <c r="O32" s="181"/>
      <c r="P32" s="181"/>
      <c r="Q32" s="181"/>
      <c r="R32" s="181"/>
    </row>
    <row r="33" spans="1:18" ht="15.75" x14ac:dyDescent="0.25">
      <c r="A33" s="179" t="s">
        <v>92</v>
      </c>
      <c r="B33" s="146">
        <v>16.399999999999999</v>
      </c>
      <c r="C33" s="146">
        <v>25.86</v>
      </c>
      <c r="D33" s="146">
        <v>25.04</v>
      </c>
      <c r="E33" s="146">
        <v>12097744</v>
      </c>
      <c r="F33" s="179">
        <v>0</v>
      </c>
      <c r="G33" s="179">
        <v>1</v>
      </c>
      <c r="H33" s="179">
        <v>0</v>
      </c>
      <c r="I33" s="223" t="str">
        <f t="shared" si="0"/>
        <v xml:space="preserve">            ОВДП (26-річні); 16,4%; 25,86р.</v>
      </c>
      <c r="J33" s="76">
        <f t="shared" si="1"/>
        <v>12097744</v>
      </c>
      <c r="K33" s="181"/>
      <c r="L33" s="181"/>
      <c r="M33" s="181"/>
      <c r="N33" s="181"/>
      <c r="O33" s="181"/>
      <c r="P33" s="181"/>
      <c r="Q33" s="181"/>
      <c r="R33" s="181"/>
    </row>
    <row r="34" spans="1:18" ht="15.75" x14ac:dyDescent="0.25">
      <c r="A34" s="179" t="s">
        <v>141</v>
      </c>
      <c r="B34" s="146">
        <v>16.399999999999999</v>
      </c>
      <c r="C34" s="146">
        <v>26.86</v>
      </c>
      <c r="D34" s="146">
        <v>26.05</v>
      </c>
      <c r="E34" s="146">
        <v>12097744</v>
      </c>
      <c r="F34" s="179">
        <v>0</v>
      </c>
      <c r="G34" s="179">
        <v>1</v>
      </c>
      <c r="H34" s="179">
        <v>0</v>
      </c>
      <c r="I34" s="223" t="str">
        <f t="shared" si="0"/>
        <v xml:space="preserve">            ОВДП (27-річні); 16,4%; 26,86р.</v>
      </c>
      <c r="J34" s="76">
        <f t="shared" si="1"/>
        <v>12097744</v>
      </c>
      <c r="K34" s="181"/>
      <c r="L34" s="181"/>
      <c r="M34" s="181"/>
      <c r="N34" s="181"/>
      <c r="O34" s="181"/>
      <c r="P34" s="181"/>
      <c r="Q34" s="181"/>
      <c r="R34" s="181"/>
    </row>
    <row r="35" spans="1:18" ht="15.75" x14ac:dyDescent="0.25">
      <c r="A35" s="179" t="s">
        <v>199</v>
      </c>
      <c r="B35" s="146">
        <v>16.399999999999999</v>
      </c>
      <c r="C35" s="146">
        <v>27.86</v>
      </c>
      <c r="D35" s="146">
        <v>27.05</v>
      </c>
      <c r="E35" s="146">
        <v>12097744</v>
      </c>
      <c r="F35" s="179">
        <v>0</v>
      </c>
      <c r="G35" s="179">
        <v>1</v>
      </c>
      <c r="H35" s="179">
        <v>0</v>
      </c>
      <c r="I35" s="223" t="str">
        <f t="shared" si="0"/>
        <v xml:space="preserve">            ОВДП (28-річні); 16,4%; 27,86р.</v>
      </c>
      <c r="J35" s="76">
        <f t="shared" si="1"/>
        <v>12097744</v>
      </c>
      <c r="K35" s="181"/>
      <c r="L35" s="181"/>
      <c r="M35" s="181"/>
      <c r="N35" s="181"/>
      <c r="O35" s="181"/>
      <c r="P35" s="181"/>
      <c r="Q35" s="181"/>
      <c r="R35" s="181"/>
    </row>
    <row r="36" spans="1:18" ht="15.75" x14ac:dyDescent="0.25">
      <c r="A36" s="179" t="s">
        <v>188</v>
      </c>
      <c r="B36" s="146">
        <v>16.399999999999999</v>
      </c>
      <c r="C36" s="146">
        <v>28.86</v>
      </c>
      <c r="D36" s="146">
        <v>28.05</v>
      </c>
      <c r="E36" s="146">
        <v>12097744</v>
      </c>
      <c r="F36" s="179">
        <v>0</v>
      </c>
      <c r="G36" s="179">
        <v>1</v>
      </c>
      <c r="H36" s="179">
        <v>0</v>
      </c>
      <c r="I36" s="223" t="str">
        <f t="shared" si="0"/>
        <v xml:space="preserve">            ОВДП (29-річні); 16,4%; 28,86р.</v>
      </c>
      <c r="J36" s="76">
        <f t="shared" si="1"/>
        <v>12097744</v>
      </c>
      <c r="K36" s="181"/>
      <c r="L36" s="181"/>
      <c r="M36" s="181"/>
      <c r="N36" s="181"/>
      <c r="O36" s="181"/>
      <c r="P36" s="181"/>
      <c r="Q36" s="181"/>
      <c r="R36" s="181"/>
    </row>
    <row r="37" spans="1:18" ht="15.75" x14ac:dyDescent="0.25">
      <c r="A37" s="179" t="s">
        <v>7</v>
      </c>
      <c r="B37" s="146">
        <v>1275</v>
      </c>
      <c r="C37" s="146">
        <v>0.25</v>
      </c>
      <c r="D37" s="146">
        <v>0.02</v>
      </c>
      <c r="E37" s="146">
        <v>547158</v>
      </c>
      <c r="F37" s="179">
        <v>0</v>
      </c>
      <c r="G37" s="179">
        <v>1</v>
      </c>
      <c r="H37" s="179">
        <v>0</v>
      </c>
      <c r="I37" s="223" t="str">
        <f t="shared" si="0"/>
        <v xml:space="preserve">            ОВДП (3 - місячні); 1275%; 0,25р.</v>
      </c>
      <c r="J37" s="76">
        <f t="shared" si="1"/>
        <v>547158</v>
      </c>
      <c r="K37" s="181"/>
      <c r="L37" s="181"/>
      <c r="M37" s="181"/>
      <c r="N37" s="181"/>
      <c r="O37" s="181"/>
      <c r="P37" s="181"/>
      <c r="Q37" s="181"/>
      <c r="R37" s="181"/>
    </row>
    <row r="38" spans="1:18" ht="15.75" x14ac:dyDescent="0.25">
      <c r="A38" s="179" t="s">
        <v>34</v>
      </c>
      <c r="B38" s="146">
        <v>591.37099999999998</v>
      </c>
      <c r="C38" s="146">
        <v>2.31</v>
      </c>
      <c r="D38" s="146">
        <v>1.3</v>
      </c>
      <c r="E38" s="146">
        <v>58980958.68</v>
      </c>
      <c r="F38" s="179">
        <v>0</v>
      </c>
      <c r="G38" s="179">
        <v>1</v>
      </c>
      <c r="H38" s="179">
        <v>0</v>
      </c>
      <c r="I38" s="223" t="str">
        <f t="shared" si="0"/>
        <v xml:space="preserve">            ОВДП (3 - річні); 591,371%; 2,31р.</v>
      </c>
      <c r="J38" s="76">
        <f t="shared" si="1"/>
        <v>58980958.68</v>
      </c>
      <c r="K38" s="181"/>
      <c r="L38" s="181"/>
      <c r="M38" s="181"/>
      <c r="N38" s="181"/>
      <c r="O38" s="181"/>
      <c r="P38" s="181"/>
      <c r="Q38" s="181"/>
      <c r="R38" s="181"/>
    </row>
    <row r="39" spans="1:18" ht="15.75" x14ac:dyDescent="0.25">
      <c r="A39" s="179" t="s">
        <v>201</v>
      </c>
      <c r="B39" s="146">
        <v>16.399999999999999</v>
      </c>
      <c r="C39" s="146">
        <v>29.86</v>
      </c>
      <c r="D39" s="146">
        <v>29.05</v>
      </c>
      <c r="E39" s="146">
        <v>12097751</v>
      </c>
      <c r="F39" s="179">
        <v>0</v>
      </c>
      <c r="G39" s="179">
        <v>1</v>
      </c>
      <c r="H39" s="179">
        <v>0</v>
      </c>
      <c r="I39" s="223" t="str">
        <f t="shared" si="0"/>
        <v xml:space="preserve">            ОВДП (30-річні); 16,4%; 29,86р.</v>
      </c>
      <c r="J39" s="76">
        <f t="shared" si="1"/>
        <v>12097751</v>
      </c>
      <c r="K39" s="181"/>
      <c r="L39" s="181"/>
      <c r="M39" s="181"/>
      <c r="N39" s="181"/>
      <c r="O39" s="181"/>
      <c r="P39" s="181"/>
      <c r="Q39" s="181"/>
      <c r="R39" s="181"/>
    </row>
    <row r="40" spans="1:18" ht="15.75" x14ac:dyDescent="0.25">
      <c r="A40" s="179" t="s">
        <v>85</v>
      </c>
      <c r="B40" s="146">
        <v>16</v>
      </c>
      <c r="C40" s="146">
        <v>4.95</v>
      </c>
      <c r="D40" s="146">
        <v>3.03</v>
      </c>
      <c r="E40" s="146">
        <v>30000</v>
      </c>
      <c r="F40" s="179">
        <v>0</v>
      </c>
      <c r="G40" s="179">
        <v>1</v>
      </c>
      <c r="H40" s="179">
        <v>0</v>
      </c>
      <c r="I40" s="223" t="str">
        <f t="shared" si="0"/>
        <v xml:space="preserve">            ОВДП (4 - річні); 16%; 4,95р.</v>
      </c>
      <c r="J40" s="76">
        <f t="shared" si="1"/>
        <v>30000</v>
      </c>
      <c r="K40" s="181"/>
      <c r="L40" s="181"/>
      <c r="M40" s="181"/>
      <c r="N40" s="181"/>
      <c r="O40" s="181"/>
      <c r="P40" s="181"/>
      <c r="Q40" s="181"/>
      <c r="R40" s="181"/>
    </row>
    <row r="41" spans="1:18" ht="15.75" x14ac:dyDescent="0.25">
      <c r="A41" s="179" t="s">
        <v>133</v>
      </c>
      <c r="B41" s="146">
        <v>158.77799999999999</v>
      </c>
      <c r="C41" s="146">
        <v>4.5599999999999996</v>
      </c>
      <c r="D41" s="146">
        <v>1.83</v>
      </c>
      <c r="E41" s="146">
        <v>42832372.5</v>
      </c>
      <c r="F41" s="179">
        <v>0</v>
      </c>
      <c r="G41" s="179">
        <v>1</v>
      </c>
      <c r="H41" s="179">
        <v>0</v>
      </c>
      <c r="I41" s="223" t="str">
        <f t="shared" si="0"/>
        <v xml:space="preserve">            ОВДП (5 - річні); 158,778%; 4,56р.</v>
      </c>
      <c r="J41" s="76">
        <f t="shared" si="1"/>
        <v>42832372.5</v>
      </c>
      <c r="K41" s="181"/>
      <c r="L41" s="181"/>
      <c r="M41" s="181"/>
      <c r="N41" s="181"/>
      <c r="O41" s="181"/>
      <c r="P41" s="181"/>
      <c r="Q41" s="181"/>
      <c r="R41" s="181"/>
    </row>
    <row r="42" spans="1:18" ht="15.75" x14ac:dyDescent="0.25">
      <c r="A42" s="179" t="s">
        <v>44</v>
      </c>
      <c r="B42" s="146">
        <v>1275</v>
      </c>
      <c r="C42" s="146">
        <v>0.33</v>
      </c>
      <c r="D42" s="146">
        <v>0.16</v>
      </c>
      <c r="E42" s="146">
        <v>9056527</v>
      </c>
      <c r="F42" s="179">
        <v>0</v>
      </c>
      <c r="G42" s="179">
        <v>1</v>
      </c>
      <c r="H42" s="179">
        <v>0</v>
      </c>
      <c r="I42" s="223" t="str">
        <f t="shared" si="0"/>
        <v xml:space="preserve">            ОВДП (6 - місячні); 1275%; 0,33р.</v>
      </c>
      <c r="J42" s="76">
        <f t="shared" si="1"/>
        <v>9056527</v>
      </c>
      <c r="K42" s="181"/>
      <c r="L42" s="181"/>
      <c r="M42" s="181"/>
      <c r="N42" s="181"/>
      <c r="O42" s="181"/>
      <c r="P42" s="181"/>
      <c r="Q42" s="181"/>
      <c r="R42" s="181"/>
    </row>
    <row r="43" spans="1:18" ht="15.75" x14ac:dyDescent="0.25">
      <c r="A43" s="179" t="s">
        <v>126</v>
      </c>
      <c r="B43" s="146">
        <v>14.3</v>
      </c>
      <c r="C43" s="146">
        <v>6.64</v>
      </c>
      <c r="D43" s="146">
        <v>2.67</v>
      </c>
      <c r="E43" s="146">
        <v>5800100</v>
      </c>
      <c r="F43" s="179">
        <v>0</v>
      </c>
      <c r="G43" s="179">
        <v>1</v>
      </c>
      <c r="H43" s="179">
        <v>0</v>
      </c>
      <c r="I43" s="223" t="str">
        <f t="shared" si="0"/>
        <v xml:space="preserve">            ОВДП (6 - річні); 14,3%; 6,64р.</v>
      </c>
      <c r="J43" s="76">
        <f t="shared" si="1"/>
        <v>5800100</v>
      </c>
      <c r="K43" s="181"/>
      <c r="L43" s="181"/>
      <c r="M43" s="181"/>
      <c r="N43" s="181"/>
      <c r="O43" s="181"/>
      <c r="P43" s="181"/>
      <c r="Q43" s="181"/>
      <c r="R43" s="181"/>
    </row>
    <row r="44" spans="1:18" ht="15.75" x14ac:dyDescent="0.25">
      <c r="A44" s="179" t="s">
        <v>187</v>
      </c>
      <c r="B44" s="146">
        <v>29.204000000000001</v>
      </c>
      <c r="C44" s="146">
        <v>6.72</v>
      </c>
      <c r="D44" s="146">
        <v>4.08</v>
      </c>
      <c r="E44" s="146">
        <v>14573605</v>
      </c>
      <c r="F44" s="179">
        <v>0</v>
      </c>
      <c r="G44" s="179">
        <v>1</v>
      </c>
      <c r="H44" s="179">
        <v>0</v>
      </c>
      <c r="I44" s="223" t="str">
        <f t="shared" si="0"/>
        <v xml:space="preserve">            ОВДП (7 - річні); 29,204%; 6,72р.</v>
      </c>
      <c r="J44" s="76">
        <f t="shared" si="1"/>
        <v>14573605</v>
      </c>
      <c r="K44" s="181"/>
      <c r="L44" s="181"/>
      <c r="M44" s="181"/>
      <c r="N44" s="181"/>
      <c r="O44" s="181"/>
      <c r="P44" s="181"/>
      <c r="Q44" s="181"/>
      <c r="R44" s="181"/>
    </row>
    <row r="45" spans="1:18" ht="15.75" x14ac:dyDescent="0.25">
      <c r="A45" s="179" t="s">
        <v>21</v>
      </c>
      <c r="B45" s="146">
        <v>173.029</v>
      </c>
      <c r="C45" s="146">
        <v>8.17</v>
      </c>
      <c r="D45" s="146">
        <v>4.67</v>
      </c>
      <c r="E45" s="146">
        <v>17500000</v>
      </c>
      <c r="F45" s="179">
        <v>0</v>
      </c>
      <c r="G45" s="179">
        <v>1</v>
      </c>
      <c r="H45" s="179">
        <v>0</v>
      </c>
      <c r="I45" s="223" t="str">
        <f t="shared" si="0"/>
        <v xml:space="preserve">            ОВДП (8 - річні); 173,029%; 8,17р.</v>
      </c>
      <c r="J45" s="76">
        <f t="shared" si="1"/>
        <v>17500000</v>
      </c>
      <c r="K45" s="181"/>
      <c r="L45" s="181"/>
      <c r="M45" s="181"/>
      <c r="N45" s="181"/>
      <c r="O45" s="181"/>
      <c r="P45" s="181"/>
      <c r="Q45" s="181"/>
      <c r="R45" s="181"/>
    </row>
    <row r="46" spans="1:18" ht="15.75" x14ac:dyDescent="0.25">
      <c r="A46" s="179" t="s">
        <v>131</v>
      </c>
      <c r="B46" s="146">
        <v>704.38300000000004</v>
      </c>
      <c r="C46" s="146">
        <v>0.66</v>
      </c>
      <c r="D46" s="146">
        <v>0.46</v>
      </c>
      <c r="E46" s="146">
        <v>11352253.140000001</v>
      </c>
      <c r="F46" s="179">
        <v>0</v>
      </c>
      <c r="G46" s="179">
        <v>1</v>
      </c>
      <c r="H46" s="179">
        <v>0</v>
      </c>
      <c r="I46" s="223" t="str">
        <f t="shared" si="0"/>
        <v xml:space="preserve">            ОВДП (9 - місячні); 704,383%; 0,66р.</v>
      </c>
      <c r="J46" s="76">
        <f t="shared" si="1"/>
        <v>11352253.140000001</v>
      </c>
      <c r="K46" s="181"/>
      <c r="L46" s="181"/>
      <c r="M46" s="181"/>
      <c r="N46" s="181"/>
      <c r="O46" s="181"/>
      <c r="P46" s="181"/>
      <c r="Q46" s="181"/>
      <c r="R46" s="181"/>
    </row>
    <row r="47" spans="1:18" ht="15.75" x14ac:dyDescent="0.25">
      <c r="A47" s="179" t="s">
        <v>72</v>
      </c>
      <c r="B47" s="146">
        <v>308.61099999999999</v>
      </c>
      <c r="C47" s="146">
        <v>9.2899999999999991</v>
      </c>
      <c r="D47" s="146">
        <v>5.9</v>
      </c>
      <c r="E47" s="146">
        <v>19400000</v>
      </c>
      <c r="F47" s="179">
        <v>0</v>
      </c>
      <c r="G47" s="179">
        <v>1</v>
      </c>
      <c r="H47" s="179">
        <v>0</v>
      </c>
      <c r="I47" s="223" t="str">
        <f t="shared" si="0"/>
        <v xml:space="preserve">            ОВДП (9 - річні); 308,611%; 9,29р.</v>
      </c>
      <c r="J47" s="76">
        <f t="shared" si="1"/>
        <v>19400000</v>
      </c>
      <c r="K47" s="181"/>
      <c r="L47" s="181"/>
      <c r="M47" s="181"/>
      <c r="N47" s="181"/>
      <c r="O47" s="181"/>
      <c r="P47" s="181"/>
      <c r="Q47" s="181"/>
      <c r="R47" s="181"/>
    </row>
    <row r="48" spans="1:18" ht="15.75" x14ac:dyDescent="0.25">
      <c r="A48" s="179" t="s">
        <v>31</v>
      </c>
      <c r="B48" s="146">
        <v>0</v>
      </c>
      <c r="C48" s="146">
        <v>0</v>
      </c>
      <c r="D48" s="146">
        <v>0</v>
      </c>
      <c r="E48" s="146">
        <v>0</v>
      </c>
      <c r="F48" s="179">
        <v>0</v>
      </c>
      <c r="G48" s="179">
        <v>1</v>
      </c>
      <c r="H48" s="179">
        <v>0</v>
      </c>
      <c r="I48" s="223" t="str">
        <f t="shared" si="0"/>
        <v xml:space="preserve">            Казначейські зобов'язання; 0%; 0р.</v>
      </c>
      <c r="J48" s="76">
        <f t="shared" si="1"/>
        <v>0</v>
      </c>
      <c r="K48" s="181"/>
      <c r="L48" s="181"/>
      <c r="M48" s="181"/>
      <c r="N48" s="181"/>
      <c r="O48" s="181"/>
      <c r="P48" s="181"/>
      <c r="Q48" s="181"/>
      <c r="R48" s="181"/>
    </row>
    <row r="49" spans="1:18" ht="15.75" x14ac:dyDescent="0.25">
      <c r="A49" s="179" t="s">
        <v>162</v>
      </c>
      <c r="B49" s="146">
        <v>0</v>
      </c>
      <c r="C49" s="146">
        <v>0</v>
      </c>
      <c r="D49" s="146">
        <v>0</v>
      </c>
      <c r="E49" s="146">
        <v>0</v>
      </c>
      <c r="F49" s="179">
        <v>0</v>
      </c>
      <c r="G49" s="179">
        <v>1</v>
      </c>
      <c r="H49" s="179">
        <v>0</v>
      </c>
      <c r="I49" s="223" t="str">
        <f t="shared" si="0"/>
        <v xml:space="preserve">            ОВДП (1 - місячні); 0%; 0р.</v>
      </c>
      <c r="J49" s="76">
        <f t="shared" si="1"/>
        <v>0</v>
      </c>
      <c r="K49" s="181"/>
      <c r="L49" s="181"/>
      <c r="M49" s="181"/>
      <c r="N49" s="181"/>
      <c r="O49" s="181"/>
      <c r="P49" s="181"/>
      <c r="Q49" s="181"/>
      <c r="R49" s="181"/>
    </row>
    <row r="50" spans="1:18" ht="15.75" x14ac:dyDescent="0.25">
      <c r="A50" s="179" t="s">
        <v>210</v>
      </c>
      <c r="B50" s="146">
        <v>9.4359999999999999</v>
      </c>
      <c r="C50" s="146">
        <v>9.83</v>
      </c>
      <c r="D50" s="146">
        <v>3.51</v>
      </c>
      <c r="E50" s="146">
        <v>1330000</v>
      </c>
      <c r="F50" s="179">
        <v>0</v>
      </c>
      <c r="G50" s="179">
        <v>1</v>
      </c>
      <c r="H50" s="179">
        <v>0</v>
      </c>
      <c r="I50" s="223" t="str">
        <f t="shared" si="0"/>
        <v xml:space="preserve">            ОВДП (10 - річні); 9,436%; 9,83р.</v>
      </c>
      <c r="J50" s="76">
        <f t="shared" si="1"/>
        <v>1330000</v>
      </c>
      <c r="K50" s="181"/>
      <c r="L50" s="181"/>
      <c r="M50" s="181"/>
      <c r="N50" s="181"/>
      <c r="O50" s="181"/>
      <c r="P50" s="181"/>
      <c r="Q50" s="181"/>
      <c r="R50" s="181"/>
    </row>
    <row r="51" spans="1:18" ht="15.75" x14ac:dyDescent="0.25">
      <c r="A51" s="179" t="s">
        <v>177</v>
      </c>
      <c r="B51" s="146">
        <v>0</v>
      </c>
      <c r="C51" s="146">
        <v>0</v>
      </c>
      <c r="D51" s="146">
        <v>0</v>
      </c>
      <c r="E51" s="146">
        <v>0</v>
      </c>
      <c r="F51" s="179">
        <v>0</v>
      </c>
      <c r="G51" s="179">
        <v>1</v>
      </c>
      <c r="H51" s="179">
        <v>0</v>
      </c>
      <c r="I51" s="223" t="str">
        <f t="shared" si="0"/>
        <v xml:space="preserve">            ОВДП (12 - місячні); 0%; 0р.</v>
      </c>
      <c r="J51" s="76">
        <f t="shared" si="1"/>
        <v>0</v>
      </c>
      <c r="K51" s="181"/>
      <c r="L51" s="181"/>
      <c r="M51" s="181"/>
      <c r="N51" s="181"/>
      <c r="O51" s="181"/>
      <c r="P51" s="181"/>
      <c r="Q51" s="181"/>
      <c r="R51" s="181"/>
    </row>
    <row r="52" spans="1:18" ht="15.75" x14ac:dyDescent="0.25">
      <c r="A52" s="179" t="s">
        <v>23</v>
      </c>
      <c r="B52" s="146">
        <v>0</v>
      </c>
      <c r="C52" s="146">
        <v>0</v>
      </c>
      <c r="D52" s="146">
        <v>0</v>
      </c>
      <c r="E52" s="146">
        <v>0</v>
      </c>
      <c r="F52" s="179">
        <v>0</v>
      </c>
      <c r="G52" s="179">
        <v>1</v>
      </c>
      <c r="H52" s="179">
        <v>0</v>
      </c>
      <c r="I52" s="223" t="str">
        <f t="shared" si="0"/>
        <v xml:space="preserve">            ОВДП (18 - місячні); 0%; 0р.</v>
      </c>
      <c r="J52" s="76">
        <f t="shared" si="1"/>
        <v>0</v>
      </c>
      <c r="K52" s="181"/>
      <c r="L52" s="181"/>
      <c r="M52" s="181"/>
      <c r="N52" s="181"/>
      <c r="O52" s="181"/>
      <c r="P52" s="181"/>
      <c r="Q52" s="181"/>
      <c r="R52" s="181"/>
    </row>
    <row r="53" spans="1:18" ht="15.75" x14ac:dyDescent="0.25">
      <c r="A53" s="179" t="s">
        <v>202</v>
      </c>
      <c r="B53" s="146">
        <v>0</v>
      </c>
      <c r="C53" s="146">
        <v>0</v>
      </c>
      <c r="D53" s="146">
        <v>0</v>
      </c>
      <c r="E53" s="146">
        <v>0</v>
      </c>
      <c r="F53" s="179">
        <v>0</v>
      </c>
      <c r="G53" s="179">
        <v>1</v>
      </c>
      <c r="H53" s="179">
        <v>0</v>
      </c>
      <c r="I53" s="223" t="str">
        <f t="shared" si="0"/>
        <v xml:space="preserve">            ОВДП (2 - річні); 0%; 0р.</v>
      </c>
      <c r="J53" s="76">
        <f t="shared" si="1"/>
        <v>0</v>
      </c>
      <c r="K53" s="181"/>
      <c r="L53" s="181"/>
      <c r="M53" s="181"/>
      <c r="N53" s="181"/>
      <c r="O53" s="181"/>
      <c r="P53" s="181"/>
      <c r="Q53" s="181"/>
      <c r="R53" s="181"/>
    </row>
    <row r="54" spans="1:18" ht="15.75" x14ac:dyDescent="0.25">
      <c r="A54" s="179" t="s">
        <v>7</v>
      </c>
      <c r="B54" s="146">
        <v>0</v>
      </c>
      <c r="C54" s="146">
        <v>0</v>
      </c>
      <c r="D54" s="146">
        <v>0</v>
      </c>
      <c r="E54" s="146">
        <v>0</v>
      </c>
      <c r="F54" s="179">
        <v>0</v>
      </c>
      <c r="G54" s="179">
        <v>1</v>
      </c>
      <c r="H54" s="179">
        <v>0</v>
      </c>
      <c r="I54" s="223"/>
      <c r="J54" s="76">
        <f t="shared" si="1"/>
        <v>0</v>
      </c>
      <c r="K54" s="181"/>
      <c r="L54" s="181"/>
      <c r="M54" s="181"/>
      <c r="N54" s="181"/>
      <c r="O54" s="181"/>
      <c r="P54" s="181"/>
      <c r="Q54" s="181"/>
      <c r="R54" s="181"/>
    </row>
    <row r="55" spans="1:18" ht="15.75" x14ac:dyDescent="0.25">
      <c r="A55" s="179" t="s">
        <v>34</v>
      </c>
      <c r="B55" s="146">
        <v>0</v>
      </c>
      <c r="C55" s="146">
        <v>0</v>
      </c>
      <c r="D55" s="146">
        <v>0</v>
      </c>
      <c r="E55" s="146">
        <v>0</v>
      </c>
      <c r="F55" s="179">
        <v>0</v>
      </c>
      <c r="G55" s="179">
        <v>1</v>
      </c>
      <c r="H55" s="179">
        <v>0</v>
      </c>
      <c r="I55" s="223"/>
      <c r="J55" s="76">
        <f t="shared" si="1"/>
        <v>0</v>
      </c>
      <c r="K55" s="181"/>
      <c r="L55" s="181"/>
      <c r="M55" s="181"/>
      <c r="N55" s="181"/>
      <c r="O55" s="181"/>
      <c r="P55" s="181"/>
      <c r="Q55" s="181"/>
      <c r="R55" s="181"/>
    </row>
    <row r="56" spans="1:18" ht="15.75" x14ac:dyDescent="0.25">
      <c r="A56" s="179" t="s">
        <v>85</v>
      </c>
      <c r="B56" s="146">
        <v>0</v>
      </c>
      <c r="C56" s="146">
        <v>0</v>
      </c>
      <c r="D56" s="146">
        <v>0</v>
      </c>
      <c r="E56" s="146">
        <v>0</v>
      </c>
      <c r="F56" s="179">
        <v>0</v>
      </c>
      <c r="G56" s="179">
        <v>1</v>
      </c>
      <c r="H56" s="179">
        <v>0</v>
      </c>
      <c r="I56" s="223"/>
      <c r="J56" s="76">
        <f t="shared" si="1"/>
        <v>0</v>
      </c>
      <c r="K56" s="181"/>
      <c r="L56" s="181"/>
      <c r="M56" s="181"/>
      <c r="N56" s="181"/>
      <c r="O56" s="181"/>
      <c r="P56" s="181"/>
      <c r="Q56" s="181"/>
      <c r="R56" s="181"/>
    </row>
    <row r="57" spans="1:18" ht="15.75" x14ac:dyDescent="0.25">
      <c r="A57" s="179" t="s">
        <v>133</v>
      </c>
      <c r="B57" s="146">
        <v>33.090000000000003</v>
      </c>
      <c r="C57" s="146">
        <v>4.9400000000000004</v>
      </c>
      <c r="D57" s="146">
        <v>0.1</v>
      </c>
      <c r="E57" s="146">
        <v>3593450</v>
      </c>
      <c r="F57" s="179">
        <v>0</v>
      </c>
      <c r="G57" s="179">
        <v>1</v>
      </c>
      <c r="H57" s="179">
        <v>0</v>
      </c>
      <c r="I57" s="223"/>
      <c r="J57" s="76">
        <f t="shared" si="1"/>
        <v>3593450</v>
      </c>
      <c r="K57" s="181"/>
      <c r="L57" s="181"/>
      <c r="M57" s="181"/>
      <c r="N57" s="181"/>
      <c r="O57" s="181"/>
      <c r="P57" s="181"/>
      <c r="Q57" s="181"/>
      <c r="R57" s="181"/>
    </row>
    <row r="58" spans="1:18" ht="15.75" x14ac:dyDescent="0.25">
      <c r="A58" s="179" t="s">
        <v>44</v>
      </c>
      <c r="B58" s="146">
        <v>0</v>
      </c>
      <c r="C58" s="146">
        <v>0</v>
      </c>
      <c r="D58" s="146">
        <v>0</v>
      </c>
      <c r="E58" s="146">
        <v>0</v>
      </c>
      <c r="F58" s="179">
        <v>0</v>
      </c>
      <c r="G58" s="179">
        <v>1</v>
      </c>
      <c r="H58" s="179">
        <v>0</v>
      </c>
      <c r="I58" s="223"/>
      <c r="J58" s="76">
        <f t="shared" si="1"/>
        <v>0</v>
      </c>
      <c r="K58" s="181"/>
      <c r="L58" s="181"/>
      <c r="M58" s="181"/>
      <c r="N58" s="181"/>
      <c r="O58" s="181"/>
      <c r="P58" s="181"/>
      <c r="Q58" s="181"/>
      <c r="R58" s="181"/>
    </row>
    <row r="59" spans="1:18" ht="15.75" x14ac:dyDescent="0.25">
      <c r="A59" s="179" t="s">
        <v>126</v>
      </c>
      <c r="B59" s="146">
        <v>0</v>
      </c>
      <c r="C59" s="146">
        <v>0</v>
      </c>
      <c r="D59" s="146">
        <v>0</v>
      </c>
      <c r="E59" s="146">
        <v>0</v>
      </c>
      <c r="F59" s="179">
        <v>0</v>
      </c>
      <c r="G59" s="179">
        <v>1</v>
      </c>
      <c r="H59" s="179">
        <v>0</v>
      </c>
      <c r="I59" s="223"/>
      <c r="J59" s="76">
        <f t="shared" si="1"/>
        <v>0</v>
      </c>
      <c r="K59" s="181"/>
      <c r="L59" s="181"/>
      <c r="M59" s="181"/>
      <c r="N59" s="181"/>
      <c r="O59" s="181"/>
      <c r="P59" s="181"/>
      <c r="Q59" s="181"/>
      <c r="R59" s="181"/>
    </row>
    <row r="60" spans="1:18" ht="15.75" x14ac:dyDescent="0.25">
      <c r="A60" s="179" t="s">
        <v>187</v>
      </c>
      <c r="B60" s="146">
        <v>14.5</v>
      </c>
      <c r="C60" s="146">
        <v>6.9</v>
      </c>
      <c r="D60" s="146">
        <v>1.88</v>
      </c>
      <c r="E60" s="146">
        <v>3283010</v>
      </c>
      <c r="F60" s="179">
        <v>0</v>
      </c>
      <c r="G60" s="179">
        <v>1</v>
      </c>
      <c r="H60" s="179">
        <v>0</v>
      </c>
      <c r="I60" s="223"/>
      <c r="J60" s="76">
        <f t="shared" si="1"/>
        <v>3283010</v>
      </c>
      <c r="K60" s="181"/>
      <c r="L60" s="181"/>
      <c r="M60" s="181"/>
      <c r="N60" s="181"/>
      <c r="O60" s="181"/>
      <c r="P60" s="181"/>
      <c r="Q60" s="181"/>
      <c r="R60" s="181"/>
    </row>
    <row r="61" spans="1:18" ht="15.75" x14ac:dyDescent="0.25">
      <c r="A61" s="179" t="s">
        <v>21</v>
      </c>
      <c r="B61" s="146">
        <v>0</v>
      </c>
      <c r="C61" s="146">
        <v>0</v>
      </c>
      <c r="D61" s="146">
        <v>0</v>
      </c>
      <c r="E61" s="146">
        <v>0</v>
      </c>
      <c r="F61" s="179">
        <v>0</v>
      </c>
      <c r="G61" s="179">
        <v>1</v>
      </c>
      <c r="H61" s="179">
        <v>0</v>
      </c>
      <c r="I61" s="223"/>
      <c r="J61" s="76">
        <f t="shared" si="1"/>
        <v>0</v>
      </c>
      <c r="K61" s="181"/>
      <c r="L61" s="181"/>
      <c r="M61" s="181"/>
      <c r="N61" s="181"/>
      <c r="O61" s="181"/>
      <c r="P61" s="181"/>
      <c r="Q61" s="181"/>
      <c r="R61" s="181"/>
    </row>
    <row r="62" spans="1:18" ht="15.75" x14ac:dyDescent="0.25">
      <c r="A62" s="179" t="s">
        <v>131</v>
      </c>
      <c r="B62" s="146">
        <v>0</v>
      </c>
      <c r="C62" s="146">
        <v>0</v>
      </c>
      <c r="D62" s="146">
        <v>0</v>
      </c>
      <c r="E62" s="146">
        <v>0</v>
      </c>
      <c r="F62" s="179">
        <v>0</v>
      </c>
      <c r="G62" s="179">
        <v>1</v>
      </c>
      <c r="H62" s="179">
        <v>0</v>
      </c>
      <c r="I62" s="223"/>
      <c r="J62" s="223"/>
      <c r="K62" s="181"/>
      <c r="L62" s="181"/>
      <c r="M62" s="181"/>
      <c r="N62" s="181"/>
      <c r="O62" s="181"/>
      <c r="P62" s="181"/>
      <c r="Q62" s="181"/>
      <c r="R62" s="181"/>
    </row>
    <row r="63" spans="1:18" ht="15.75" x14ac:dyDescent="0.25">
      <c r="A63" s="179" t="s">
        <v>72</v>
      </c>
      <c r="B63" s="146">
        <v>0</v>
      </c>
      <c r="C63" s="146">
        <v>0</v>
      </c>
      <c r="D63" s="146">
        <v>0</v>
      </c>
      <c r="E63" s="146">
        <v>0</v>
      </c>
      <c r="F63" s="179">
        <v>0</v>
      </c>
      <c r="G63" s="179">
        <v>1</v>
      </c>
      <c r="H63" s="179">
        <v>0</v>
      </c>
      <c r="I63" s="223"/>
      <c r="J63" s="223"/>
      <c r="K63" s="181"/>
      <c r="L63" s="181"/>
      <c r="M63" s="181"/>
      <c r="N63" s="181"/>
      <c r="O63" s="181"/>
      <c r="P63" s="181"/>
      <c r="Q63" s="181"/>
      <c r="R63" s="181"/>
    </row>
    <row r="64" spans="1:18" ht="15.75" x14ac:dyDescent="0.25">
      <c r="A64" s="179" t="s">
        <v>64</v>
      </c>
      <c r="B64" s="146">
        <v>595.36099999999999</v>
      </c>
      <c r="C64" s="146">
        <v>13.52</v>
      </c>
      <c r="D64" s="146">
        <v>9.23</v>
      </c>
      <c r="E64" s="146">
        <v>1003703260.9299999</v>
      </c>
      <c r="F64" s="179">
        <v>1</v>
      </c>
      <c r="G64" s="179">
        <v>0</v>
      </c>
      <c r="H64" s="179">
        <v>0</v>
      </c>
      <c r="I64" s="223"/>
      <c r="J64" s="223"/>
      <c r="K64" s="181"/>
      <c r="L64" s="181"/>
      <c r="M64" s="181"/>
      <c r="N64" s="181"/>
      <c r="O64" s="181"/>
      <c r="P64" s="181"/>
      <c r="Q64" s="181"/>
      <c r="R64" s="181"/>
    </row>
    <row r="65" spans="1:18" ht="15.75" x14ac:dyDescent="0.25">
      <c r="A65" s="179" t="s">
        <v>214</v>
      </c>
      <c r="B65" s="146">
        <v>1086.3209999999999</v>
      </c>
      <c r="C65" s="146">
        <v>8.59</v>
      </c>
      <c r="D65" s="146">
        <v>5.82</v>
      </c>
      <c r="E65" s="146">
        <v>547606269.11000001</v>
      </c>
      <c r="F65" s="179">
        <v>0</v>
      </c>
      <c r="G65" s="179">
        <v>0</v>
      </c>
      <c r="H65" s="179">
        <v>0</v>
      </c>
      <c r="I65" s="223"/>
      <c r="J65" s="223"/>
      <c r="K65" s="181"/>
      <c r="L65" s="181"/>
      <c r="M65" s="181"/>
      <c r="N65" s="181"/>
      <c r="O65" s="181"/>
      <c r="P65" s="181"/>
      <c r="Q65" s="181"/>
      <c r="R65" s="181"/>
    </row>
    <row r="66" spans="1:18" ht="15.75" x14ac:dyDescent="0.25">
      <c r="A66" s="179" t="s">
        <v>68</v>
      </c>
      <c r="B66" s="146">
        <v>53.771999999999998</v>
      </c>
      <c r="C66" s="146">
        <v>13.66</v>
      </c>
      <c r="D66" s="146">
        <v>9.5</v>
      </c>
      <c r="E66" s="146">
        <v>275272921.33999997</v>
      </c>
      <c r="F66" s="179">
        <v>0</v>
      </c>
      <c r="G66" s="179">
        <v>0</v>
      </c>
      <c r="H66" s="179">
        <v>2</v>
      </c>
      <c r="I66" s="223"/>
      <c r="J66" s="223"/>
      <c r="K66" s="181"/>
      <c r="L66" s="181"/>
      <c r="M66" s="181"/>
      <c r="N66" s="181"/>
      <c r="O66" s="181"/>
      <c r="P66" s="181"/>
      <c r="Q66" s="181"/>
      <c r="R66" s="181"/>
    </row>
    <row r="67" spans="1:18" ht="15.75" x14ac:dyDescent="0.25">
      <c r="A67" s="179" t="s">
        <v>35</v>
      </c>
      <c r="B67" s="146">
        <v>173.005</v>
      </c>
      <c r="C67" s="146">
        <v>7.13</v>
      </c>
      <c r="D67" s="146">
        <v>1.92</v>
      </c>
      <c r="E67" s="146">
        <v>13168744</v>
      </c>
      <c r="F67" s="179">
        <v>1</v>
      </c>
      <c r="G67" s="179">
        <v>0</v>
      </c>
      <c r="H67" s="179">
        <v>0</v>
      </c>
      <c r="I67" s="223"/>
      <c r="J67" s="223"/>
      <c r="K67" s="181"/>
      <c r="L67" s="181"/>
      <c r="M67" s="181"/>
      <c r="N67" s="181"/>
      <c r="O67" s="181"/>
      <c r="P67" s="181"/>
      <c r="Q67" s="181"/>
      <c r="R67" s="181"/>
    </row>
    <row r="68" spans="1:18" ht="15.75" x14ac:dyDescent="0.25">
      <c r="A68" s="179" t="s">
        <v>79</v>
      </c>
      <c r="B68" s="146">
        <v>47.780999999999999</v>
      </c>
      <c r="C68" s="146">
        <v>13.99</v>
      </c>
      <c r="D68" s="146">
        <v>9.8800000000000008</v>
      </c>
      <c r="E68" s="146">
        <v>262104177.34</v>
      </c>
      <c r="F68" s="179">
        <v>1</v>
      </c>
      <c r="G68" s="179">
        <v>0</v>
      </c>
      <c r="H68" s="179">
        <v>0</v>
      </c>
      <c r="I68" s="223"/>
      <c r="J68" s="223"/>
      <c r="K68" s="181"/>
      <c r="L68" s="181"/>
      <c r="M68" s="181"/>
      <c r="N68" s="181"/>
      <c r="O68" s="181"/>
      <c r="P68" s="181"/>
      <c r="Q68" s="181"/>
      <c r="R68" s="181"/>
    </row>
    <row r="69" spans="1:18" ht="15.75" x14ac:dyDescent="0.25">
      <c r="A69" s="179" t="s">
        <v>214</v>
      </c>
      <c r="B69" s="146"/>
      <c r="C69" s="146"/>
      <c r="D69" s="146"/>
      <c r="E69" s="146"/>
      <c r="F69" s="179"/>
      <c r="G69" s="179"/>
      <c r="H69" s="179"/>
      <c r="I69" s="223"/>
      <c r="J69" s="223"/>
      <c r="K69" s="181"/>
      <c r="L69" s="181"/>
      <c r="M69" s="181"/>
      <c r="N69" s="181"/>
      <c r="O69" s="181"/>
      <c r="P69" s="181"/>
      <c r="Q69" s="181"/>
      <c r="R69" s="181"/>
    </row>
    <row r="70" spans="1:18" x14ac:dyDescent="0.2">
      <c r="B70" s="147"/>
      <c r="C70" s="147"/>
      <c r="D70" s="147"/>
      <c r="E70" s="147"/>
      <c r="F70" s="181"/>
      <c r="G70" s="181"/>
      <c r="H70" s="181"/>
      <c r="I70" s="223"/>
      <c r="J70" s="223"/>
      <c r="K70" s="181"/>
      <c r="L70" s="181"/>
      <c r="M70" s="181"/>
      <c r="N70" s="181"/>
      <c r="O70" s="181"/>
      <c r="P70" s="181"/>
      <c r="Q70" s="181"/>
      <c r="R70" s="181"/>
    </row>
    <row r="71" spans="1:18" x14ac:dyDescent="0.2">
      <c r="B71" s="147"/>
      <c r="C71" s="147"/>
      <c r="D71" s="147"/>
      <c r="E71" s="147"/>
      <c r="F71" s="181"/>
      <c r="G71" s="181"/>
      <c r="H71" s="181"/>
      <c r="I71" s="223"/>
      <c r="J71" s="223"/>
      <c r="K71" s="181"/>
      <c r="L71" s="181"/>
      <c r="M71" s="181"/>
      <c r="N71" s="181"/>
      <c r="O71" s="181"/>
      <c r="P71" s="181"/>
      <c r="Q71" s="181"/>
      <c r="R71" s="181"/>
    </row>
    <row r="72" spans="1:18" x14ac:dyDescent="0.2">
      <c r="B72" s="147"/>
      <c r="C72" s="147"/>
      <c r="D72" s="147"/>
      <c r="E72" s="147"/>
      <c r="F72" s="181"/>
      <c r="G72" s="181"/>
      <c r="H72" s="181"/>
      <c r="I72" s="223"/>
      <c r="J72" s="223"/>
      <c r="K72" s="181"/>
      <c r="L72" s="181"/>
      <c r="M72" s="181"/>
      <c r="N72" s="181"/>
      <c r="O72" s="181"/>
      <c r="P72" s="181"/>
      <c r="Q72" s="181"/>
      <c r="R72" s="181"/>
    </row>
    <row r="73" spans="1:18" x14ac:dyDescent="0.2">
      <c r="B73" s="147"/>
      <c r="C73" s="147"/>
      <c r="D73" s="147"/>
      <c r="E73" s="147"/>
      <c r="F73" s="181"/>
      <c r="G73" s="181"/>
      <c r="H73" s="181"/>
      <c r="I73" s="223"/>
      <c r="J73" s="223"/>
      <c r="K73" s="181"/>
      <c r="L73" s="181"/>
      <c r="M73" s="181"/>
      <c r="N73" s="181"/>
      <c r="O73" s="181"/>
      <c r="P73" s="181"/>
      <c r="Q73" s="181"/>
      <c r="R73" s="181"/>
    </row>
    <row r="74" spans="1:18" x14ac:dyDescent="0.2">
      <c r="B74" s="147"/>
      <c r="C74" s="147"/>
      <c r="D74" s="147"/>
      <c r="E74" s="147"/>
      <c r="F74" s="181"/>
      <c r="G74" s="181"/>
      <c r="H74" s="181"/>
      <c r="I74" s="223"/>
      <c r="J74" s="223"/>
      <c r="K74" s="181"/>
      <c r="L74" s="181"/>
      <c r="M74" s="181"/>
      <c r="N74" s="181"/>
      <c r="O74" s="181"/>
      <c r="P74" s="181"/>
      <c r="Q74" s="181"/>
      <c r="R74" s="181"/>
    </row>
    <row r="75" spans="1:18" x14ac:dyDescent="0.2">
      <c r="B75" s="147"/>
      <c r="C75" s="147"/>
      <c r="D75" s="147"/>
      <c r="E75" s="147"/>
      <c r="F75" s="181"/>
      <c r="G75" s="181"/>
      <c r="H75" s="181"/>
      <c r="I75" s="223"/>
      <c r="J75" s="223"/>
      <c r="K75" s="181"/>
      <c r="L75" s="181"/>
      <c r="M75" s="181"/>
      <c r="N75" s="181"/>
      <c r="O75" s="181"/>
      <c r="P75" s="181"/>
      <c r="Q75" s="181"/>
      <c r="R75" s="181"/>
    </row>
    <row r="76" spans="1:18" x14ac:dyDescent="0.2">
      <c r="B76" s="147"/>
      <c r="C76" s="147"/>
      <c r="D76" s="147"/>
      <c r="E76" s="147"/>
      <c r="F76" s="181"/>
      <c r="G76" s="181"/>
      <c r="H76" s="181"/>
      <c r="I76" s="223"/>
      <c r="J76" s="223"/>
      <c r="K76" s="181"/>
      <c r="L76" s="181"/>
      <c r="M76" s="181"/>
      <c r="N76" s="181"/>
      <c r="O76" s="181"/>
      <c r="P76" s="181"/>
      <c r="Q76" s="181"/>
      <c r="R76" s="181"/>
    </row>
    <row r="77" spans="1:18" x14ac:dyDescent="0.2">
      <c r="B77" s="147"/>
      <c r="C77" s="147"/>
      <c r="D77" s="147"/>
      <c r="E77" s="147"/>
      <c r="F77" s="181"/>
      <c r="G77" s="181"/>
      <c r="H77" s="181"/>
      <c r="I77" s="223"/>
      <c r="J77" s="223"/>
      <c r="K77" s="181"/>
      <c r="L77" s="181"/>
      <c r="M77" s="181"/>
      <c r="N77" s="181"/>
      <c r="O77" s="181"/>
      <c r="P77" s="181"/>
      <c r="Q77" s="181"/>
      <c r="R77" s="181"/>
    </row>
    <row r="78" spans="1:18" x14ac:dyDescent="0.2">
      <c r="B78" s="147"/>
      <c r="C78" s="147"/>
      <c r="D78" s="147"/>
      <c r="E78" s="147"/>
      <c r="F78" s="181"/>
      <c r="G78" s="181"/>
      <c r="H78" s="181"/>
      <c r="I78" s="223"/>
      <c r="J78" s="223"/>
      <c r="K78" s="181"/>
      <c r="L78" s="181"/>
      <c r="M78" s="181"/>
      <c r="N78" s="181"/>
      <c r="O78" s="181"/>
      <c r="P78" s="181"/>
      <c r="Q78" s="181"/>
      <c r="R78" s="181"/>
    </row>
    <row r="79" spans="1:18" x14ac:dyDescent="0.2">
      <c r="B79" s="147"/>
      <c r="C79" s="147"/>
      <c r="D79" s="147"/>
      <c r="E79" s="147"/>
      <c r="F79" s="181"/>
      <c r="G79" s="181"/>
      <c r="H79" s="181"/>
      <c r="I79" s="223"/>
      <c r="J79" s="223"/>
      <c r="K79" s="181"/>
      <c r="L79" s="181"/>
      <c r="M79" s="181"/>
      <c r="N79" s="181"/>
      <c r="O79" s="181"/>
      <c r="P79" s="181"/>
      <c r="Q79" s="181"/>
      <c r="R79" s="181"/>
    </row>
    <row r="80" spans="1:18" x14ac:dyDescent="0.2">
      <c r="B80" s="147"/>
      <c r="C80" s="147"/>
      <c r="D80" s="147"/>
      <c r="E80" s="147"/>
      <c r="F80" s="181"/>
      <c r="G80" s="181"/>
      <c r="H80" s="181"/>
      <c r="I80" s="223"/>
      <c r="J80" s="223"/>
      <c r="K80" s="181"/>
      <c r="L80" s="181"/>
      <c r="M80" s="181"/>
      <c r="N80" s="181"/>
      <c r="O80" s="181"/>
      <c r="P80" s="181"/>
      <c r="Q80" s="181"/>
      <c r="R80" s="181"/>
    </row>
    <row r="81" spans="2:18" x14ac:dyDescent="0.2">
      <c r="B81" s="147"/>
      <c r="C81" s="147"/>
      <c r="D81" s="147"/>
      <c r="E81" s="147"/>
      <c r="F81" s="181"/>
      <c r="G81" s="181"/>
      <c r="H81" s="181"/>
      <c r="I81" s="223"/>
      <c r="J81" s="223"/>
      <c r="K81" s="181"/>
      <c r="L81" s="181"/>
      <c r="M81" s="181"/>
      <c r="N81" s="181"/>
      <c r="O81" s="181"/>
      <c r="P81" s="181"/>
      <c r="Q81" s="181"/>
      <c r="R81" s="181"/>
    </row>
    <row r="82" spans="2:18" x14ac:dyDescent="0.2">
      <c r="B82" s="147"/>
      <c r="C82" s="147"/>
      <c r="D82" s="147"/>
      <c r="E82" s="147"/>
      <c r="F82" s="181"/>
      <c r="G82" s="181"/>
      <c r="H82" s="181"/>
      <c r="I82" s="223"/>
      <c r="J82" s="223"/>
      <c r="K82" s="181"/>
      <c r="L82" s="181"/>
      <c r="M82" s="181"/>
      <c r="N82" s="181"/>
      <c r="O82" s="181"/>
      <c r="P82" s="181"/>
      <c r="Q82" s="181"/>
      <c r="R82" s="181"/>
    </row>
    <row r="83" spans="2:18" x14ac:dyDescent="0.2">
      <c r="B83" s="147"/>
      <c r="C83" s="147"/>
      <c r="D83" s="147"/>
      <c r="E83" s="147"/>
      <c r="F83" s="181"/>
      <c r="G83" s="181"/>
      <c r="H83" s="181"/>
      <c r="I83" s="223"/>
      <c r="J83" s="223"/>
      <c r="K83" s="181"/>
      <c r="L83" s="181"/>
      <c r="M83" s="181"/>
      <c r="N83" s="181"/>
      <c r="O83" s="181"/>
      <c r="P83" s="181"/>
      <c r="Q83" s="181"/>
      <c r="R83" s="181"/>
    </row>
    <row r="84" spans="2:18" x14ac:dyDescent="0.2">
      <c r="B84" s="147"/>
      <c r="C84" s="147"/>
      <c r="D84" s="147"/>
      <c r="E84" s="147"/>
      <c r="F84" s="181"/>
      <c r="G84" s="181"/>
      <c r="H84" s="181"/>
      <c r="I84" s="223"/>
      <c r="J84" s="223"/>
      <c r="K84" s="181"/>
      <c r="L84" s="181"/>
      <c r="M84" s="181"/>
      <c r="N84" s="181"/>
      <c r="O84" s="181"/>
      <c r="P84" s="181"/>
      <c r="Q84" s="181"/>
      <c r="R84" s="181"/>
    </row>
    <row r="85" spans="2:18" x14ac:dyDescent="0.2">
      <c r="B85" s="147"/>
      <c r="C85" s="147"/>
      <c r="D85" s="147"/>
      <c r="E85" s="147"/>
      <c r="F85" s="181"/>
      <c r="G85" s="181"/>
      <c r="H85" s="181"/>
      <c r="I85" s="223"/>
      <c r="J85" s="223"/>
      <c r="K85" s="181"/>
      <c r="L85" s="181"/>
      <c r="M85" s="181"/>
      <c r="N85" s="181"/>
      <c r="O85" s="181"/>
      <c r="P85" s="181"/>
      <c r="Q85" s="181"/>
      <c r="R85" s="181"/>
    </row>
    <row r="86" spans="2:18" x14ac:dyDescent="0.2">
      <c r="B86" s="147"/>
      <c r="C86" s="147"/>
      <c r="D86" s="147"/>
      <c r="E86" s="147"/>
      <c r="F86" s="181"/>
      <c r="G86" s="181"/>
      <c r="H86" s="181"/>
      <c r="I86" s="223"/>
      <c r="J86" s="223"/>
      <c r="K86" s="181"/>
      <c r="L86" s="181"/>
      <c r="M86" s="181"/>
      <c r="N86" s="181"/>
      <c r="O86" s="181"/>
      <c r="P86" s="181"/>
      <c r="Q86" s="181"/>
      <c r="R86" s="181"/>
    </row>
    <row r="87" spans="2:18" x14ac:dyDescent="0.2">
      <c r="B87" s="147"/>
      <c r="C87" s="147"/>
      <c r="D87" s="147"/>
      <c r="E87" s="147"/>
      <c r="F87" s="181"/>
      <c r="G87" s="181"/>
      <c r="H87" s="181"/>
      <c r="I87" s="223"/>
      <c r="J87" s="223"/>
      <c r="K87" s="181"/>
      <c r="L87" s="181"/>
      <c r="M87" s="181"/>
      <c r="N87" s="181"/>
      <c r="O87" s="181"/>
      <c r="P87" s="181"/>
      <c r="Q87" s="181"/>
      <c r="R87" s="181"/>
    </row>
    <row r="88" spans="2:18" x14ac:dyDescent="0.2">
      <c r="B88" s="147"/>
      <c r="C88" s="147"/>
      <c r="D88" s="147"/>
      <c r="E88" s="147"/>
      <c r="F88" s="181"/>
      <c r="G88" s="181"/>
      <c r="H88" s="181"/>
      <c r="I88" s="223"/>
      <c r="J88" s="223"/>
      <c r="K88" s="181"/>
      <c r="L88" s="181"/>
      <c r="M88" s="181"/>
      <c r="N88" s="181"/>
      <c r="O88" s="181"/>
      <c r="P88" s="181"/>
      <c r="Q88" s="181"/>
      <c r="R88" s="181"/>
    </row>
    <row r="89" spans="2:18" x14ac:dyDescent="0.2">
      <c r="B89" s="147"/>
      <c r="C89" s="147"/>
      <c r="D89" s="147"/>
      <c r="E89" s="147"/>
      <c r="F89" s="181"/>
      <c r="G89" s="181"/>
      <c r="H89" s="181"/>
      <c r="I89" s="223"/>
      <c r="J89" s="223"/>
      <c r="K89" s="181"/>
      <c r="L89" s="181"/>
      <c r="M89" s="181"/>
      <c r="N89" s="181"/>
      <c r="O89" s="181"/>
      <c r="P89" s="181"/>
      <c r="Q89" s="181"/>
      <c r="R89" s="181"/>
    </row>
    <row r="90" spans="2:18" x14ac:dyDescent="0.2">
      <c r="B90" s="147"/>
      <c r="C90" s="147"/>
      <c r="D90" s="147"/>
      <c r="E90" s="147"/>
      <c r="F90" s="181"/>
      <c r="G90" s="181"/>
      <c r="H90" s="181"/>
      <c r="I90" s="223"/>
      <c r="J90" s="223"/>
      <c r="K90" s="181"/>
      <c r="L90" s="181"/>
      <c r="M90" s="181"/>
      <c r="N90" s="181"/>
      <c r="O90" s="181"/>
      <c r="P90" s="181"/>
      <c r="Q90" s="181"/>
      <c r="R90" s="181"/>
    </row>
    <row r="91" spans="2:18" x14ac:dyDescent="0.2">
      <c r="B91" s="147"/>
      <c r="C91" s="147"/>
      <c r="D91" s="147"/>
      <c r="E91" s="147"/>
      <c r="F91" s="181"/>
      <c r="G91" s="181"/>
      <c r="H91" s="181"/>
      <c r="I91" s="223"/>
      <c r="J91" s="223"/>
      <c r="K91" s="181"/>
      <c r="L91" s="181"/>
      <c r="M91" s="181"/>
      <c r="N91" s="181"/>
      <c r="O91" s="181"/>
      <c r="P91" s="181"/>
      <c r="Q91" s="181"/>
      <c r="R91" s="181"/>
    </row>
    <row r="92" spans="2:18" x14ac:dyDescent="0.2">
      <c r="B92" s="147"/>
      <c r="C92" s="147"/>
      <c r="D92" s="147"/>
      <c r="E92" s="147"/>
      <c r="F92" s="181"/>
      <c r="G92" s="181"/>
      <c r="H92" s="181"/>
      <c r="I92" s="223"/>
      <c r="J92" s="223"/>
      <c r="K92" s="181"/>
      <c r="L92" s="181"/>
      <c r="M92" s="181"/>
      <c r="N92" s="181"/>
      <c r="O92" s="181"/>
      <c r="P92" s="181"/>
      <c r="Q92" s="181"/>
      <c r="R92" s="181"/>
    </row>
    <row r="93" spans="2:18" x14ac:dyDescent="0.2">
      <c r="B93" s="147"/>
      <c r="C93" s="147"/>
      <c r="D93" s="147"/>
      <c r="E93" s="147"/>
      <c r="F93" s="181"/>
      <c r="G93" s="181"/>
      <c r="H93" s="181"/>
      <c r="I93" s="223"/>
      <c r="J93" s="223"/>
      <c r="K93" s="181"/>
      <c r="L93" s="181"/>
      <c r="M93" s="181"/>
      <c r="N93" s="181"/>
      <c r="O93" s="181"/>
      <c r="P93" s="181"/>
      <c r="Q93" s="181"/>
      <c r="R93" s="181"/>
    </row>
    <row r="94" spans="2:18" x14ac:dyDescent="0.2">
      <c r="B94" s="147"/>
      <c r="C94" s="147"/>
      <c r="D94" s="147"/>
      <c r="E94" s="147"/>
      <c r="F94" s="181"/>
      <c r="G94" s="181"/>
      <c r="H94" s="181"/>
      <c r="I94" s="223"/>
      <c r="J94" s="223"/>
      <c r="K94" s="181"/>
      <c r="L94" s="181"/>
      <c r="M94" s="181"/>
      <c r="N94" s="181"/>
      <c r="O94" s="181"/>
      <c r="P94" s="181"/>
      <c r="Q94" s="181"/>
      <c r="R94" s="181"/>
    </row>
    <row r="95" spans="2:18" x14ac:dyDescent="0.2">
      <c r="B95" s="147"/>
      <c r="C95" s="147"/>
      <c r="D95" s="147"/>
      <c r="E95" s="147"/>
      <c r="F95" s="181"/>
      <c r="G95" s="181"/>
      <c r="H95" s="181"/>
      <c r="I95" s="223"/>
      <c r="J95" s="223"/>
      <c r="K95" s="181"/>
      <c r="L95" s="181"/>
      <c r="M95" s="181"/>
      <c r="N95" s="181"/>
      <c r="O95" s="181"/>
      <c r="P95" s="181"/>
      <c r="Q95" s="181"/>
      <c r="R95" s="181"/>
    </row>
    <row r="96" spans="2:18" x14ac:dyDescent="0.2">
      <c r="B96" s="147"/>
      <c r="C96" s="147"/>
      <c r="D96" s="147"/>
      <c r="E96" s="147"/>
      <c r="F96" s="181"/>
      <c r="G96" s="181"/>
      <c r="H96" s="181"/>
      <c r="I96" s="223"/>
      <c r="J96" s="223"/>
      <c r="K96" s="181"/>
      <c r="L96" s="181"/>
      <c r="M96" s="181"/>
      <c r="N96" s="181"/>
      <c r="O96" s="181"/>
      <c r="P96" s="181"/>
      <c r="Q96" s="181"/>
      <c r="R96" s="181"/>
    </row>
    <row r="97" spans="2:18" x14ac:dyDescent="0.2">
      <c r="B97" s="147"/>
      <c r="C97" s="147"/>
      <c r="D97" s="147"/>
      <c r="E97" s="147"/>
      <c r="F97" s="181"/>
      <c r="G97" s="181"/>
      <c r="H97" s="181"/>
      <c r="I97" s="223"/>
      <c r="J97" s="223"/>
      <c r="K97" s="181"/>
      <c r="L97" s="181"/>
      <c r="M97" s="181"/>
      <c r="N97" s="181"/>
      <c r="O97" s="181"/>
      <c r="P97" s="181"/>
      <c r="Q97" s="181"/>
      <c r="R97" s="181"/>
    </row>
    <row r="98" spans="2:18" x14ac:dyDescent="0.2">
      <c r="B98" s="147"/>
      <c r="C98" s="147"/>
      <c r="D98" s="147"/>
      <c r="E98" s="147"/>
      <c r="F98" s="181"/>
      <c r="G98" s="181"/>
      <c r="H98" s="181"/>
      <c r="I98" s="223"/>
      <c r="J98" s="223"/>
      <c r="K98" s="181"/>
      <c r="L98" s="181"/>
      <c r="M98" s="181"/>
      <c r="N98" s="181"/>
      <c r="O98" s="181"/>
      <c r="P98" s="181"/>
      <c r="Q98" s="181"/>
      <c r="R98" s="181"/>
    </row>
    <row r="99" spans="2:18" x14ac:dyDescent="0.2">
      <c r="B99" s="147"/>
      <c r="C99" s="147"/>
      <c r="D99" s="147"/>
      <c r="E99" s="147"/>
      <c r="F99" s="181"/>
      <c r="G99" s="181"/>
      <c r="H99" s="181"/>
      <c r="I99" s="223"/>
      <c r="J99" s="223"/>
      <c r="K99" s="181"/>
      <c r="L99" s="181"/>
      <c r="M99" s="181"/>
      <c r="N99" s="181"/>
      <c r="O99" s="181"/>
      <c r="P99" s="181"/>
      <c r="Q99" s="181"/>
      <c r="R99" s="181"/>
    </row>
    <row r="100" spans="2:18" x14ac:dyDescent="0.2">
      <c r="B100" s="147"/>
      <c r="C100" s="147"/>
      <c r="D100" s="147"/>
      <c r="E100" s="147"/>
      <c r="F100" s="181"/>
      <c r="G100" s="181"/>
      <c r="H100" s="181"/>
      <c r="I100" s="223"/>
      <c r="J100" s="223"/>
      <c r="K100" s="181"/>
      <c r="L100" s="181"/>
      <c r="M100" s="181"/>
      <c r="N100" s="181"/>
      <c r="O100" s="181"/>
      <c r="P100" s="181"/>
      <c r="Q100" s="181"/>
      <c r="R100" s="181"/>
    </row>
    <row r="101" spans="2:18" x14ac:dyDescent="0.2">
      <c r="B101" s="147"/>
      <c r="C101" s="147"/>
      <c r="D101" s="147"/>
      <c r="E101" s="147"/>
      <c r="F101" s="181"/>
      <c r="G101" s="181"/>
      <c r="H101" s="181"/>
      <c r="I101" s="223"/>
      <c r="J101" s="223"/>
      <c r="K101" s="181"/>
      <c r="L101" s="181"/>
      <c r="M101" s="181"/>
      <c r="N101" s="181"/>
      <c r="O101" s="181"/>
      <c r="P101" s="181"/>
      <c r="Q101" s="181"/>
      <c r="R101" s="181"/>
    </row>
    <row r="102" spans="2:18" x14ac:dyDescent="0.2">
      <c r="B102" s="147"/>
      <c r="C102" s="147"/>
      <c r="D102" s="147"/>
      <c r="E102" s="147"/>
      <c r="F102" s="181"/>
      <c r="G102" s="181"/>
      <c r="H102" s="181"/>
      <c r="I102" s="223"/>
      <c r="J102" s="223"/>
      <c r="K102" s="181"/>
      <c r="L102" s="181"/>
      <c r="M102" s="181"/>
      <c r="N102" s="181"/>
      <c r="O102" s="181"/>
      <c r="P102" s="181"/>
      <c r="Q102" s="181"/>
      <c r="R102" s="181"/>
    </row>
    <row r="103" spans="2:18" x14ac:dyDescent="0.2">
      <c r="B103" s="147"/>
      <c r="C103" s="147"/>
      <c r="D103" s="147"/>
      <c r="E103" s="147"/>
      <c r="F103" s="181"/>
      <c r="G103" s="181"/>
      <c r="H103" s="181"/>
      <c r="I103" s="223"/>
      <c r="J103" s="223"/>
      <c r="K103" s="181"/>
      <c r="L103" s="181"/>
      <c r="M103" s="181"/>
      <c r="N103" s="181"/>
      <c r="O103" s="181"/>
      <c r="P103" s="181"/>
      <c r="Q103" s="181"/>
      <c r="R103" s="181"/>
    </row>
    <row r="104" spans="2:18" x14ac:dyDescent="0.2">
      <c r="B104" s="147"/>
      <c r="C104" s="147"/>
      <c r="D104" s="147"/>
      <c r="E104" s="147"/>
      <c r="F104" s="181"/>
      <c r="G104" s="181"/>
      <c r="H104" s="181"/>
      <c r="I104" s="223"/>
      <c r="J104" s="223"/>
      <c r="K104" s="181"/>
      <c r="L104" s="181"/>
      <c r="M104" s="181"/>
      <c r="N104" s="181"/>
      <c r="O104" s="181"/>
      <c r="P104" s="181"/>
      <c r="Q104" s="181"/>
      <c r="R104" s="181"/>
    </row>
    <row r="105" spans="2:18" x14ac:dyDescent="0.2">
      <c r="B105" s="147"/>
      <c r="C105" s="147"/>
      <c r="D105" s="147"/>
      <c r="E105" s="147"/>
      <c r="F105" s="181"/>
      <c r="G105" s="181"/>
      <c r="H105" s="181"/>
      <c r="I105" s="223"/>
      <c r="J105" s="223"/>
      <c r="K105" s="181"/>
      <c r="L105" s="181"/>
      <c r="M105" s="181"/>
      <c r="N105" s="181"/>
      <c r="O105" s="181"/>
      <c r="P105" s="181"/>
      <c r="Q105" s="181"/>
      <c r="R105" s="181"/>
    </row>
    <row r="106" spans="2:18" x14ac:dyDescent="0.2">
      <c r="B106" s="147"/>
      <c r="C106" s="147"/>
      <c r="D106" s="147"/>
      <c r="E106" s="147"/>
      <c r="F106" s="181"/>
      <c r="G106" s="181"/>
      <c r="H106" s="181"/>
      <c r="I106" s="223"/>
      <c r="J106" s="223"/>
      <c r="K106" s="181"/>
      <c r="L106" s="181"/>
      <c r="M106" s="181"/>
      <c r="N106" s="181"/>
      <c r="O106" s="181"/>
      <c r="P106" s="181"/>
      <c r="Q106" s="181"/>
      <c r="R106" s="181"/>
    </row>
    <row r="107" spans="2:18" x14ac:dyDescent="0.2">
      <c r="B107" s="147"/>
      <c r="C107" s="147"/>
      <c r="D107" s="147"/>
      <c r="E107" s="147"/>
      <c r="F107" s="181"/>
      <c r="G107" s="181"/>
      <c r="H107" s="181"/>
      <c r="I107" s="223"/>
      <c r="J107" s="223"/>
      <c r="K107" s="181"/>
      <c r="L107" s="181"/>
      <c r="M107" s="181"/>
      <c r="N107" s="181"/>
      <c r="O107" s="181"/>
      <c r="P107" s="181"/>
      <c r="Q107" s="181"/>
      <c r="R107" s="181"/>
    </row>
    <row r="108" spans="2:18" x14ac:dyDescent="0.2">
      <c r="B108" s="147"/>
      <c r="C108" s="147"/>
      <c r="D108" s="147"/>
      <c r="E108" s="147"/>
      <c r="F108" s="181"/>
      <c r="G108" s="181"/>
      <c r="H108" s="181"/>
      <c r="I108" s="223"/>
      <c r="J108" s="223"/>
      <c r="K108" s="181"/>
      <c r="L108" s="181"/>
      <c r="M108" s="181"/>
      <c r="N108" s="181"/>
      <c r="O108" s="181"/>
      <c r="P108" s="181"/>
      <c r="Q108" s="181"/>
      <c r="R108" s="181"/>
    </row>
    <row r="109" spans="2:18" x14ac:dyDescent="0.2">
      <c r="B109" s="147"/>
      <c r="C109" s="147"/>
      <c r="D109" s="147"/>
      <c r="E109" s="147"/>
      <c r="F109" s="181"/>
      <c r="G109" s="181"/>
      <c r="H109" s="181"/>
      <c r="I109" s="223"/>
      <c r="J109" s="223"/>
      <c r="K109" s="181"/>
      <c r="L109" s="181"/>
      <c r="M109" s="181"/>
      <c r="N109" s="181"/>
      <c r="O109" s="181"/>
      <c r="P109" s="181"/>
      <c r="Q109" s="181"/>
      <c r="R109" s="181"/>
    </row>
    <row r="110" spans="2:18" x14ac:dyDescent="0.2">
      <c r="B110" s="147"/>
      <c r="C110" s="147"/>
      <c r="D110" s="147"/>
      <c r="E110" s="147"/>
      <c r="F110" s="181"/>
      <c r="G110" s="181"/>
      <c r="H110" s="181"/>
      <c r="I110" s="223"/>
      <c r="J110" s="223"/>
      <c r="K110" s="181"/>
      <c r="L110" s="181"/>
      <c r="M110" s="181"/>
      <c r="N110" s="181"/>
      <c r="O110" s="181"/>
      <c r="P110" s="181"/>
      <c r="Q110" s="181"/>
      <c r="R110" s="181"/>
    </row>
    <row r="111" spans="2:18" x14ac:dyDescent="0.2">
      <c r="B111" s="147"/>
      <c r="C111" s="147"/>
      <c r="D111" s="147"/>
      <c r="E111" s="147"/>
      <c r="F111" s="181"/>
      <c r="G111" s="181"/>
      <c r="H111" s="181"/>
      <c r="I111" s="223"/>
      <c r="J111" s="223"/>
      <c r="K111" s="181"/>
      <c r="L111" s="181"/>
      <c r="M111" s="181"/>
      <c r="N111" s="181"/>
      <c r="O111" s="181"/>
      <c r="P111" s="181"/>
      <c r="Q111" s="181"/>
      <c r="R111" s="181"/>
    </row>
    <row r="112" spans="2:18" x14ac:dyDescent="0.2">
      <c r="B112" s="147"/>
      <c r="C112" s="147"/>
      <c r="D112" s="147"/>
      <c r="E112" s="147"/>
      <c r="F112" s="181"/>
      <c r="G112" s="181"/>
      <c r="H112" s="181"/>
      <c r="I112" s="223"/>
      <c r="J112" s="223"/>
      <c r="K112" s="181"/>
      <c r="L112" s="181"/>
      <c r="M112" s="181"/>
      <c r="N112" s="181"/>
      <c r="O112" s="181"/>
      <c r="P112" s="181"/>
      <c r="Q112" s="181"/>
      <c r="R112" s="181"/>
    </row>
    <row r="113" spans="2:18" x14ac:dyDescent="0.2">
      <c r="B113" s="147"/>
      <c r="C113" s="147"/>
      <c r="D113" s="147"/>
      <c r="E113" s="147"/>
      <c r="F113" s="181"/>
      <c r="G113" s="181"/>
      <c r="H113" s="181"/>
      <c r="I113" s="223"/>
      <c r="J113" s="223"/>
      <c r="K113" s="181"/>
      <c r="L113" s="181"/>
      <c r="M113" s="181"/>
      <c r="N113" s="181"/>
      <c r="O113" s="181"/>
      <c r="P113" s="181"/>
      <c r="Q113" s="181"/>
      <c r="R113" s="181"/>
    </row>
    <row r="114" spans="2:18" x14ac:dyDescent="0.2">
      <c r="B114" s="147"/>
      <c r="C114" s="147"/>
      <c r="D114" s="147"/>
      <c r="E114" s="147"/>
      <c r="F114" s="181"/>
      <c r="G114" s="181"/>
      <c r="H114" s="181"/>
      <c r="I114" s="223"/>
      <c r="J114" s="223"/>
      <c r="K114" s="181"/>
      <c r="L114" s="181"/>
      <c r="M114" s="181"/>
      <c r="N114" s="181"/>
      <c r="O114" s="181"/>
      <c r="P114" s="181"/>
      <c r="Q114" s="181"/>
      <c r="R114" s="181"/>
    </row>
    <row r="115" spans="2:18" x14ac:dyDescent="0.2">
      <c r="B115" s="147"/>
      <c r="C115" s="147"/>
      <c r="D115" s="147"/>
      <c r="E115" s="147"/>
      <c r="F115" s="181"/>
      <c r="G115" s="181"/>
      <c r="H115" s="181"/>
      <c r="I115" s="223"/>
      <c r="J115" s="223"/>
      <c r="K115" s="181"/>
      <c r="L115" s="181"/>
      <c r="M115" s="181"/>
      <c r="N115" s="181"/>
      <c r="O115" s="181"/>
      <c r="P115" s="181"/>
      <c r="Q115" s="181"/>
      <c r="R115" s="181"/>
    </row>
    <row r="116" spans="2:18" x14ac:dyDescent="0.2">
      <c r="B116" s="147"/>
      <c r="C116" s="147"/>
      <c r="D116" s="147"/>
      <c r="E116" s="147"/>
      <c r="F116" s="181"/>
      <c r="G116" s="181"/>
      <c r="H116" s="181"/>
      <c r="I116" s="223"/>
      <c r="J116" s="223"/>
      <c r="K116" s="181"/>
      <c r="L116" s="181"/>
      <c r="M116" s="181"/>
      <c r="N116" s="181"/>
      <c r="O116" s="181"/>
      <c r="P116" s="181"/>
      <c r="Q116" s="181"/>
      <c r="R116" s="181"/>
    </row>
    <row r="117" spans="2:18" x14ac:dyDescent="0.2">
      <c r="B117" s="147"/>
      <c r="C117" s="147"/>
      <c r="D117" s="147"/>
      <c r="E117" s="147"/>
      <c r="F117" s="181"/>
      <c r="G117" s="181"/>
      <c r="H117" s="181"/>
      <c r="I117" s="223"/>
      <c r="J117" s="223"/>
      <c r="K117" s="181"/>
      <c r="L117" s="181"/>
      <c r="M117" s="181"/>
      <c r="N117" s="181"/>
      <c r="O117" s="181"/>
      <c r="P117" s="181"/>
      <c r="Q117" s="181"/>
      <c r="R117" s="181"/>
    </row>
    <row r="118" spans="2:18" x14ac:dyDescent="0.2">
      <c r="B118" s="147"/>
      <c r="C118" s="147"/>
      <c r="D118" s="147"/>
      <c r="E118" s="147"/>
      <c r="F118" s="181"/>
      <c r="G118" s="181"/>
      <c r="H118" s="181"/>
      <c r="I118" s="223"/>
      <c r="J118" s="223"/>
      <c r="K118" s="181"/>
      <c r="L118" s="181"/>
      <c r="M118" s="181"/>
      <c r="N118" s="181"/>
      <c r="O118" s="181"/>
      <c r="P118" s="181"/>
      <c r="Q118" s="181"/>
      <c r="R118" s="181"/>
    </row>
    <row r="119" spans="2:18" x14ac:dyDescent="0.2">
      <c r="B119" s="147"/>
      <c r="C119" s="147"/>
      <c r="D119" s="147"/>
      <c r="E119" s="147"/>
      <c r="F119" s="181"/>
      <c r="G119" s="181"/>
      <c r="H119" s="181"/>
      <c r="I119" s="223"/>
      <c r="J119" s="223"/>
      <c r="K119" s="181"/>
      <c r="L119" s="181"/>
      <c r="M119" s="181"/>
      <c r="N119" s="181"/>
      <c r="O119" s="181"/>
      <c r="P119" s="181"/>
      <c r="Q119" s="181"/>
      <c r="R119" s="181"/>
    </row>
    <row r="120" spans="2:18" x14ac:dyDescent="0.2">
      <c r="B120" s="147"/>
      <c r="C120" s="147"/>
      <c r="D120" s="147"/>
      <c r="E120" s="147"/>
      <c r="F120" s="181"/>
      <c r="G120" s="181"/>
      <c r="H120" s="181"/>
      <c r="I120" s="223"/>
      <c r="J120" s="223"/>
      <c r="K120" s="181"/>
      <c r="L120" s="181"/>
      <c r="M120" s="181"/>
      <c r="N120" s="181"/>
      <c r="O120" s="181"/>
      <c r="P120" s="181"/>
      <c r="Q120" s="181"/>
      <c r="R120" s="181"/>
    </row>
    <row r="121" spans="2:18" x14ac:dyDescent="0.2">
      <c r="B121" s="147"/>
      <c r="C121" s="147"/>
      <c r="D121" s="147"/>
      <c r="E121" s="147"/>
      <c r="F121" s="181"/>
      <c r="G121" s="181"/>
      <c r="H121" s="181"/>
      <c r="I121" s="223"/>
      <c r="J121" s="223"/>
      <c r="K121" s="181"/>
      <c r="L121" s="181"/>
      <c r="M121" s="181"/>
      <c r="N121" s="181"/>
      <c r="O121" s="181"/>
      <c r="P121" s="181"/>
      <c r="Q121" s="181"/>
      <c r="R121" s="181"/>
    </row>
    <row r="122" spans="2:18" x14ac:dyDescent="0.2">
      <c r="B122" s="147"/>
      <c r="C122" s="147"/>
      <c r="D122" s="147"/>
      <c r="E122" s="147"/>
      <c r="F122" s="181"/>
      <c r="G122" s="181"/>
      <c r="H122" s="181"/>
      <c r="I122" s="223"/>
      <c r="J122" s="223"/>
      <c r="K122" s="181"/>
      <c r="L122" s="181"/>
      <c r="M122" s="181"/>
      <c r="N122" s="181"/>
      <c r="O122" s="181"/>
      <c r="P122" s="181"/>
      <c r="Q122" s="181"/>
      <c r="R122" s="181"/>
    </row>
    <row r="123" spans="2:18" x14ac:dyDescent="0.2">
      <c r="B123" s="147"/>
      <c r="C123" s="147"/>
      <c r="D123" s="147"/>
      <c r="E123" s="147"/>
      <c r="F123" s="181"/>
      <c r="G123" s="181"/>
      <c r="H123" s="181"/>
      <c r="I123" s="223"/>
      <c r="J123" s="223"/>
      <c r="K123" s="181"/>
      <c r="L123" s="181"/>
      <c r="M123" s="181"/>
      <c r="N123" s="181"/>
      <c r="O123" s="181"/>
      <c r="P123" s="181"/>
      <c r="Q123" s="181"/>
      <c r="R123" s="181"/>
    </row>
    <row r="124" spans="2:18" x14ac:dyDescent="0.2">
      <c r="B124" s="147"/>
      <c r="C124" s="147"/>
      <c r="D124" s="147"/>
      <c r="E124" s="147"/>
      <c r="F124" s="181"/>
      <c r="G124" s="181"/>
      <c r="H124" s="181"/>
      <c r="I124" s="223"/>
      <c r="J124" s="223"/>
      <c r="K124" s="181"/>
      <c r="L124" s="181"/>
      <c r="M124" s="181"/>
      <c r="N124" s="181"/>
      <c r="O124" s="181"/>
      <c r="P124" s="181"/>
      <c r="Q124" s="181"/>
      <c r="R124" s="181"/>
    </row>
    <row r="125" spans="2:18" x14ac:dyDescent="0.2">
      <c r="B125" s="147"/>
      <c r="C125" s="147"/>
      <c r="D125" s="147"/>
      <c r="E125" s="147"/>
      <c r="F125" s="181"/>
      <c r="G125" s="181"/>
      <c r="H125" s="181"/>
      <c r="I125" s="223"/>
      <c r="J125" s="223"/>
      <c r="K125" s="181"/>
      <c r="L125" s="181"/>
      <c r="M125" s="181"/>
      <c r="N125" s="181"/>
      <c r="O125" s="181"/>
      <c r="P125" s="181"/>
      <c r="Q125" s="181"/>
      <c r="R125" s="181"/>
    </row>
    <row r="126" spans="2:18" x14ac:dyDescent="0.2">
      <c r="B126" s="147"/>
      <c r="C126" s="147"/>
      <c r="D126" s="147"/>
      <c r="E126" s="147"/>
      <c r="F126" s="181"/>
      <c r="G126" s="181"/>
      <c r="H126" s="181"/>
      <c r="I126" s="223"/>
      <c r="J126" s="223"/>
      <c r="K126" s="181"/>
      <c r="L126" s="181"/>
      <c r="M126" s="181"/>
      <c r="N126" s="181"/>
      <c r="O126" s="181"/>
      <c r="P126" s="181"/>
      <c r="Q126" s="181"/>
      <c r="R126" s="181"/>
    </row>
    <row r="127" spans="2:18" x14ac:dyDescent="0.2">
      <c r="B127" s="147"/>
      <c r="C127" s="147"/>
      <c r="D127" s="147"/>
      <c r="E127" s="147"/>
      <c r="F127" s="181"/>
      <c r="G127" s="181"/>
      <c r="H127" s="181"/>
      <c r="I127" s="223"/>
      <c r="J127" s="223"/>
      <c r="K127" s="181"/>
      <c r="L127" s="181"/>
      <c r="M127" s="181"/>
      <c r="N127" s="181"/>
      <c r="O127" s="181"/>
      <c r="P127" s="181"/>
      <c r="Q127" s="181"/>
      <c r="R127" s="181"/>
    </row>
    <row r="128" spans="2:18" x14ac:dyDescent="0.2">
      <c r="B128" s="147"/>
      <c r="C128" s="147"/>
      <c r="D128" s="147"/>
      <c r="E128" s="147"/>
      <c r="F128" s="181"/>
      <c r="G128" s="181"/>
      <c r="H128" s="181"/>
      <c r="I128" s="223"/>
      <c r="J128" s="223"/>
      <c r="K128" s="181"/>
      <c r="L128" s="181"/>
      <c r="M128" s="181"/>
      <c r="N128" s="181"/>
      <c r="O128" s="181"/>
      <c r="P128" s="181"/>
      <c r="Q128" s="181"/>
      <c r="R128" s="181"/>
    </row>
    <row r="129" spans="2:18" x14ac:dyDescent="0.2">
      <c r="B129" s="147"/>
      <c r="C129" s="147"/>
      <c r="D129" s="147"/>
      <c r="E129" s="147"/>
      <c r="F129" s="181"/>
      <c r="G129" s="181"/>
      <c r="H129" s="181"/>
      <c r="I129" s="223"/>
      <c r="J129" s="223"/>
      <c r="K129" s="181"/>
      <c r="L129" s="181"/>
      <c r="M129" s="181"/>
      <c r="N129" s="181"/>
      <c r="O129" s="181"/>
      <c r="P129" s="181"/>
      <c r="Q129" s="181"/>
      <c r="R129" s="181"/>
    </row>
    <row r="130" spans="2:18" x14ac:dyDescent="0.2">
      <c r="B130" s="147"/>
      <c r="C130" s="147"/>
      <c r="D130" s="147"/>
      <c r="E130" s="147"/>
      <c r="F130" s="181"/>
      <c r="G130" s="181"/>
      <c r="H130" s="181"/>
      <c r="I130" s="223"/>
      <c r="J130" s="223"/>
      <c r="K130" s="181"/>
      <c r="L130" s="181"/>
      <c r="M130" s="181"/>
      <c r="N130" s="181"/>
      <c r="O130" s="181"/>
      <c r="P130" s="181"/>
      <c r="Q130" s="181"/>
      <c r="R130" s="181"/>
    </row>
    <row r="131" spans="2:18" x14ac:dyDescent="0.2">
      <c r="B131" s="147"/>
      <c r="C131" s="147"/>
      <c r="D131" s="147"/>
      <c r="E131" s="147"/>
      <c r="F131" s="181"/>
      <c r="G131" s="181"/>
      <c r="H131" s="181"/>
      <c r="I131" s="223"/>
      <c r="J131" s="223"/>
      <c r="K131" s="181"/>
      <c r="L131" s="181"/>
      <c r="M131" s="181"/>
      <c r="N131" s="181"/>
      <c r="O131" s="181"/>
      <c r="P131" s="181"/>
      <c r="Q131" s="181"/>
      <c r="R131" s="181"/>
    </row>
    <row r="132" spans="2:18" x14ac:dyDescent="0.2">
      <c r="B132" s="147"/>
      <c r="C132" s="147"/>
      <c r="D132" s="147"/>
      <c r="E132" s="147"/>
      <c r="F132" s="181"/>
      <c r="G132" s="181"/>
      <c r="H132" s="181"/>
      <c r="I132" s="223"/>
      <c r="J132" s="223"/>
      <c r="K132" s="181"/>
      <c r="L132" s="181"/>
      <c r="M132" s="181"/>
      <c r="N132" s="181"/>
      <c r="O132" s="181"/>
      <c r="P132" s="181"/>
      <c r="Q132" s="181"/>
      <c r="R132" s="181"/>
    </row>
    <row r="133" spans="2:18" x14ac:dyDescent="0.2">
      <c r="B133" s="147"/>
      <c r="C133" s="147"/>
      <c r="D133" s="147"/>
      <c r="E133" s="147"/>
      <c r="F133" s="181"/>
      <c r="G133" s="181"/>
      <c r="H133" s="181"/>
      <c r="I133" s="223"/>
      <c r="J133" s="223"/>
      <c r="K133" s="181"/>
      <c r="L133" s="181"/>
      <c r="M133" s="181"/>
      <c r="N133" s="181"/>
      <c r="O133" s="181"/>
      <c r="P133" s="181"/>
      <c r="Q133" s="181"/>
      <c r="R133" s="181"/>
    </row>
    <row r="134" spans="2:18" x14ac:dyDescent="0.2">
      <c r="B134" s="147"/>
      <c r="C134" s="147"/>
      <c r="D134" s="147"/>
      <c r="E134" s="147"/>
      <c r="F134" s="181"/>
      <c r="G134" s="181"/>
      <c r="H134" s="181"/>
      <c r="I134" s="223"/>
      <c r="J134" s="223"/>
      <c r="K134" s="181"/>
      <c r="L134" s="181"/>
      <c r="M134" s="181"/>
      <c r="N134" s="181"/>
      <c r="O134" s="181"/>
      <c r="P134" s="181"/>
      <c r="Q134" s="181"/>
      <c r="R134" s="181"/>
    </row>
    <row r="135" spans="2:18" x14ac:dyDescent="0.2">
      <c r="B135" s="147"/>
      <c r="C135" s="147"/>
      <c r="D135" s="147"/>
      <c r="E135" s="147"/>
      <c r="F135" s="181"/>
      <c r="G135" s="181"/>
      <c r="H135" s="181"/>
      <c r="I135" s="223"/>
      <c r="J135" s="223"/>
      <c r="K135" s="181"/>
      <c r="L135" s="181"/>
      <c r="M135" s="181"/>
      <c r="N135" s="181"/>
      <c r="O135" s="181"/>
      <c r="P135" s="181"/>
      <c r="Q135" s="181"/>
      <c r="R135" s="181"/>
    </row>
    <row r="136" spans="2:18" x14ac:dyDescent="0.2">
      <c r="B136" s="147"/>
      <c r="C136" s="147"/>
      <c r="D136" s="147"/>
      <c r="E136" s="147"/>
      <c r="F136" s="181"/>
      <c r="G136" s="181"/>
      <c r="H136" s="181"/>
      <c r="I136" s="223"/>
      <c r="J136" s="223"/>
      <c r="K136" s="181"/>
      <c r="L136" s="181"/>
      <c r="M136" s="181"/>
      <c r="N136" s="181"/>
      <c r="O136" s="181"/>
      <c r="P136" s="181"/>
      <c r="Q136" s="181"/>
      <c r="R136" s="181"/>
    </row>
    <row r="137" spans="2:18" x14ac:dyDescent="0.2">
      <c r="B137" s="147"/>
      <c r="C137" s="147"/>
      <c r="D137" s="147"/>
      <c r="E137" s="147"/>
      <c r="F137" s="181"/>
      <c r="G137" s="181"/>
      <c r="H137" s="181"/>
      <c r="I137" s="223"/>
      <c r="J137" s="223"/>
      <c r="K137" s="181"/>
      <c r="L137" s="181"/>
      <c r="M137" s="181"/>
      <c r="N137" s="181"/>
      <c r="O137" s="181"/>
      <c r="P137" s="181"/>
      <c r="Q137" s="181"/>
      <c r="R137" s="181"/>
    </row>
    <row r="138" spans="2:18" x14ac:dyDescent="0.2">
      <c r="B138" s="147"/>
      <c r="C138" s="147"/>
      <c r="D138" s="147"/>
      <c r="E138" s="147"/>
      <c r="F138" s="181"/>
      <c r="G138" s="181"/>
      <c r="H138" s="181"/>
      <c r="I138" s="223"/>
      <c r="J138" s="223"/>
      <c r="K138" s="181"/>
      <c r="L138" s="181"/>
      <c r="M138" s="181"/>
      <c r="N138" s="181"/>
      <c r="O138" s="181"/>
      <c r="P138" s="181"/>
      <c r="Q138" s="181"/>
      <c r="R138" s="181"/>
    </row>
    <row r="139" spans="2:18" x14ac:dyDescent="0.2">
      <c r="B139" s="147"/>
      <c r="C139" s="147"/>
      <c r="D139" s="147"/>
      <c r="E139" s="147"/>
      <c r="F139" s="181"/>
      <c r="G139" s="181"/>
      <c r="H139" s="181"/>
      <c r="I139" s="223"/>
      <c r="J139" s="223"/>
      <c r="K139" s="181"/>
      <c r="L139" s="181"/>
      <c r="M139" s="181"/>
      <c r="N139" s="181"/>
      <c r="O139" s="181"/>
      <c r="P139" s="181"/>
      <c r="Q139" s="181"/>
      <c r="R139" s="181"/>
    </row>
    <row r="140" spans="2:18" x14ac:dyDescent="0.2">
      <c r="B140" s="147"/>
      <c r="C140" s="147"/>
      <c r="D140" s="147"/>
      <c r="E140" s="147"/>
      <c r="F140" s="181"/>
      <c r="G140" s="181"/>
      <c r="H140" s="181"/>
      <c r="I140" s="223"/>
      <c r="J140" s="223"/>
      <c r="K140" s="181"/>
      <c r="L140" s="181"/>
      <c r="M140" s="181"/>
      <c r="N140" s="181"/>
      <c r="O140" s="181"/>
      <c r="P140" s="181"/>
      <c r="Q140" s="181"/>
      <c r="R140" s="181"/>
    </row>
    <row r="141" spans="2:18" x14ac:dyDescent="0.2">
      <c r="B141" s="147"/>
      <c r="C141" s="147"/>
      <c r="D141" s="147"/>
      <c r="E141" s="147"/>
      <c r="F141" s="181"/>
      <c r="G141" s="181"/>
      <c r="H141" s="181"/>
      <c r="I141" s="223"/>
      <c r="J141" s="223"/>
      <c r="K141" s="181"/>
      <c r="L141" s="181"/>
      <c r="M141" s="181"/>
      <c r="N141" s="181"/>
      <c r="O141" s="181"/>
      <c r="P141" s="181"/>
      <c r="Q141" s="181"/>
      <c r="R141" s="181"/>
    </row>
    <row r="142" spans="2:18" x14ac:dyDescent="0.2">
      <c r="B142" s="147"/>
      <c r="C142" s="147"/>
      <c r="D142" s="147"/>
      <c r="E142" s="147"/>
      <c r="F142" s="181"/>
      <c r="G142" s="181"/>
      <c r="H142" s="181"/>
      <c r="I142" s="223"/>
      <c r="J142" s="223"/>
      <c r="K142" s="181"/>
      <c r="L142" s="181"/>
      <c r="M142" s="181"/>
      <c r="N142" s="181"/>
      <c r="O142" s="181"/>
      <c r="P142" s="181"/>
      <c r="Q142" s="181"/>
      <c r="R142" s="181"/>
    </row>
    <row r="143" spans="2:18" x14ac:dyDescent="0.2">
      <c r="B143" s="147"/>
      <c r="C143" s="147"/>
      <c r="D143" s="147"/>
      <c r="E143" s="147"/>
      <c r="F143" s="181"/>
      <c r="G143" s="181"/>
      <c r="H143" s="181"/>
      <c r="I143" s="223"/>
      <c r="J143" s="223"/>
      <c r="K143" s="181"/>
      <c r="L143" s="181"/>
      <c r="M143" s="181"/>
      <c r="N143" s="181"/>
      <c r="O143" s="181"/>
      <c r="P143" s="181"/>
      <c r="Q143" s="181"/>
      <c r="R143" s="181"/>
    </row>
    <row r="144" spans="2:18" x14ac:dyDescent="0.2">
      <c r="B144" s="147"/>
      <c r="C144" s="147"/>
      <c r="D144" s="147"/>
      <c r="E144" s="147"/>
      <c r="F144" s="181"/>
      <c r="G144" s="181"/>
      <c r="H144" s="181"/>
      <c r="I144" s="223"/>
      <c r="J144" s="223"/>
      <c r="K144" s="181"/>
      <c r="L144" s="181"/>
      <c r="M144" s="181"/>
      <c r="N144" s="181"/>
      <c r="O144" s="181"/>
      <c r="P144" s="181"/>
      <c r="Q144" s="181"/>
      <c r="R144" s="181"/>
    </row>
    <row r="145" spans="2:18" x14ac:dyDescent="0.2">
      <c r="B145" s="147"/>
      <c r="C145" s="147"/>
      <c r="D145" s="147"/>
      <c r="E145" s="147"/>
      <c r="F145" s="181"/>
      <c r="G145" s="181"/>
      <c r="H145" s="181"/>
      <c r="I145" s="223"/>
      <c r="J145" s="223"/>
      <c r="K145" s="181"/>
      <c r="L145" s="181"/>
      <c r="M145" s="181"/>
      <c r="N145" s="181"/>
      <c r="O145" s="181"/>
      <c r="P145" s="181"/>
      <c r="Q145" s="181"/>
      <c r="R145" s="181"/>
    </row>
    <row r="146" spans="2:18" x14ac:dyDescent="0.2">
      <c r="B146" s="147"/>
      <c r="C146" s="147"/>
      <c r="D146" s="147"/>
      <c r="E146" s="147"/>
      <c r="F146" s="181"/>
      <c r="G146" s="181"/>
      <c r="H146" s="181"/>
      <c r="I146" s="223"/>
      <c r="J146" s="223"/>
      <c r="K146" s="181"/>
      <c r="L146" s="181"/>
      <c r="M146" s="181"/>
      <c r="N146" s="181"/>
      <c r="O146" s="181"/>
      <c r="P146" s="181"/>
      <c r="Q146" s="181"/>
      <c r="R146" s="181"/>
    </row>
    <row r="147" spans="2:18" x14ac:dyDescent="0.2">
      <c r="B147" s="147"/>
      <c r="C147" s="147"/>
      <c r="D147" s="147"/>
      <c r="E147" s="147"/>
      <c r="F147" s="181"/>
      <c r="G147" s="181"/>
      <c r="H147" s="181"/>
      <c r="I147" s="223"/>
      <c r="J147" s="223"/>
      <c r="K147" s="181"/>
      <c r="L147" s="181"/>
      <c r="M147" s="181"/>
      <c r="N147" s="181"/>
      <c r="O147" s="181"/>
      <c r="P147" s="181"/>
      <c r="Q147" s="181"/>
      <c r="R147" s="181"/>
    </row>
    <row r="148" spans="2:18" x14ac:dyDescent="0.2">
      <c r="B148" s="147"/>
      <c r="C148" s="147"/>
      <c r="D148" s="147"/>
      <c r="E148" s="147"/>
      <c r="F148" s="181"/>
      <c r="G148" s="181"/>
      <c r="H148" s="181"/>
      <c r="I148" s="223"/>
      <c r="J148" s="223"/>
      <c r="K148" s="181"/>
      <c r="L148" s="181"/>
      <c r="M148" s="181"/>
      <c r="N148" s="181"/>
      <c r="O148" s="181"/>
      <c r="P148" s="181"/>
      <c r="Q148" s="181"/>
      <c r="R148" s="181"/>
    </row>
    <row r="149" spans="2:18" x14ac:dyDescent="0.2">
      <c r="B149" s="147"/>
      <c r="C149" s="147"/>
      <c r="D149" s="147"/>
      <c r="E149" s="147"/>
      <c r="F149" s="181"/>
      <c r="G149" s="181"/>
      <c r="H149" s="181"/>
      <c r="I149" s="223"/>
      <c r="J149" s="223"/>
      <c r="K149" s="181"/>
      <c r="L149" s="181"/>
      <c r="M149" s="181"/>
      <c r="N149" s="181"/>
      <c r="O149" s="181"/>
      <c r="P149" s="181"/>
      <c r="Q149" s="181"/>
      <c r="R149" s="181"/>
    </row>
    <row r="150" spans="2:18" x14ac:dyDescent="0.2">
      <c r="B150" s="147"/>
      <c r="C150" s="147"/>
      <c r="D150" s="147"/>
      <c r="E150" s="147"/>
      <c r="F150" s="181"/>
      <c r="G150" s="181"/>
      <c r="H150" s="181"/>
      <c r="I150" s="223"/>
      <c r="J150" s="223"/>
      <c r="K150" s="181"/>
      <c r="L150" s="181"/>
      <c r="M150" s="181"/>
      <c r="N150" s="181"/>
      <c r="O150" s="181"/>
      <c r="P150" s="181"/>
      <c r="Q150" s="181"/>
      <c r="R150" s="181"/>
    </row>
    <row r="151" spans="2:18" x14ac:dyDescent="0.2">
      <c r="B151" s="147"/>
      <c r="C151" s="147"/>
      <c r="D151" s="147"/>
      <c r="E151" s="147"/>
      <c r="F151" s="181"/>
      <c r="G151" s="181"/>
      <c r="H151" s="181"/>
      <c r="I151" s="223"/>
      <c r="J151" s="223"/>
      <c r="K151" s="181"/>
      <c r="L151" s="181"/>
      <c r="M151" s="181"/>
      <c r="N151" s="181"/>
      <c r="O151" s="181"/>
      <c r="P151" s="181"/>
      <c r="Q151" s="181"/>
      <c r="R151" s="181"/>
    </row>
    <row r="152" spans="2:18" x14ac:dyDescent="0.2">
      <c r="B152" s="147"/>
      <c r="C152" s="147"/>
      <c r="D152" s="147"/>
      <c r="E152" s="147"/>
      <c r="F152" s="181"/>
      <c r="G152" s="181"/>
      <c r="H152" s="181"/>
      <c r="I152" s="223"/>
      <c r="J152" s="223"/>
      <c r="K152" s="181"/>
      <c r="L152" s="181"/>
      <c r="M152" s="181"/>
      <c r="N152" s="181"/>
      <c r="O152" s="181"/>
      <c r="P152" s="181"/>
      <c r="Q152" s="181"/>
      <c r="R152" s="181"/>
    </row>
    <row r="153" spans="2:18" x14ac:dyDescent="0.2">
      <c r="B153" s="147"/>
      <c r="C153" s="147"/>
      <c r="D153" s="147"/>
      <c r="E153" s="147"/>
      <c r="F153" s="181"/>
      <c r="G153" s="181"/>
      <c r="H153" s="181"/>
      <c r="I153" s="223"/>
      <c r="J153" s="223"/>
      <c r="K153" s="181"/>
      <c r="L153" s="181"/>
      <c r="M153" s="181"/>
      <c r="N153" s="181"/>
      <c r="O153" s="181"/>
      <c r="P153" s="181"/>
      <c r="Q153" s="181"/>
      <c r="R153" s="181"/>
    </row>
    <row r="154" spans="2:18" x14ac:dyDescent="0.2">
      <c r="B154" s="147"/>
      <c r="C154" s="147"/>
      <c r="D154" s="147"/>
      <c r="E154" s="147"/>
      <c r="F154" s="181"/>
      <c r="G154" s="181"/>
      <c r="H154" s="181"/>
      <c r="I154" s="223"/>
      <c r="J154" s="223"/>
      <c r="K154" s="181"/>
      <c r="L154" s="181"/>
      <c r="M154" s="181"/>
      <c r="N154" s="181"/>
      <c r="O154" s="181"/>
      <c r="P154" s="181"/>
      <c r="Q154" s="181"/>
      <c r="R154" s="181"/>
    </row>
    <row r="155" spans="2:18" x14ac:dyDescent="0.2">
      <c r="B155" s="147"/>
      <c r="C155" s="147"/>
      <c r="D155" s="147"/>
      <c r="E155" s="147"/>
      <c r="F155" s="181"/>
      <c r="G155" s="181"/>
      <c r="H155" s="181"/>
      <c r="I155" s="223"/>
      <c r="J155" s="223"/>
      <c r="K155" s="181"/>
      <c r="L155" s="181"/>
      <c r="M155" s="181"/>
      <c r="N155" s="181"/>
      <c r="O155" s="181"/>
      <c r="P155" s="181"/>
      <c r="Q155" s="181"/>
      <c r="R155" s="181"/>
    </row>
    <row r="156" spans="2:18" x14ac:dyDescent="0.2">
      <c r="B156" s="147"/>
      <c r="C156" s="147"/>
      <c r="D156" s="147"/>
      <c r="E156" s="147"/>
      <c r="F156" s="181"/>
      <c r="G156" s="181"/>
      <c r="H156" s="181"/>
      <c r="I156" s="223"/>
      <c r="J156" s="223"/>
      <c r="K156" s="181"/>
      <c r="L156" s="181"/>
      <c r="M156" s="181"/>
      <c r="N156" s="181"/>
      <c r="O156" s="181"/>
      <c r="P156" s="181"/>
      <c r="Q156" s="181"/>
      <c r="R156" s="181"/>
    </row>
    <row r="157" spans="2:18" x14ac:dyDescent="0.2">
      <c r="B157" s="147"/>
      <c r="C157" s="147"/>
      <c r="D157" s="147"/>
      <c r="E157" s="147"/>
      <c r="F157" s="181"/>
      <c r="G157" s="181"/>
      <c r="H157" s="181"/>
      <c r="I157" s="223"/>
      <c r="J157" s="223"/>
      <c r="K157" s="181"/>
      <c r="L157" s="181"/>
      <c r="M157" s="181"/>
      <c r="N157" s="181"/>
      <c r="O157" s="181"/>
      <c r="P157" s="181"/>
      <c r="Q157" s="181"/>
      <c r="R157" s="181"/>
    </row>
    <row r="158" spans="2:18" x14ac:dyDescent="0.2">
      <c r="B158" s="147"/>
      <c r="C158" s="147"/>
      <c r="D158" s="147"/>
      <c r="E158" s="147"/>
      <c r="F158" s="181"/>
      <c r="G158" s="181"/>
      <c r="H158" s="181"/>
      <c r="I158" s="223"/>
      <c r="J158" s="223"/>
      <c r="K158" s="181"/>
      <c r="L158" s="181"/>
      <c r="M158" s="181"/>
      <c r="N158" s="181"/>
      <c r="O158" s="181"/>
      <c r="P158" s="181"/>
      <c r="Q158" s="181"/>
      <c r="R158" s="181"/>
    </row>
    <row r="159" spans="2:18" x14ac:dyDescent="0.2">
      <c r="B159" s="147"/>
      <c r="C159" s="147"/>
      <c r="D159" s="147"/>
      <c r="E159" s="147"/>
      <c r="F159" s="181"/>
      <c r="G159" s="181"/>
      <c r="H159" s="181"/>
      <c r="I159" s="223"/>
      <c r="J159" s="223"/>
      <c r="K159" s="181"/>
      <c r="L159" s="181"/>
      <c r="M159" s="181"/>
      <c r="N159" s="181"/>
      <c r="O159" s="181"/>
      <c r="P159" s="181"/>
      <c r="Q159" s="181"/>
      <c r="R159" s="181"/>
    </row>
    <row r="160" spans="2:18" x14ac:dyDescent="0.2">
      <c r="B160" s="147"/>
      <c r="C160" s="147"/>
      <c r="D160" s="147"/>
      <c r="E160" s="147"/>
      <c r="F160" s="181"/>
      <c r="G160" s="181"/>
      <c r="H160" s="181"/>
      <c r="I160" s="223"/>
      <c r="J160" s="223"/>
      <c r="K160" s="181"/>
      <c r="L160" s="181"/>
      <c r="M160" s="181"/>
      <c r="N160" s="181"/>
      <c r="O160" s="181"/>
      <c r="P160" s="181"/>
      <c r="Q160" s="181"/>
      <c r="R160" s="181"/>
    </row>
    <row r="161" spans="2:18" x14ac:dyDescent="0.2">
      <c r="B161" s="147"/>
      <c r="C161" s="147"/>
      <c r="D161" s="147"/>
      <c r="E161" s="147"/>
      <c r="F161" s="181"/>
      <c r="G161" s="181"/>
      <c r="H161" s="181"/>
      <c r="I161" s="223"/>
      <c r="J161" s="223"/>
      <c r="K161" s="181"/>
      <c r="L161" s="181"/>
      <c r="M161" s="181"/>
      <c r="N161" s="181"/>
      <c r="O161" s="181"/>
      <c r="P161" s="181"/>
      <c r="Q161" s="181"/>
      <c r="R161" s="181"/>
    </row>
    <row r="162" spans="2:18" x14ac:dyDescent="0.2">
      <c r="B162" s="147"/>
      <c r="C162" s="147"/>
      <c r="D162" s="147"/>
      <c r="E162" s="147"/>
      <c r="F162" s="181"/>
      <c r="G162" s="181"/>
      <c r="H162" s="181"/>
      <c r="I162" s="223"/>
      <c r="J162" s="223"/>
      <c r="K162" s="181"/>
      <c r="L162" s="181"/>
      <c r="M162" s="181"/>
      <c r="N162" s="181"/>
      <c r="O162" s="181"/>
      <c r="P162" s="181"/>
      <c r="Q162" s="181"/>
      <c r="R162" s="181"/>
    </row>
    <row r="163" spans="2:18" x14ac:dyDescent="0.2">
      <c r="B163" s="147"/>
      <c r="C163" s="147"/>
      <c r="D163" s="147"/>
      <c r="E163" s="147"/>
      <c r="F163" s="181"/>
      <c r="G163" s="181"/>
      <c r="H163" s="181"/>
      <c r="I163" s="223"/>
      <c r="J163" s="223"/>
      <c r="K163" s="181"/>
      <c r="L163" s="181"/>
      <c r="M163" s="181"/>
      <c r="N163" s="181"/>
      <c r="O163" s="181"/>
      <c r="P163" s="181"/>
      <c r="Q163" s="181"/>
      <c r="R163" s="181"/>
    </row>
    <row r="164" spans="2:18" x14ac:dyDescent="0.2">
      <c r="B164" s="147"/>
      <c r="C164" s="147"/>
      <c r="D164" s="147"/>
      <c r="E164" s="147"/>
      <c r="F164" s="181"/>
      <c r="G164" s="181"/>
      <c r="H164" s="181"/>
      <c r="I164" s="223"/>
      <c r="J164" s="223"/>
      <c r="K164" s="181"/>
      <c r="L164" s="181"/>
      <c r="M164" s="181"/>
      <c r="N164" s="181"/>
      <c r="O164" s="181"/>
      <c r="P164" s="181"/>
      <c r="Q164" s="181"/>
      <c r="R164" s="181"/>
    </row>
    <row r="165" spans="2:18" x14ac:dyDescent="0.2">
      <c r="B165" s="147"/>
      <c r="C165" s="147"/>
      <c r="D165" s="147"/>
      <c r="E165" s="147"/>
      <c r="F165" s="181"/>
      <c r="G165" s="181"/>
      <c r="H165" s="181"/>
      <c r="I165" s="223"/>
      <c r="J165" s="223"/>
      <c r="K165" s="181"/>
      <c r="L165" s="181"/>
      <c r="M165" s="181"/>
      <c r="N165" s="181"/>
      <c r="O165" s="181"/>
      <c r="P165" s="181"/>
      <c r="Q165" s="181"/>
      <c r="R165" s="181"/>
    </row>
    <row r="166" spans="2:18" x14ac:dyDescent="0.2">
      <c r="B166" s="147"/>
      <c r="C166" s="147"/>
      <c r="D166" s="147"/>
      <c r="E166" s="147"/>
      <c r="F166" s="181"/>
      <c r="G166" s="181"/>
      <c r="H166" s="181"/>
      <c r="I166" s="223"/>
      <c r="J166" s="223"/>
      <c r="K166" s="181"/>
      <c r="L166" s="181"/>
      <c r="M166" s="181"/>
      <c r="N166" s="181"/>
      <c r="O166" s="181"/>
      <c r="P166" s="181"/>
      <c r="Q166" s="181"/>
      <c r="R166" s="181"/>
    </row>
    <row r="167" spans="2:18" x14ac:dyDescent="0.2">
      <c r="B167" s="147"/>
      <c r="C167" s="147"/>
      <c r="D167" s="147"/>
      <c r="E167" s="147"/>
      <c r="F167" s="181"/>
      <c r="G167" s="181"/>
      <c r="H167" s="181"/>
      <c r="I167" s="223"/>
      <c r="J167" s="223"/>
      <c r="K167" s="181"/>
      <c r="L167" s="181"/>
      <c r="M167" s="181"/>
      <c r="N167" s="181"/>
      <c r="O167" s="181"/>
      <c r="P167" s="181"/>
      <c r="Q167" s="181"/>
      <c r="R167" s="181"/>
    </row>
    <row r="168" spans="2:18" x14ac:dyDescent="0.2">
      <c r="B168" s="147"/>
      <c r="C168" s="147"/>
      <c r="D168" s="147"/>
      <c r="E168" s="147"/>
      <c r="F168" s="181"/>
      <c r="G168" s="181"/>
      <c r="H168" s="181"/>
      <c r="I168" s="223"/>
      <c r="J168" s="223"/>
      <c r="K168" s="181"/>
      <c r="L168" s="181"/>
      <c r="M168" s="181"/>
      <c r="N168" s="181"/>
      <c r="O168" s="181"/>
      <c r="P168" s="181"/>
      <c r="Q168" s="181"/>
      <c r="R168" s="181"/>
    </row>
    <row r="169" spans="2:18" x14ac:dyDescent="0.2">
      <c r="B169" s="147"/>
      <c r="C169" s="147"/>
      <c r="D169" s="147"/>
      <c r="E169" s="147"/>
      <c r="F169" s="181"/>
      <c r="G169" s="181"/>
      <c r="H169" s="181"/>
      <c r="I169" s="223"/>
      <c r="J169" s="223"/>
      <c r="K169" s="181"/>
      <c r="L169" s="181"/>
      <c r="M169" s="181"/>
      <c r="N169" s="181"/>
      <c r="O169" s="181"/>
      <c r="P169" s="181"/>
      <c r="Q169" s="181"/>
      <c r="R169" s="181"/>
    </row>
    <row r="170" spans="2:18" x14ac:dyDescent="0.2">
      <c r="B170" s="147"/>
      <c r="C170" s="147"/>
      <c r="D170" s="147"/>
      <c r="E170" s="147"/>
      <c r="F170" s="181"/>
      <c r="G170" s="181"/>
      <c r="H170" s="181"/>
      <c r="I170" s="223"/>
      <c r="J170" s="223"/>
      <c r="K170" s="181"/>
      <c r="L170" s="181"/>
      <c r="M170" s="181"/>
      <c r="N170" s="181"/>
      <c r="O170" s="181"/>
      <c r="P170" s="181"/>
      <c r="Q170" s="181"/>
      <c r="R170" s="181"/>
    </row>
    <row r="171" spans="2:18" x14ac:dyDescent="0.2">
      <c r="B171" s="147"/>
      <c r="C171" s="147"/>
      <c r="D171" s="147"/>
      <c r="E171" s="147"/>
      <c r="F171" s="181"/>
      <c r="G171" s="181"/>
      <c r="H171" s="181"/>
      <c r="I171" s="223"/>
      <c r="J171" s="223"/>
      <c r="K171" s="181"/>
      <c r="L171" s="181"/>
      <c r="M171" s="181"/>
      <c r="N171" s="181"/>
      <c r="O171" s="181"/>
      <c r="P171" s="181"/>
      <c r="Q171" s="181"/>
      <c r="R171" s="181"/>
    </row>
    <row r="172" spans="2:18" x14ac:dyDescent="0.2">
      <c r="B172" s="147"/>
      <c r="C172" s="147"/>
      <c r="D172" s="147"/>
      <c r="E172" s="147"/>
      <c r="F172" s="181"/>
      <c r="G172" s="181"/>
      <c r="H172" s="181"/>
      <c r="I172" s="223"/>
      <c r="J172" s="223"/>
      <c r="K172" s="181"/>
      <c r="L172" s="181"/>
      <c r="M172" s="181"/>
      <c r="N172" s="181"/>
      <c r="O172" s="181"/>
      <c r="P172" s="181"/>
      <c r="Q172" s="181"/>
      <c r="R172" s="181"/>
    </row>
    <row r="173" spans="2:18" x14ac:dyDescent="0.2">
      <c r="B173" s="147"/>
      <c r="C173" s="147"/>
      <c r="D173" s="147"/>
      <c r="E173" s="147"/>
      <c r="F173" s="181"/>
      <c r="G173" s="181"/>
      <c r="H173" s="181"/>
      <c r="I173" s="223"/>
      <c r="J173" s="223"/>
      <c r="K173" s="181"/>
      <c r="L173" s="181"/>
      <c r="M173" s="181"/>
      <c r="N173" s="181"/>
      <c r="O173" s="181"/>
      <c r="P173" s="181"/>
      <c r="Q173" s="181"/>
      <c r="R173" s="181"/>
    </row>
    <row r="174" spans="2:18" x14ac:dyDescent="0.2">
      <c r="B174" s="147"/>
      <c r="C174" s="147"/>
      <c r="D174" s="147"/>
      <c r="E174" s="147"/>
      <c r="F174" s="181"/>
      <c r="G174" s="181"/>
      <c r="H174" s="181"/>
      <c r="I174" s="223"/>
      <c r="J174" s="223"/>
      <c r="K174" s="181"/>
      <c r="L174" s="181"/>
      <c r="M174" s="181"/>
      <c r="N174" s="181"/>
      <c r="O174" s="181"/>
      <c r="P174" s="181"/>
      <c r="Q174" s="181"/>
      <c r="R174" s="181"/>
    </row>
    <row r="175" spans="2:18" x14ac:dyDescent="0.2">
      <c r="B175" s="147"/>
      <c r="C175" s="147"/>
      <c r="D175" s="147"/>
      <c r="E175" s="147"/>
      <c r="F175" s="181"/>
      <c r="G175" s="181"/>
      <c r="H175" s="181"/>
      <c r="I175" s="223"/>
      <c r="J175" s="223"/>
      <c r="K175" s="181"/>
      <c r="L175" s="181"/>
      <c r="M175" s="181"/>
      <c r="N175" s="181"/>
      <c r="O175" s="181"/>
      <c r="P175" s="181"/>
      <c r="Q175" s="181"/>
      <c r="R175" s="181"/>
    </row>
    <row r="176" spans="2:18" x14ac:dyDescent="0.2">
      <c r="B176" s="147"/>
      <c r="C176" s="147"/>
      <c r="D176" s="147"/>
      <c r="E176" s="147"/>
      <c r="F176" s="181"/>
      <c r="G176" s="181"/>
      <c r="H176" s="181"/>
      <c r="I176" s="223"/>
      <c r="J176" s="223"/>
      <c r="K176" s="181"/>
      <c r="L176" s="181"/>
      <c r="M176" s="181"/>
      <c r="N176" s="181"/>
      <c r="O176" s="181"/>
      <c r="P176" s="181"/>
      <c r="Q176" s="181"/>
      <c r="R176" s="181"/>
    </row>
    <row r="177" spans="2:18" x14ac:dyDescent="0.2">
      <c r="B177" s="147"/>
      <c r="C177" s="147"/>
      <c r="D177" s="147"/>
      <c r="E177" s="147"/>
      <c r="F177" s="181"/>
      <c r="G177" s="181"/>
      <c r="H177" s="181"/>
      <c r="I177" s="223"/>
      <c r="J177" s="223"/>
      <c r="K177" s="181"/>
      <c r="L177" s="181"/>
      <c r="M177" s="181"/>
      <c r="N177" s="181"/>
      <c r="O177" s="181"/>
      <c r="P177" s="181"/>
      <c r="Q177" s="181"/>
      <c r="R177" s="181"/>
    </row>
    <row r="178" spans="2:18" x14ac:dyDescent="0.2">
      <c r="B178" s="147"/>
      <c r="C178" s="147"/>
      <c r="D178" s="147"/>
      <c r="E178" s="147"/>
      <c r="F178" s="181"/>
      <c r="G178" s="181"/>
      <c r="H178" s="181"/>
      <c r="I178" s="223"/>
      <c r="J178" s="223"/>
      <c r="K178" s="181"/>
      <c r="L178" s="181"/>
      <c r="M178" s="181"/>
      <c r="N178" s="181"/>
      <c r="O178" s="181"/>
      <c r="P178" s="181"/>
      <c r="Q178" s="181"/>
      <c r="R178" s="181"/>
    </row>
    <row r="179" spans="2:18" x14ac:dyDescent="0.2">
      <c r="B179" s="147"/>
      <c r="C179" s="147"/>
      <c r="D179" s="147"/>
      <c r="E179" s="147"/>
      <c r="F179" s="181"/>
      <c r="G179" s="181"/>
      <c r="H179" s="181"/>
      <c r="I179" s="223"/>
      <c r="J179" s="223"/>
      <c r="K179" s="181"/>
      <c r="L179" s="181"/>
      <c r="M179" s="181"/>
      <c r="N179" s="181"/>
      <c r="O179" s="181"/>
      <c r="P179" s="181"/>
      <c r="Q179" s="181"/>
      <c r="R179" s="181"/>
    </row>
    <row r="180" spans="2:18" x14ac:dyDescent="0.2">
      <c r="B180" s="147"/>
      <c r="C180" s="147"/>
      <c r="D180" s="147"/>
      <c r="E180" s="147"/>
      <c r="F180" s="181"/>
      <c r="G180" s="181"/>
      <c r="H180" s="181"/>
      <c r="I180" s="223"/>
      <c r="J180" s="223"/>
      <c r="K180" s="181"/>
      <c r="L180" s="181"/>
      <c r="M180" s="181"/>
      <c r="N180" s="181"/>
      <c r="O180" s="181"/>
      <c r="P180" s="181"/>
      <c r="Q180" s="181"/>
      <c r="R180" s="181"/>
    </row>
    <row r="181" spans="2:18" x14ac:dyDescent="0.2">
      <c r="B181" s="147"/>
      <c r="C181" s="147"/>
      <c r="D181" s="147"/>
      <c r="E181" s="147"/>
      <c r="F181" s="181"/>
      <c r="G181" s="181"/>
      <c r="H181" s="181"/>
      <c r="I181" s="223"/>
      <c r="J181" s="223"/>
      <c r="K181" s="181"/>
      <c r="L181" s="181"/>
      <c r="M181" s="181"/>
      <c r="N181" s="181"/>
      <c r="O181" s="181"/>
      <c r="P181" s="181"/>
      <c r="Q181" s="181"/>
      <c r="R181" s="181"/>
    </row>
    <row r="182" spans="2:18" x14ac:dyDescent="0.2">
      <c r="B182" s="147"/>
      <c r="C182" s="147"/>
      <c r="D182" s="147"/>
      <c r="E182" s="147"/>
      <c r="F182" s="181"/>
      <c r="G182" s="181"/>
      <c r="H182" s="181"/>
      <c r="I182" s="223"/>
      <c r="J182" s="223"/>
      <c r="K182" s="181"/>
      <c r="L182" s="181"/>
      <c r="M182" s="181"/>
      <c r="N182" s="181"/>
      <c r="O182" s="181"/>
      <c r="P182" s="181"/>
      <c r="Q182" s="181"/>
      <c r="R182" s="181"/>
    </row>
    <row r="183" spans="2:18" x14ac:dyDescent="0.2">
      <c r="B183" s="147"/>
      <c r="C183" s="147"/>
      <c r="D183" s="147"/>
      <c r="E183" s="147"/>
      <c r="F183" s="181"/>
      <c r="G183" s="181"/>
      <c r="H183" s="181"/>
      <c r="I183" s="223"/>
      <c r="J183" s="223"/>
      <c r="K183" s="181"/>
      <c r="L183" s="181"/>
      <c r="M183" s="181"/>
      <c r="N183" s="181"/>
      <c r="O183" s="181"/>
      <c r="P183" s="181"/>
      <c r="Q183" s="181"/>
      <c r="R183" s="181"/>
    </row>
    <row r="184" spans="2:18" x14ac:dyDescent="0.2">
      <c r="B184" s="147"/>
      <c r="C184" s="147"/>
      <c r="D184" s="147"/>
      <c r="E184" s="147"/>
      <c r="F184" s="181"/>
      <c r="G184" s="181"/>
      <c r="H184" s="181"/>
      <c r="I184" s="223"/>
      <c r="J184" s="223"/>
      <c r="K184" s="181"/>
      <c r="L184" s="181"/>
      <c r="M184" s="181"/>
      <c r="N184" s="181"/>
      <c r="O184" s="181"/>
      <c r="P184" s="181"/>
      <c r="Q184" s="181"/>
      <c r="R184" s="181"/>
    </row>
    <row r="185" spans="2:18" x14ac:dyDescent="0.2">
      <c r="B185" s="147"/>
      <c r="C185" s="147"/>
      <c r="D185" s="147"/>
      <c r="E185" s="147"/>
      <c r="F185" s="181"/>
      <c r="G185" s="181"/>
      <c r="H185" s="181"/>
      <c r="I185" s="223"/>
      <c r="J185" s="223"/>
      <c r="K185" s="181"/>
      <c r="L185" s="181"/>
      <c r="M185" s="181"/>
      <c r="N185" s="181"/>
      <c r="O185" s="181"/>
      <c r="P185" s="181"/>
      <c r="Q185" s="181"/>
      <c r="R185" s="181"/>
    </row>
    <row r="186" spans="2:18" x14ac:dyDescent="0.2">
      <c r="B186" s="147"/>
      <c r="C186" s="147"/>
      <c r="D186" s="147"/>
      <c r="E186" s="147"/>
      <c r="F186" s="181"/>
      <c r="G186" s="181"/>
      <c r="H186" s="181"/>
      <c r="I186" s="223"/>
      <c r="J186" s="223"/>
      <c r="K186" s="181"/>
      <c r="L186" s="181"/>
      <c r="M186" s="181"/>
      <c r="N186" s="181"/>
      <c r="O186" s="181"/>
      <c r="P186" s="181"/>
      <c r="Q186" s="181"/>
      <c r="R186" s="181"/>
    </row>
    <row r="187" spans="2:18" x14ac:dyDescent="0.2">
      <c r="B187" s="147"/>
      <c r="C187" s="147"/>
      <c r="D187" s="147"/>
      <c r="E187" s="147"/>
      <c r="F187" s="181"/>
      <c r="G187" s="181"/>
      <c r="H187" s="181"/>
      <c r="I187" s="223"/>
      <c r="J187" s="223"/>
      <c r="K187" s="181"/>
      <c r="L187" s="181"/>
      <c r="M187" s="181"/>
      <c r="N187" s="181"/>
      <c r="O187" s="181"/>
      <c r="P187" s="181"/>
      <c r="Q187" s="181"/>
      <c r="R187" s="181"/>
    </row>
    <row r="188" spans="2:18" x14ac:dyDescent="0.2">
      <c r="B188" s="147"/>
      <c r="C188" s="147"/>
      <c r="D188" s="147"/>
      <c r="E188" s="147"/>
      <c r="F188" s="181"/>
      <c r="G188" s="181"/>
      <c r="H188" s="181"/>
      <c r="I188" s="223"/>
      <c r="J188" s="223"/>
      <c r="K188" s="181"/>
      <c r="L188" s="181"/>
      <c r="M188" s="181"/>
      <c r="N188" s="181"/>
      <c r="O188" s="181"/>
      <c r="P188" s="181"/>
      <c r="Q188" s="181"/>
      <c r="R188" s="181"/>
    </row>
    <row r="189" spans="2:18" x14ac:dyDescent="0.2">
      <c r="B189" s="147"/>
      <c r="C189" s="147"/>
      <c r="D189" s="147"/>
      <c r="E189" s="147"/>
      <c r="F189" s="181"/>
      <c r="G189" s="181"/>
      <c r="H189" s="181"/>
      <c r="I189" s="223"/>
      <c r="J189" s="223"/>
      <c r="K189" s="181"/>
      <c r="L189" s="181"/>
      <c r="M189" s="181"/>
      <c r="N189" s="181"/>
      <c r="O189" s="181"/>
      <c r="P189" s="181"/>
      <c r="Q189" s="181"/>
      <c r="R189" s="181"/>
    </row>
    <row r="190" spans="2:18" x14ac:dyDescent="0.2">
      <c r="B190" s="147"/>
      <c r="C190" s="147"/>
      <c r="D190" s="147"/>
      <c r="E190" s="147"/>
      <c r="F190" s="181"/>
      <c r="G190" s="181"/>
      <c r="H190" s="181"/>
      <c r="I190" s="223"/>
      <c r="J190" s="223"/>
      <c r="K190" s="181"/>
      <c r="L190" s="181"/>
      <c r="M190" s="181"/>
      <c r="N190" s="181"/>
      <c r="O190" s="181"/>
      <c r="P190" s="181"/>
      <c r="Q190" s="181"/>
      <c r="R190" s="181"/>
    </row>
    <row r="191" spans="2:18" x14ac:dyDescent="0.2">
      <c r="B191" s="147"/>
      <c r="C191" s="147"/>
      <c r="D191" s="147"/>
      <c r="E191" s="147"/>
      <c r="F191" s="181"/>
      <c r="G191" s="181"/>
      <c r="H191" s="181"/>
      <c r="I191" s="223"/>
      <c r="J191" s="223"/>
      <c r="K191" s="181"/>
      <c r="L191" s="181"/>
      <c r="M191" s="181"/>
      <c r="N191" s="181"/>
      <c r="O191" s="181"/>
      <c r="P191" s="181"/>
      <c r="Q191" s="181"/>
      <c r="R191" s="181"/>
    </row>
    <row r="192" spans="2:18" x14ac:dyDescent="0.2">
      <c r="B192" s="147"/>
      <c r="C192" s="147"/>
      <c r="D192" s="147"/>
      <c r="E192" s="147"/>
      <c r="F192" s="181"/>
      <c r="G192" s="181"/>
      <c r="H192" s="181"/>
      <c r="I192" s="223"/>
      <c r="J192" s="223"/>
      <c r="K192" s="181"/>
      <c r="L192" s="181"/>
      <c r="M192" s="181"/>
      <c r="N192" s="181"/>
      <c r="O192" s="181"/>
      <c r="P192" s="181"/>
      <c r="Q192" s="181"/>
      <c r="R192" s="181"/>
    </row>
    <row r="193" spans="2:18" x14ac:dyDescent="0.2">
      <c r="B193" s="147"/>
      <c r="C193" s="147"/>
      <c r="D193" s="147"/>
      <c r="E193" s="147"/>
      <c r="F193" s="181"/>
      <c r="G193" s="181"/>
      <c r="H193" s="181"/>
      <c r="I193" s="223"/>
      <c r="J193" s="223"/>
      <c r="K193" s="181"/>
      <c r="L193" s="181"/>
      <c r="M193" s="181"/>
      <c r="N193" s="181"/>
      <c r="O193" s="181"/>
      <c r="P193" s="181"/>
      <c r="Q193" s="181"/>
      <c r="R193" s="181"/>
    </row>
    <row r="194" spans="2:18" x14ac:dyDescent="0.2">
      <c r="B194" s="147"/>
      <c r="C194" s="147"/>
      <c r="D194" s="147"/>
      <c r="E194" s="147"/>
      <c r="F194" s="181"/>
      <c r="G194" s="181"/>
      <c r="H194" s="181"/>
      <c r="I194" s="223"/>
      <c r="J194" s="223"/>
      <c r="K194" s="181"/>
      <c r="L194" s="181"/>
      <c r="M194" s="181"/>
      <c r="N194" s="181"/>
      <c r="O194" s="181"/>
      <c r="P194" s="181"/>
      <c r="Q194" s="181"/>
      <c r="R194" s="181"/>
    </row>
    <row r="195" spans="2:18" x14ac:dyDescent="0.2">
      <c r="B195" s="147"/>
      <c r="C195" s="147"/>
      <c r="D195" s="147"/>
      <c r="E195" s="147"/>
      <c r="F195" s="181"/>
      <c r="G195" s="181"/>
      <c r="H195" s="181"/>
      <c r="I195" s="223"/>
      <c r="J195" s="223"/>
      <c r="K195" s="181"/>
      <c r="L195" s="181"/>
      <c r="M195" s="181"/>
      <c r="N195" s="181"/>
      <c r="O195" s="181"/>
      <c r="P195" s="181"/>
      <c r="Q195" s="181"/>
      <c r="R195" s="181"/>
    </row>
    <row r="196" spans="2:18" x14ac:dyDescent="0.2">
      <c r="B196" s="147"/>
      <c r="C196" s="147"/>
      <c r="D196" s="147"/>
      <c r="E196" s="147"/>
      <c r="F196" s="181"/>
      <c r="G196" s="181"/>
      <c r="H196" s="181"/>
      <c r="I196" s="223"/>
      <c r="J196" s="223"/>
      <c r="K196" s="181"/>
      <c r="L196" s="181"/>
      <c r="M196" s="181"/>
      <c r="N196" s="181"/>
      <c r="O196" s="181"/>
      <c r="P196" s="181"/>
      <c r="Q196" s="181"/>
      <c r="R196" s="181"/>
    </row>
    <row r="197" spans="2:18" x14ac:dyDescent="0.2">
      <c r="B197" s="147"/>
      <c r="C197" s="147"/>
      <c r="D197" s="147"/>
      <c r="E197" s="147"/>
      <c r="F197" s="181"/>
      <c r="G197" s="181"/>
      <c r="H197" s="181"/>
      <c r="I197" s="223"/>
      <c r="J197" s="223"/>
      <c r="K197" s="181"/>
      <c r="L197" s="181"/>
      <c r="M197" s="181"/>
      <c r="N197" s="181"/>
      <c r="O197" s="181"/>
      <c r="P197" s="181"/>
      <c r="Q197" s="181"/>
      <c r="R197" s="181"/>
    </row>
    <row r="198" spans="2:18" x14ac:dyDescent="0.2">
      <c r="B198" s="147"/>
      <c r="C198" s="147"/>
      <c r="D198" s="147"/>
      <c r="E198" s="147"/>
      <c r="F198" s="181"/>
      <c r="G198" s="181"/>
      <c r="H198" s="181"/>
      <c r="I198" s="223"/>
      <c r="J198" s="223"/>
      <c r="K198" s="181"/>
      <c r="L198" s="181"/>
      <c r="M198" s="181"/>
      <c r="N198" s="181"/>
      <c r="O198" s="181"/>
      <c r="P198" s="181"/>
      <c r="Q198" s="181"/>
      <c r="R198" s="181"/>
    </row>
    <row r="199" spans="2:18" x14ac:dyDescent="0.2">
      <c r="B199" s="147"/>
      <c r="C199" s="147"/>
      <c r="D199" s="147"/>
      <c r="E199" s="147"/>
      <c r="F199" s="181"/>
      <c r="G199" s="181"/>
      <c r="H199" s="181"/>
      <c r="I199" s="223"/>
      <c r="J199" s="223"/>
      <c r="K199" s="181"/>
      <c r="L199" s="181"/>
      <c r="M199" s="181"/>
      <c r="N199" s="181"/>
      <c r="O199" s="181"/>
      <c r="P199" s="181"/>
      <c r="Q199" s="181"/>
      <c r="R199" s="181"/>
    </row>
    <row r="200" spans="2:18" x14ac:dyDescent="0.2">
      <c r="B200" s="147"/>
      <c r="C200" s="147"/>
      <c r="D200" s="147"/>
      <c r="E200" s="147"/>
      <c r="F200" s="181"/>
      <c r="G200" s="181"/>
      <c r="H200" s="181"/>
      <c r="I200" s="223"/>
      <c r="J200" s="223"/>
      <c r="K200" s="181"/>
      <c r="L200" s="181"/>
      <c r="M200" s="181"/>
      <c r="N200" s="181"/>
      <c r="O200" s="181"/>
      <c r="P200" s="181"/>
      <c r="Q200" s="181"/>
      <c r="R200" s="181"/>
    </row>
    <row r="201" spans="2:18" x14ac:dyDescent="0.2">
      <c r="B201" s="147"/>
      <c r="C201" s="147"/>
      <c r="D201" s="147"/>
      <c r="E201" s="147"/>
      <c r="F201" s="181"/>
      <c r="G201" s="181"/>
      <c r="H201" s="181"/>
      <c r="I201" s="223"/>
      <c r="J201" s="223"/>
      <c r="K201" s="181"/>
      <c r="L201" s="181"/>
      <c r="M201" s="181"/>
      <c r="N201" s="181"/>
      <c r="O201" s="181"/>
      <c r="P201" s="181"/>
      <c r="Q201" s="181"/>
      <c r="R201" s="181"/>
    </row>
    <row r="202" spans="2:18" x14ac:dyDescent="0.2">
      <c r="B202" s="147"/>
      <c r="C202" s="147"/>
      <c r="D202" s="147"/>
      <c r="E202" s="147"/>
      <c r="F202" s="181"/>
      <c r="G202" s="181"/>
      <c r="H202" s="181"/>
      <c r="I202" s="223"/>
      <c r="J202" s="223"/>
      <c r="K202" s="181"/>
      <c r="L202" s="181"/>
      <c r="M202" s="181"/>
      <c r="N202" s="181"/>
      <c r="O202" s="181"/>
      <c r="P202" s="181"/>
      <c r="Q202" s="181"/>
      <c r="R202" s="181"/>
    </row>
    <row r="203" spans="2:18" x14ac:dyDescent="0.2">
      <c r="B203" s="147"/>
      <c r="C203" s="147"/>
      <c r="D203" s="147"/>
      <c r="E203" s="147"/>
      <c r="F203" s="181"/>
      <c r="G203" s="181"/>
      <c r="H203" s="181"/>
      <c r="I203" s="223"/>
      <c r="J203" s="223"/>
      <c r="K203" s="181"/>
      <c r="L203" s="181"/>
      <c r="M203" s="181"/>
      <c r="N203" s="181"/>
      <c r="O203" s="181"/>
      <c r="P203" s="181"/>
      <c r="Q203" s="181"/>
      <c r="R203" s="181"/>
    </row>
    <row r="204" spans="2:18" x14ac:dyDescent="0.2">
      <c r="B204" s="147"/>
      <c r="C204" s="147"/>
      <c r="D204" s="147"/>
      <c r="E204" s="147"/>
      <c r="F204" s="181"/>
      <c r="G204" s="181"/>
      <c r="H204" s="181"/>
      <c r="I204" s="223"/>
      <c r="J204" s="223"/>
      <c r="K204" s="181"/>
      <c r="L204" s="181"/>
      <c r="M204" s="181"/>
      <c r="N204" s="181"/>
      <c r="O204" s="181"/>
      <c r="P204" s="181"/>
      <c r="Q204" s="181"/>
      <c r="R204" s="181"/>
    </row>
    <row r="205" spans="2:18" x14ac:dyDescent="0.2">
      <c r="B205" s="147"/>
      <c r="C205" s="147"/>
      <c r="D205" s="147"/>
      <c r="E205" s="147"/>
      <c r="F205" s="181"/>
      <c r="G205" s="181"/>
      <c r="H205" s="181"/>
      <c r="I205" s="223"/>
      <c r="J205" s="223"/>
      <c r="K205" s="181"/>
      <c r="L205" s="181"/>
      <c r="M205" s="181"/>
      <c r="N205" s="181"/>
      <c r="O205" s="181"/>
      <c r="P205" s="181"/>
      <c r="Q205" s="181"/>
      <c r="R205" s="181"/>
    </row>
    <row r="206" spans="2:18" x14ac:dyDescent="0.2">
      <c r="B206" s="147"/>
      <c r="C206" s="147"/>
      <c r="D206" s="147"/>
      <c r="E206" s="147"/>
      <c r="F206" s="181"/>
      <c r="G206" s="181"/>
      <c r="H206" s="181"/>
      <c r="I206" s="223"/>
      <c r="J206" s="223"/>
      <c r="K206" s="181"/>
      <c r="L206" s="181"/>
      <c r="M206" s="181"/>
      <c r="N206" s="181"/>
      <c r="O206" s="181"/>
      <c r="P206" s="181"/>
      <c r="Q206" s="181"/>
      <c r="R206" s="181"/>
    </row>
    <row r="207" spans="2:18" x14ac:dyDescent="0.2">
      <c r="B207" s="147"/>
      <c r="C207" s="147"/>
      <c r="D207" s="147"/>
      <c r="E207" s="147"/>
      <c r="F207" s="181"/>
      <c r="G207" s="181"/>
      <c r="H207" s="181"/>
      <c r="I207" s="223"/>
      <c r="J207" s="223"/>
      <c r="K207" s="181"/>
      <c r="L207" s="181"/>
      <c r="M207" s="181"/>
      <c r="N207" s="181"/>
      <c r="O207" s="181"/>
      <c r="P207" s="181"/>
      <c r="Q207" s="181"/>
      <c r="R207" s="181"/>
    </row>
    <row r="208" spans="2:18" x14ac:dyDescent="0.2">
      <c r="B208" s="147"/>
      <c r="C208" s="147"/>
      <c r="D208" s="147"/>
      <c r="E208" s="147"/>
      <c r="F208" s="181"/>
      <c r="G208" s="181"/>
      <c r="H208" s="181"/>
      <c r="I208" s="223"/>
      <c r="J208" s="223"/>
      <c r="K208" s="181"/>
      <c r="L208" s="181"/>
      <c r="M208" s="181"/>
      <c r="N208" s="181"/>
      <c r="O208" s="181"/>
      <c r="P208" s="181"/>
      <c r="Q208" s="181"/>
      <c r="R208" s="181"/>
    </row>
    <row r="209" spans="2:18" x14ac:dyDescent="0.2">
      <c r="B209" s="147"/>
      <c r="C209" s="147"/>
      <c r="D209" s="147"/>
      <c r="E209" s="147"/>
      <c r="F209" s="181"/>
      <c r="G209" s="181"/>
      <c r="H209" s="181"/>
      <c r="I209" s="223"/>
      <c r="J209" s="223"/>
      <c r="K209" s="181"/>
      <c r="L209" s="181"/>
      <c r="M209" s="181"/>
      <c r="N209" s="181"/>
      <c r="O209" s="181"/>
      <c r="P209" s="181"/>
      <c r="Q209" s="181"/>
      <c r="R209" s="181"/>
    </row>
    <row r="210" spans="2:18" x14ac:dyDescent="0.2">
      <c r="B210" s="147"/>
      <c r="C210" s="147"/>
      <c r="D210" s="147"/>
      <c r="E210" s="147"/>
      <c r="F210" s="181"/>
      <c r="G210" s="181"/>
      <c r="H210" s="181"/>
      <c r="I210" s="223"/>
      <c r="J210" s="223"/>
      <c r="K210" s="181"/>
      <c r="L210" s="181"/>
      <c r="M210" s="181"/>
      <c r="N210" s="181"/>
      <c r="O210" s="181"/>
      <c r="P210" s="181"/>
      <c r="Q210" s="181"/>
      <c r="R210" s="181"/>
    </row>
    <row r="211" spans="2:18" x14ac:dyDescent="0.2">
      <c r="B211" s="147"/>
      <c r="C211" s="147"/>
      <c r="D211" s="147"/>
      <c r="E211" s="147"/>
      <c r="F211" s="181"/>
      <c r="G211" s="181"/>
      <c r="H211" s="181"/>
      <c r="I211" s="223"/>
      <c r="J211" s="223"/>
      <c r="K211" s="181"/>
      <c r="L211" s="181"/>
      <c r="M211" s="181"/>
      <c r="N211" s="181"/>
      <c r="O211" s="181"/>
      <c r="P211" s="181"/>
      <c r="Q211" s="181"/>
      <c r="R211" s="181"/>
    </row>
    <row r="212" spans="2:18" x14ac:dyDescent="0.2">
      <c r="B212" s="147"/>
      <c r="C212" s="147"/>
      <c r="D212" s="147"/>
      <c r="E212" s="147"/>
      <c r="F212" s="181"/>
      <c r="G212" s="181"/>
      <c r="H212" s="181"/>
      <c r="I212" s="223"/>
      <c r="J212" s="223"/>
      <c r="K212" s="181"/>
      <c r="L212" s="181"/>
      <c r="M212" s="181"/>
      <c r="N212" s="181"/>
      <c r="O212" s="181"/>
      <c r="P212" s="181"/>
      <c r="Q212" s="181"/>
      <c r="R212" s="181"/>
    </row>
    <row r="213" spans="2:18" x14ac:dyDescent="0.2">
      <c r="B213" s="147"/>
      <c r="C213" s="147"/>
      <c r="D213" s="147"/>
      <c r="E213" s="147"/>
      <c r="F213" s="181"/>
      <c r="G213" s="181"/>
      <c r="H213" s="181"/>
      <c r="I213" s="223"/>
      <c r="J213" s="223"/>
      <c r="K213" s="181"/>
      <c r="L213" s="181"/>
      <c r="M213" s="181"/>
      <c r="N213" s="181"/>
      <c r="O213" s="181"/>
      <c r="P213" s="181"/>
      <c r="Q213" s="181"/>
      <c r="R213" s="181"/>
    </row>
    <row r="214" spans="2:18" x14ac:dyDescent="0.2">
      <c r="B214" s="147"/>
      <c r="C214" s="147"/>
      <c r="D214" s="147"/>
      <c r="E214" s="147"/>
      <c r="F214" s="181"/>
      <c r="G214" s="181"/>
      <c r="H214" s="181"/>
      <c r="I214" s="223"/>
      <c r="J214" s="223"/>
      <c r="K214" s="181"/>
      <c r="L214" s="181"/>
      <c r="M214" s="181"/>
      <c r="N214" s="181"/>
      <c r="O214" s="181"/>
      <c r="P214" s="181"/>
      <c r="Q214" s="181"/>
      <c r="R214" s="181"/>
    </row>
    <row r="215" spans="2:18" x14ac:dyDescent="0.2">
      <c r="B215" s="147"/>
      <c r="C215" s="147"/>
      <c r="D215" s="147"/>
      <c r="E215" s="147"/>
      <c r="F215" s="181"/>
      <c r="G215" s="181"/>
      <c r="H215" s="181"/>
      <c r="I215" s="223"/>
      <c r="J215" s="223"/>
      <c r="K215" s="181"/>
      <c r="L215" s="181"/>
      <c r="M215" s="181"/>
      <c r="N215" s="181"/>
      <c r="O215" s="181"/>
      <c r="P215" s="181"/>
      <c r="Q215" s="181"/>
      <c r="R215" s="181"/>
    </row>
    <row r="216" spans="2:18" x14ac:dyDescent="0.2">
      <c r="B216" s="147"/>
      <c r="C216" s="147"/>
      <c r="D216" s="147"/>
      <c r="E216" s="147"/>
      <c r="F216" s="181"/>
      <c r="G216" s="181"/>
      <c r="H216" s="181"/>
      <c r="I216" s="223"/>
      <c r="J216" s="223"/>
      <c r="K216" s="181"/>
      <c r="L216" s="181"/>
      <c r="M216" s="181"/>
      <c r="N216" s="181"/>
      <c r="O216" s="181"/>
      <c r="P216" s="181"/>
      <c r="Q216" s="181"/>
      <c r="R216" s="181"/>
    </row>
    <row r="217" spans="2:18" x14ac:dyDescent="0.2">
      <c r="B217" s="147"/>
      <c r="C217" s="147"/>
      <c r="D217" s="147"/>
      <c r="E217" s="147"/>
      <c r="F217" s="181"/>
      <c r="G217" s="181"/>
      <c r="H217" s="181"/>
      <c r="I217" s="223"/>
      <c r="J217" s="223"/>
      <c r="K217" s="181"/>
      <c r="L217" s="181"/>
      <c r="M217" s="181"/>
      <c r="N217" s="181"/>
      <c r="O217" s="181"/>
      <c r="P217" s="181"/>
      <c r="Q217" s="181"/>
      <c r="R217" s="181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95" bestFit="1" customWidth="1"/>
    <col min="2" max="2" width="10.5703125" style="195" bestFit="1" customWidth="1"/>
    <col min="3" max="3" width="11.42578125" style="195" bestFit="1" customWidth="1"/>
    <col min="4" max="4" width="6.28515625" style="195" bestFit="1" customWidth="1"/>
    <col min="5" max="5" width="7.5703125" style="195" hidden="1" customWidth="1"/>
    <col min="6" max="16384" width="9.140625" style="195"/>
  </cols>
  <sheetData>
    <row r="2" spans="1:20" ht="36.75" customHeight="1" x14ac:dyDescent="0.3">
      <c r="A2" s="280" t="s">
        <v>74</v>
      </c>
      <c r="B2" s="281"/>
      <c r="C2" s="281"/>
      <c r="D2" s="2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spans="1:20" x14ac:dyDescent="0.2">
      <c r="A3" s="79"/>
    </row>
    <row r="5" spans="1:20" s="250" customFormat="1" x14ac:dyDescent="0.2">
      <c r="D5" s="187"/>
    </row>
    <row r="6" spans="1:20" s="67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95" bestFit="1" customWidth="1"/>
    <col min="2" max="2" width="10.5703125" style="195" bestFit="1" customWidth="1"/>
    <col min="3" max="3" width="11.42578125" style="195" bestFit="1" customWidth="1"/>
    <col min="4" max="4" width="6.28515625" style="195" bestFit="1" customWidth="1"/>
    <col min="5" max="5" width="7.5703125" style="195" hidden="1" customWidth="1"/>
    <col min="6" max="16384" width="9.140625" style="195"/>
  </cols>
  <sheetData>
    <row r="2" spans="1:20" ht="35.25" customHeight="1" x14ac:dyDescent="0.3">
      <c r="A2" s="280" t="s">
        <v>84</v>
      </c>
      <c r="B2" s="281"/>
      <c r="C2" s="281"/>
      <c r="D2" s="2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spans="1:20" x14ac:dyDescent="0.2">
      <c r="A3" s="79"/>
    </row>
    <row r="5" spans="1:20" s="250" customFormat="1" x14ac:dyDescent="0.2">
      <c r="D5" s="187"/>
    </row>
    <row r="6" spans="1:20" s="67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195" bestFit="1" customWidth="1"/>
    <col min="2" max="7" width="8.7109375" style="195" bestFit="1" customWidth="1"/>
    <col min="8" max="8" width="7.5703125" style="195" hidden="1" customWidth="1"/>
    <col min="9" max="16384" width="9.140625" style="195"/>
  </cols>
  <sheetData>
    <row r="2" spans="1:20" ht="18.75" x14ac:dyDescent="0.3">
      <c r="A2" s="5" t="s">
        <v>200</v>
      </c>
      <c r="B2" s="281"/>
      <c r="C2" s="281"/>
      <c r="D2" s="281"/>
      <c r="E2" s="281"/>
      <c r="F2" s="281"/>
      <c r="G2" s="2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spans="1:20" x14ac:dyDescent="0.2">
      <c r="A3" s="79"/>
    </row>
    <row r="4" spans="1:20" s="250" customFormat="1" x14ac:dyDescent="0.2">
      <c r="G4" s="187" t="s">
        <v>193</v>
      </c>
    </row>
    <row r="5" spans="1:20" s="67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236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94" sqref="A94"/>
    </sheetView>
  </sheetViews>
  <sheetFormatPr defaultRowHeight="12.75" outlineLevelRow="3" x14ac:dyDescent="0.2"/>
  <cols>
    <col min="1" max="1" width="81.42578125" style="195" customWidth="1"/>
    <col min="2" max="2" width="14.28515625" style="158" customWidth="1"/>
    <col min="3" max="3" width="15.42578125" style="158" customWidth="1"/>
    <col min="4" max="4" width="10.28515625" style="176" customWidth="1"/>
    <col min="5" max="16384" width="9.140625" style="195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 of Ukraine as of ")&amp;TEXT(DREPORTDATE,"dd.MM.yyyy")</f>
        <v>Державний та гарантований державою борг України за станом на 31.07.2018</v>
      </c>
      <c r="B2" s="3"/>
      <c r="C2" s="3"/>
      <c r="D2" s="3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18.75" x14ac:dyDescent="0.3">
      <c r="A3" s="2" t="str">
        <f>IF(REPORT_LANG="UKR","(за типом кредитора)","by borrowing market (creditors)")</f>
        <v>(за типом кредитора)</v>
      </c>
      <c r="B3" s="2"/>
      <c r="C3" s="2"/>
      <c r="D3" s="2"/>
    </row>
    <row r="4" spans="1:19" x14ac:dyDescent="0.2">
      <c r="B4" s="147"/>
      <c r="C4" s="147"/>
      <c r="D4" s="167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9" s="250" customFormat="1" x14ac:dyDescent="0.2">
      <c r="B5" s="206"/>
      <c r="C5" s="206"/>
      <c r="D5" s="250" t="str">
        <f>VALVAL</f>
        <v>млрд. одиниць</v>
      </c>
    </row>
    <row r="6" spans="1:19" s="118" customFormat="1" x14ac:dyDescent="0.2">
      <c r="A6" s="184"/>
      <c r="B6" s="239" t="str">
        <f>IF(REPORT_LANG="UKR","дол.США","USD")</f>
        <v>дол.США</v>
      </c>
      <c r="C6" s="239" t="str">
        <f>IF(REPORT_LANG="UKR","грн.","UAH")</f>
        <v>грн.</v>
      </c>
      <c r="D6" s="102" t="s">
        <v>193</v>
      </c>
    </row>
    <row r="7" spans="1:19" s="69" customFormat="1" ht="15.75" x14ac:dyDescent="0.2">
      <c r="A7" s="136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55">
        <f t="shared" ref="B7:C7" si="0">B$60+B$8</f>
        <v>75.711091565360007</v>
      </c>
      <c r="C7" s="55">
        <f t="shared" si="0"/>
        <v>2025.6664570097998</v>
      </c>
      <c r="D7" s="72">
        <v>0.99999499999999997</v>
      </c>
    </row>
    <row r="8" spans="1:19" s="142" customFormat="1" ht="15" x14ac:dyDescent="0.2">
      <c r="A8" s="124" t="s">
        <v>52</v>
      </c>
      <c r="B8" s="9">
        <f t="shared" ref="B8:D8" si="1">B$9+B$47</f>
        <v>28.400408934510015</v>
      </c>
      <c r="C8" s="9">
        <f t="shared" si="1"/>
        <v>759.85901873545981</v>
      </c>
      <c r="D8" s="183">
        <f t="shared" si="1"/>
        <v>0.37511100000000003</v>
      </c>
    </row>
    <row r="9" spans="1:19" s="95" customFormat="1" ht="15" outlineLevel="1" x14ac:dyDescent="0.2">
      <c r="A9" s="127" t="s">
        <v>70</v>
      </c>
      <c r="B9" s="42">
        <f t="shared" ref="B9:D9" si="2">B$10+B$45</f>
        <v>27.908215375630014</v>
      </c>
      <c r="C9" s="42">
        <f t="shared" si="2"/>
        <v>746.69027473678977</v>
      </c>
      <c r="D9" s="243">
        <f t="shared" si="2"/>
        <v>0.36861100000000002</v>
      </c>
    </row>
    <row r="10" spans="1:19" s="152" customFormat="1" ht="14.25" outlineLevel="2" x14ac:dyDescent="0.2">
      <c r="A10" s="149" t="s">
        <v>196</v>
      </c>
      <c r="B10" s="89">
        <f t="shared" ref="B10:C10" si="3">SUM(B$11:B$44)</f>
        <v>27.821711894700016</v>
      </c>
      <c r="C10" s="89">
        <f t="shared" si="3"/>
        <v>744.37585559288982</v>
      </c>
      <c r="D10" s="40">
        <v>0.36746800000000002</v>
      </c>
    </row>
    <row r="11" spans="1:19" outlineLevel="3" x14ac:dyDescent="0.2">
      <c r="A11" s="66" t="s">
        <v>144</v>
      </c>
      <c r="B11" s="56">
        <v>2.34161606779</v>
      </c>
      <c r="C11" s="56">
        <v>62.650438999999999</v>
      </c>
      <c r="D11" s="148">
        <v>3.0928000000000001E-2</v>
      </c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</row>
    <row r="12" spans="1:19" outlineLevel="3" x14ac:dyDescent="0.2">
      <c r="A12" s="19" t="s">
        <v>204</v>
      </c>
      <c r="B12" s="230">
        <v>0.71137536034000004</v>
      </c>
      <c r="C12" s="230">
        <v>19.033000000000001</v>
      </c>
      <c r="D12" s="242">
        <v>9.3959999999999998E-3</v>
      </c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outlineLevel="3" x14ac:dyDescent="0.2">
      <c r="A13" s="19" t="s">
        <v>32</v>
      </c>
      <c r="B13" s="230">
        <v>0.37200509289</v>
      </c>
      <c r="C13" s="230">
        <v>9.9530758694700001</v>
      </c>
      <c r="D13" s="242">
        <v>4.9129999999999998E-3</v>
      </c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outlineLevel="3" x14ac:dyDescent="0.2">
      <c r="A14" s="19" t="s">
        <v>36</v>
      </c>
      <c r="B14" s="230">
        <v>1.36422007315</v>
      </c>
      <c r="C14" s="230">
        <v>36.5</v>
      </c>
      <c r="D14" s="242">
        <v>1.8019E-2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outlineLevel="3" x14ac:dyDescent="0.2">
      <c r="A15" s="19" t="s">
        <v>86</v>
      </c>
      <c r="B15" s="230">
        <v>1.07268814969</v>
      </c>
      <c r="C15" s="230">
        <v>28.700001</v>
      </c>
      <c r="D15" s="242">
        <v>1.4168E-2</v>
      </c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outlineLevel="3" x14ac:dyDescent="0.2">
      <c r="A16" s="19" t="s">
        <v>134</v>
      </c>
      <c r="B16" s="230">
        <v>1.75292935425</v>
      </c>
      <c r="C16" s="230">
        <v>46.9</v>
      </c>
      <c r="D16" s="242">
        <v>2.3153E-2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1:17" outlineLevel="3" x14ac:dyDescent="0.2">
      <c r="A17" s="19" t="s">
        <v>197</v>
      </c>
      <c r="B17" s="230">
        <v>3.4923531914199999</v>
      </c>
      <c r="C17" s="230">
        <v>93.438657000000006</v>
      </c>
      <c r="D17" s="242">
        <v>4.6127000000000001E-2</v>
      </c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outlineLevel="3" x14ac:dyDescent="0.2">
      <c r="A18" s="19" t="s">
        <v>28</v>
      </c>
      <c r="B18" s="230">
        <v>0.45216397819999998</v>
      </c>
      <c r="C18" s="230">
        <v>12.097744</v>
      </c>
      <c r="D18" s="242">
        <v>5.9719999999999999E-3</v>
      </c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1:17" outlineLevel="3" x14ac:dyDescent="0.2">
      <c r="A19" s="19" t="s">
        <v>81</v>
      </c>
      <c r="B19" s="230">
        <v>0.45216397819999998</v>
      </c>
      <c r="C19" s="230">
        <v>12.097744</v>
      </c>
      <c r="D19" s="242">
        <v>5.9719999999999999E-3</v>
      </c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1:17" outlineLevel="3" x14ac:dyDescent="0.2">
      <c r="A20" s="19" t="s">
        <v>173</v>
      </c>
      <c r="B20" s="230">
        <v>1.0584063149</v>
      </c>
      <c r="C20" s="230">
        <v>28.317887454080001</v>
      </c>
      <c r="D20" s="242">
        <v>1.3979999999999999E-2</v>
      </c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1:17" outlineLevel="3" x14ac:dyDescent="0.2">
      <c r="A21" s="19" t="s">
        <v>130</v>
      </c>
      <c r="B21" s="230">
        <v>0.45216397819999998</v>
      </c>
      <c r="C21" s="230">
        <v>12.097744</v>
      </c>
      <c r="D21" s="242">
        <v>5.9719999999999999E-3</v>
      </c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1:17" outlineLevel="3" x14ac:dyDescent="0.2">
      <c r="A22" s="19" t="s">
        <v>194</v>
      </c>
      <c r="B22" s="230">
        <v>0.45216397819999998</v>
      </c>
      <c r="C22" s="230">
        <v>12.097744</v>
      </c>
      <c r="D22" s="242">
        <v>5.9719999999999999E-3</v>
      </c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1:17" outlineLevel="3" x14ac:dyDescent="0.2">
      <c r="A23" s="19" t="s">
        <v>216</v>
      </c>
      <c r="B23" s="230">
        <v>1.88625641167</v>
      </c>
      <c r="C23" s="230">
        <v>50.467193953330003</v>
      </c>
      <c r="D23" s="242">
        <v>2.4913999999999999E-2</v>
      </c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1:17" outlineLevel="3" x14ac:dyDescent="0.2">
      <c r="A24" s="19" t="s">
        <v>153</v>
      </c>
      <c r="B24" s="230">
        <v>0.45216397819999998</v>
      </c>
      <c r="C24" s="230">
        <v>12.097744</v>
      </c>
      <c r="D24" s="242">
        <v>5.9719999999999999E-3</v>
      </c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1:17" outlineLevel="3" x14ac:dyDescent="0.2">
      <c r="A25" s="19" t="s">
        <v>115</v>
      </c>
      <c r="B25" s="230">
        <v>0.45216397819999998</v>
      </c>
      <c r="C25" s="230">
        <v>12.097744</v>
      </c>
      <c r="D25" s="242">
        <v>5.9719999999999999E-3</v>
      </c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</row>
    <row r="26" spans="1:17" outlineLevel="3" x14ac:dyDescent="0.2">
      <c r="A26" s="19" t="s">
        <v>178</v>
      </c>
      <c r="B26" s="230">
        <v>0.45216397819999998</v>
      </c>
      <c r="C26" s="230">
        <v>12.097744</v>
      </c>
      <c r="D26" s="242">
        <v>5.9719999999999999E-3</v>
      </c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1:17" outlineLevel="3" x14ac:dyDescent="0.2">
      <c r="A27" s="19" t="s">
        <v>6</v>
      </c>
      <c r="B27" s="230">
        <v>0.45216397819999998</v>
      </c>
      <c r="C27" s="230">
        <v>12.097744</v>
      </c>
      <c r="D27" s="242">
        <v>5.9719999999999999E-3</v>
      </c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1:17" outlineLevel="3" x14ac:dyDescent="0.2">
      <c r="A28" s="19" t="s">
        <v>56</v>
      </c>
      <c r="B28" s="230">
        <v>0.45216397819999998</v>
      </c>
      <c r="C28" s="230">
        <v>12.097744</v>
      </c>
      <c r="D28" s="242">
        <v>5.9719999999999999E-3</v>
      </c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1:17" outlineLevel="3" x14ac:dyDescent="0.2">
      <c r="A29" s="19" t="s">
        <v>102</v>
      </c>
      <c r="B29" s="230">
        <v>0.45216397819999998</v>
      </c>
      <c r="C29" s="230">
        <v>12.097744</v>
      </c>
      <c r="D29" s="242">
        <v>5.9719999999999999E-3</v>
      </c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7" outlineLevel="3" x14ac:dyDescent="0.2">
      <c r="A30" s="19" t="s">
        <v>94</v>
      </c>
      <c r="B30" s="230">
        <v>0.45216397819999998</v>
      </c>
      <c r="C30" s="230">
        <v>12.097744</v>
      </c>
      <c r="D30" s="242">
        <v>5.9719999999999999E-3</v>
      </c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7" outlineLevel="3" x14ac:dyDescent="0.2">
      <c r="A31" s="19" t="s">
        <v>150</v>
      </c>
      <c r="B31" s="230">
        <v>0.45216397819999998</v>
      </c>
      <c r="C31" s="230">
        <v>12.097744</v>
      </c>
      <c r="D31" s="242">
        <v>5.9719999999999999E-3</v>
      </c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7" outlineLevel="3" x14ac:dyDescent="0.2">
      <c r="A32" s="19" t="s">
        <v>205</v>
      </c>
      <c r="B32" s="230">
        <v>0.45216397819999998</v>
      </c>
      <c r="C32" s="230">
        <v>12.097744</v>
      </c>
      <c r="D32" s="242">
        <v>5.9719999999999999E-3</v>
      </c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1:17" outlineLevel="3" x14ac:dyDescent="0.2">
      <c r="A33" s="19" t="s">
        <v>33</v>
      </c>
      <c r="B33" s="230">
        <v>0.45216397819999998</v>
      </c>
      <c r="C33" s="230">
        <v>12.097744</v>
      </c>
      <c r="D33" s="242">
        <v>5.9719999999999999E-3</v>
      </c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1:17" outlineLevel="3" x14ac:dyDescent="0.2">
      <c r="A34" s="19" t="s">
        <v>62</v>
      </c>
      <c r="B34" s="230">
        <v>2.045051854E-2</v>
      </c>
      <c r="C34" s="230">
        <v>0.54715800000000003</v>
      </c>
      <c r="D34" s="242">
        <v>2.7E-4</v>
      </c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1:17" outlineLevel="3" x14ac:dyDescent="0.2">
      <c r="A35" s="19" t="s">
        <v>48</v>
      </c>
      <c r="B35" s="230">
        <v>2.2044659660099999</v>
      </c>
      <c r="C35" s="230">
        <v>58.980958676740002</v>
      </c>
      <c r="D35" s="242">
        <v>2.9117000000000001E-2</v>
      </c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1:17" outlineLevel="3" x14ac:dyDescent="0.2">
      <c r="A36" s="19" t="s">
        <v>47</v>
      </c>
      <c r="B36" s="230">
        <v>0.45216423982999998</v>
      </c>
      <c r="C36" s="230">
        <v>12.097751000000001</v>
      </c>
      <c r="D36" s="242">
        <v>5.9719999999999999E-3</v>
      </c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1:17" outlineLevel="3" x14ac:dyDescent="0.2">
      <c r="A37" s="19" t="s">
        <v>95</v>
      </c>
      <c r="B37" s="230">
        <v>1.12127677E-3</v>
      </c>
      <c r="C37" s="230">
        <v>0.03</v>
      </c>
      <c r="D37" s="242">
        <v>1.5E-5</v>
      </c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1:17" outlineLevel="3" x14ac:dyDescent="0.2">
      <c r="A38" s="19" t="s">
        <v>156</v>
      </c>
      <c r="B38" s="230">
        <v>1.73520654697</v>
      </c>
      <c r="C38" s="230">
        <v>46.425822500000002</v>
      </c>
      <c r="D38" s="242">
        <v>2.2918999999999998E-2</v>
      </c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1:17" outlineLevel="3" x14ac:dyDescent="0.2">
      <c r="A39" s="19" t="s">
        <v>161</v>
      </c>
      <c r="B39" s="230">
        <v>0.33849577880999998</v>
      </c>
      <c r="C39" s="230">
        <v>9.0565270000000009</v>
      </c>
      <c r="D39" s="242">
        <v>4.4710000000000001E-3</v>
      </c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1:17" outlineLevel="3" x14ac:dyDescent="0.2">
      <c r="A40" s="19" t="s">
        <v>209</v>
      </c>
      <c r="B40" s="230">
        <v>0.21678391359999999</v>
      </c>
      <c r="C40" s="230">
        <v>5.8000999999999996</v>
      </c>
      <c r="D40" s="242">
        <v>2.8630000000000001E-3</v>
      </c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1:17" outlineLevel="3" x14ac:dyDescent="0.2">
      <c r="A41" s="19" t="s">
        <v>41</v>
      </c>
      <c r="B41" s="230">
        <v>0.66740692113</v>
      </c>
      <c r="C41" s="230">
        <v>17.856615000000001</v>
      </c>
      <c r="D41" s="242">
        <v>8.8149999999999999E-3</v>
      </c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1:17" outlineLevel="3" x14ac:dyDescent="0.2">
      <c r="A42" s="19" t="s">
        <v>90</v>
      </c>
      <c r="B42" s="230">
        <v>0.65407811727999998</v>
      </c>
      <c r="C42" s="230">
        <v>17.5</v>
      </c>
      <c r="D42" s="242">
        <v>8.6390000000000008E-3</v>
      </c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1:17" outlineLevel="3" x14ac:dyDescent="0.2">
      <c r="A43" s="19" t="s">
        <v>195</v>
      </c>
      <c r="B43" s="230">
        <v>0.42430059199999998</v>
      </c>
      <c r="C43" s="230">
        <v>11.352253139269999</v>
      </c>
      <c r="D43" s="242">
        <v>5.6039999999999996E-3</v>
      </c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1:17" outlineLevel="3" x14ac:dyDescent="0.2">
      <c r="A44" s="19" t="s">
        <v>145</v>
      </c>
      <c r="B44" s="230">
        <v>0.72509231285999998</v>
      </c>
      <c r="C44" s="230">
        <v>19.399999999999999</v>
      </c>
      <c r="D44" s="242">
        <v>9.5770000000000004E-3</v>
      </c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1:17" ht="14.25" outlineLevel="2" x14ac:dyDescent="0.25">
      <c r="A45" s="188" t="s">
        <v>118</v>
      </c>
      <c r="B45" s="106">
        <f t="shared" ref="B45:C45" si="4">SUM(B$46:B$46)</f>
        <v>8.6503480930000001E-2</v>
      </c>
      <c r="C45" s="106">
        <f t="shared" si="4"/>
        <v>2.3144191438999999</v>
      </c>
      <c r="D45" s="119">
        <v>1.1429999999999999E-3</v>
      </c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1:17" outlineLevel="3" x14ac:dyDescent="0.2">
      <c r="A46" s="19" t="s">
        <v>30</v>
      </c>
      <c r="B46" s="230">
        <v>8.6503480930000001E-2</v>
      </c>
      <c r="C46" s="230">
        <v>2.3144191438999999</v>
      </c>
      <c r="D46" s="242">
        <v>1.1429999999999999E-3</v>
      </c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1:17" ht="15" outlineLevel="1" x14ac:dyDescent="0.25">
      <c r="A47" s="194" t="s">
        <v>15</v>
      </c>
      <c r="B47" s="65">
        <f t="shared" ref="B47:D47" si="5">B$48+B$54+B$58</f>
        <v>0.49219355887999999</v>
      </c>
      <c r="C47" s="65">
        <f t="shared" si="5"/>
        <v>13.168743998670001</v>
      </c>
      <c r="D47" s="93">
        <f t="shared" si="5"/>
        <v>6.5000000000000006E-3</v>
      </c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1:17" ht="14.25" outlineLevel="2" x14ac:dyDescent="0.25">
      <c r="A48" s="188" t="s">
        <v>196</v>
      </c>
      <c r="B48" s="106">
        <f t="shared" ref="B48:C48" si="6">SUM(B$49:B$53)</f>
        <v>0.33451467064000001</v>
      </c>
      <c r="C48" s="106">
        <f t="shared" si="6"/>
        <v>8.9500115999999998</v>
      </c>
      <c r="D48" s="119">
        <v>4.4180000000000001E-3</v>
      </c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1:17" outlineLevel="3" x14ac:dyDescent="0.2">
      <c r="A49" s="19" t="s">
        <v>114</v>
      </c>
      <c r="B49" s="230">
        <v>4.3356000000000003E-7</v>
      </c>
      <c r="C49" s="230">
        <v>1.1600000000000001E-5</v>
      </c>
      <c r="D49" s="242">
        <v>0</v>
      </c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1:17" outlineLevel="3" x14ac:dyDescent="0.2">
      <c r="A50" s="19" t="s">
        <v>77</v>
      </c>
      <c r="B50" s="230">
        <v>3.737589241E-2</v>
      </c>
      <c r="C50" s="230">
        <v>1</v>
      </c>
      <c r="D50" s="242">
        <v>4.9399999999999997E-4</v>
      </c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1:17" outlineLevel="3" x14ac:dyDescent="0.2">
      <c r="A51" s="19" t="s">
        <v>106</v>
      </c>
      <c r="B51" s="230">
        <v>7.475178482E-2</v>
      </c>
      <c r="C51" s="230">
        <v>2</v>
      </c>
      <c r="D51" s="242">
        <v>9.8700000000000003E-4</v>
      </c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1:17" outlineLevel="3" x14ac:dyDescent="0.2">
      <c r="A52" s="19" t="s">
        <v>1</v>
      </c>
      <c r="B52" s="230">
        <v>0.11212767723</v>
      </c>
      <c r="C52" s="230">
        <v>3</v>
      </c>
      <c r="D52" s="242">
        <v>1.4809999999999999E-3</v>
      </c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1:17" outlineLevel="3" x14ac:dyDescent="0.2">
      <c r="A53" s="19" t="s">
        <v>0</v>
      </c>
      <c r="B53" s="230">
        <v>0.11025888262</v>
      </c>
      <c r="C53" s="230">
        <v>2.95</v>
      </c>
      <c r="D53" s="242">
        <v>1.456E-3</v>
      </c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1:17" ht="14.25" outlineLevel="2" x14ac:dyDescent="0.25">
      <c r="A54" s="188" t="s">
        <v>118</v>
      </c>
      <c r="B54" s="106">
        <f t="shared" ref="B54:C54" si="7">SUM(B$55:B$57)</f>
        <v>0.15764320734000001</v>
      </c>
      <c r="C54" s="106">
        <f t="shared" si="7"/>
        <v>4.2177777486700005</v>
      </c>
      <c r="D54" s="119">
        <v>2.0820000000000001E-3</v>
      </c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1:17" outlineLevel="3" x14ac:dyDescent="0.2">
      <c r="A55" s="19" t="s">
        <v>51</v>
      </c>
      <c r="B55" s="230">
        <v>3.078548805E-2</v>
      </c>
      <c r="C55" s="230">
        <v>0.82367232140000002</v>
      </c>
      <c r="D55" s="242">
        <v>4.0700000000000003E-4</v>
      </c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1:17" outlineLevel="3" x14ac:dyDescent="0.2">
      <c r="A56" s="19" t="s">
        <v>125</v>
      </c>
      <c r="B56" s="230">
        <v>0.12394454378</v>
      </c>
      <c r="C56" s="230">
        <v>3.3161627929800002</v>
      </c>
      <c r="D56" s="242">
        <v>1.637E-3</v>
      </c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1:17" outlineLevel="3" x14ac:dyDescent="0.2">
      <c r="A57" s="19" t="s">
        <v>96</v>
      </c>
      <c r="B57" s="230">
        <v>2.9131755100000002E-3</v>
      </c>
      <c r="C57" s="230">
        <v>7.7942634290000007E-2</v>
      </c>
      <c r="D57" s="242">
        <v>3.8000000000000002E-5</v>
      </c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1:17" ht="14.25" outlineLevel="2" x14ac:dyDescent="0.25">
      <c r="A58" s="188" t="s">
        <v>137</v>
      </c>
      <c r="B58" s="106">
        <f t="shared" ref="B58:C58" si="8">SUM(B$59:B$59)</f>
        <v>3.5680899999999999E-5</v>
      </c>
      <c r="C58" s="106">
        <f t="shared" si="8"/>
        <v>9.5465000000000003E-4</v>
      </c>
      <c r="D58" s="119">
        <v>0</v>
      </c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1:17" outlineLevel="3" x14ac:dyDescent="0.2">
      <c r="A59" s="19" t="s">
        <v>71</v>
      </c>
      <c r="B59" s="230">
        <v>3.5680899999999999E-5</v>
      </c>
      <c r="C59" s="230">
        <v>9.5465000000000003E-4</v>
      </c>
      <c r="D59" s="242">
        <v>0</v>
      </c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1:17" ht="15" x14ac:dyDescent="0.25">
      <c r="A60" s="137" t="s">
        <v>65</v>
      </c>
      <c r="B60" s="7">
        <f t="shared" ref="B60:D60" si="9">B$61+B$85</f>
        <v>47.310682630849996</v>
      </c>
      <c r="C60" s="7">
        <f t="shared" si="9"/>
        <v>1265.80743827434</v>
      </c>
      <c r="D60" s="20">
        <f t="shared" si="9"/>
        <v>0.624884</v>
      </c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1:17" ht="15" outlineLevel="1" x14ac:dyDescent="0.25">
      <c r="A61" s="194" t="s">
        <v>70</v>
      </c>
      <c r="B61" s="65">
        <f t="shared" ref="B61:D61" si="10">B$62+B$69+B$75+B$77+B$83</f>
        <v>37.514305097029997</v>
      </c>
      <c r="C61" s="65">
        <f t="shared" si="10"/>
        <v>1003.7032609318301</v>
      </c>
      <c r="D61" s="93">
        <f t="shared" si="10"/>
        <v>0.49549299999999996</v>
      </c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4.25" outlineLevel="2" x14ac:dyDescent="0.25">
      <c r="A62" s="188" t="s">
        <v>179</v>
      </c>
      <c r="B62" s="106">
        <f t="shared" ref="B62:C62" si="11">SUM(B$63:B$68)</f>
        <v>13.571364283029999</v>
      </c>
      <c r="C62" s="106">
        <f t="shared" si="11"/>
        <v>363.10475566444001</v>
      </c>
      <c r="D62" s="119">
        <v>0.179253</v>
      </c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1:17" outlineLevel="3" x14ac:dyDescent="0.2">
      <c r="A63" s="19" t="s">
        <v>20</v>
      </c>
      <c r="B63" s="230">
        <v>3.2832039960500001</v>
      </c>
      <c r="C63" s="230">
        <v>87.842825520000005</v>
      </c>
      <c r="D63" s="242">
        <v>4.3365000000000001E-2</v>
      </c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1:17" outlineLevel="3" x14ac:dyDescent="0.2">
      <c r="A64" s="19" t="s">
        <v>57</v>
      </c>
      <c r="B64" s="230">
        <v>0.60718806390000002</v>
      </c>
      <c r="C64" s="230">
        <v>16.245446588210001</v>
      </c>
      <c r="D64" s="242">
        <v>8.0199999999999994E-3</v>
      </c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1:17" outlineLevel="3" x14ac:dyDescent="0.2">
      <c r="A65" s="19" t="s">
        <v>97</v>
      </c>
      <c r="B65" s="230">
        <v>0.69947728503999995</v>
      </c>
      <c r="C65" s="230">
        <v>18.714664449010002</v>
      </c>
      <c r="D65" s="242">
        <v>9.2390000000000007E-3</v>
      </c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1:17" outlineLevel="3" x14ac:dyDescent="0.2">
      <c r="A66" s="19" t="s">
        <v>132</v>
      </c>
      <c r="B66" s="230">
        <v>4.8060536043199997</v>
      </c>
      <c r="C66" s="230">
        <v>128.58699267903</v>
      </c>
      <c r="D66" s="242">
        <v>6.3478999999999994E-2</v>
      </c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1:17" outlineLevel="3" x14ac:dyDescent="0.2">
      <c r="A67" s="19" t="s">
        <v>148</v>
      </c>
      <c r="B67" s="230">
        <v>4.16703306516</v>
      </c>
      <c r="C67" s="230">
        <v>111.4898614035</v>
      </c>
      <c r="D67" s="242">
        <v>5.5038999999999998E-2</v>
      </c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1:17" outlineLevel="3" x14ac:dyDescent="0.2">
      <c r="A68" s="19" t="s">
        <v>142</v>
      </c>
      <c r="B68" s="230">
        <v>8.4082685599999995E-3</v>
      </c>
      <c r="C68" s="230">
        <v>0.22496502468999999</v>
      </c>
      <c r="D68" s="242">
        <v>1.11E-4</v>
      </c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1:17" ht="14.25" outlineLevel="2" x14ac:dyDescent="0.25">
      <c r="A69" s="188" t="s">
        <v>46</v>
      </c>
      <c r="B69" s="106">
        <f t="shared" ref="B69:C69" si="12">SUM(B$70:B$74)</f>
        <v>1.75043104186</v>
      </c>
      <c r="C69" s="106">
        <f t="shared" si="12"/>
        <v>46.833157116679999</v>
      </c>
      <c r="D69" s="119">
        <v>2.3120000000000002E-2</v>
      </c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1:17" outlineLevel="3" x14ac:dyDescent="0.2">
      <c r="A70" s="19" t="s">
        <v>29</v>
      </c>
      <c r="B70" s="230">
        <v>0.30656608466000002</v>
      </c>
      <c r="C70" s="230">
        <v>8.2022411999999996</v>
      </c>
      <c r="D70" s="242">
        <v>4.0489999999999996E-3</v>
      </c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1:17" outlineLevel="3" x14ac:dyDescent="0.2">
      <c r="A71" s="19" t="s">
        <v>54</v>
      </c>
      <c r="B71" s="230">
        <v>0.26476807344999997</v>
      </c>
      <c r="C71" s="230">
        <v>7.0839264653900003</v>
      </c>
      <c r="D71" s="242">
        <v>3.4970000000000001E-3</v>
      </c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1:17" outlineLevel="3" x14ac:dyDescent="0.2">
      <c r="A72" s="19" t="s">
        <v>124</v>
      </c>
      <c r="B72" s="230">
        <v>0.60585586000000002</v>
      </c>
      <c r="C72" s="230">
        <v>16.209803187449999</v>
      </c>
      <c r="D72" s="242">
        <v>8.0020000000000004E-3</v>
      </c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1:17" outlineLevel="3" x14ac:dyDescent="0.2">
      <c r="A73" s="19" t="s">
        <v>136</v>
      </c>
      <c r="B73" s="230">
        <v>6.1721831099999999E-3</v>
      </c>
      <c r="C73" s="230">
        <v>0.16513807994999999</v>
      </c>
      <c r="D73" s="242">
        <v>8.2000000000000001E-5</v>
      </c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1:17" outlineLevel="3" x14ac:dyDescent="0.2">
      <c r="A74" s="19" t="s">
        <v>26</v>
      </c>
      <c r="B74" s="230">
        <v>0.56706884063999996</v>
      </c>
      <c r="C74" s="230">
        <v>15.17204818389</v>
      </c>
      <c r="D74" s="242">
        <v>7.4900000000000001E-3</v>
      </c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1:17" ht="28.5" outlineLevel="2" x14ac:dyDescent="0.25">
      <c r="A75" s="46" t="s">
        <v>217</v>
      </c>
      <c r="B75" s="106">
        <f t="shared" ref="B75:C75" si="13">SUM(B$76:B$76)</f>
        <v>5.9739360000000003E-5</v>
      </c>
      <c r="C75" s="106">
        <f t="shared" si="13"/>
        <v>1.59833929E-3</v>
      </c>
      <c r="D75" s="119">
        <v>9.9999999999999995E-7</v>
      </c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1:17" outlineLevel="3" x14ac:dyDescent="0.2">
      <c r="A76" s="19" t="s">
        <v>191</v>
      </c>
      <c r="B76" s="230">
        <v>5.9739360000000003E-5</v>
      </c>
      <c r="C76" s="230">
        <v>1.59833929E-3</v>
      </c>
      <c r="D76" s="242">
        <v>9.9999999999999995E-7</v>
      </c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1:17" ht="14.25" outlineLevel="2" x14ac:dyDescent="0.25">
      <c r="A77" s="188" t="s">
        <v>59</v>
      </c>
      <c r="B77" s="106">
        <f t="shared" ref="B77:C77" si="14">SUM(B$78:B$82)</f>
        <v>20.467272999999999</v>
      </c>
      <c r="C77" s="106">
        <f t="shared" si="14"/>
        <v>547.60626911142003</v>
      </c>
      <c r="D77" s="119">
        <v>0.27033299999999999</v>
      </c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1:17" outlineLevel="3" x14ac:dyDescent="0.2">
      <c r="A78" s="19" t="s">
        <v>120</v>
      </c>
      <c r="B78" s="230">
        <v>3</v>
      </c>
      <c r="C78" s="230">
        <v>80.265642</v>
      </c>
      <c r="D78" s="242">
        <v>3.9623999999999999E-2</v>
      </c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1:17" outlineLevel="3" x14ac:dyDescent="0.2">
      <c r="A79" s="19" t="s">
        <v>169</v>
      </c>
      <c r="B79" s="230">
        <v>1</v>
      </c>
      <c r="C79" s="230">
        <v>26.755213999999999</v>
      </c>
      <c r="D79" s="242">
        <v>1.3207999999999999E-2</v>
      </c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1:17" outlineLevel="3" x14ac:dyDescent="0.2">
      <c r="A80" s="19" t="s">
        <v>203</v>
      </c>
      <c r="B80" s="230">
        <v>12.467273</v>
      </c>
      <c r="C80" s="230">
        <v>333.56455711142002</v>
      </c>
      <c r="D80" s="242">
        <v>0.16466900000000001</v>
      </c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1:17" outlineLevel="3" x14ac:dyDescent="0.2">
      <c r="A81" s="19" t="s">
        <v>180</v>
      </c>
      <c r="B81" s="230">
        <v>1</v>
      </c>
      <c r="C81" s="230">
        <v>26.755213999999999</v>
      </c>
      <c r="D81" s="242">
        <v>1.3207999999999999E-2</v>
      </c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1:17" outlineLevel="3" x14ac:dyDescent="0.2">
      <c r="A82" s="19" t="s">
        <v>218</v>
      </c>
      <c r="B82" s="230">
        <v>3</v>
      </c>
      <c r="C82" s="230">
        <v>80.265642</v>
      </c>
      <c r="D82" s="242">
        <v>3.9623999999999999E-2</v>
      </c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1:17" ht="14.25" outlineLevel="2" x14ac:dyDescent="0.25">
      <c r="A83" s="188" t="s">
        <v>182</v>
      </c>
      <c r="B83" s="106">
        <f t="shared" ref="B83:C83" si="15">SUM(B$84:B$84)</f>
        <v>1.72517703278</v>
      </c>
      <c r="C83" s="106">
        <f t="shared" si="15"/>
        <v>46.157480700000001</v>
      </c>
      <c r="D83" s="119">
        <v>2.2786000000000001E-2</v>
      </c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1:17" outlineLevel="3" x14ac:dyDescent="0.2">
      <c r="A84" s="19" t="s">
        <v>148</v>
      </c>
      <c r="B84" s="230">
        <v>1.72517703278</v>
      </c>
      <c r="C84" s="230">
        <v>46.157480700000001</v>
      </c>
      <c r="D84" s="242">
        <v>2.2786000000000001E-2</v>
      </c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1:17" ht="15" outlineLevel="1" x14ac:dyDescent="0.25">
      <c r="A85" s="194" t="s">
        <v>15</v>
      </c>
      <c r="B85" s="65">
        <f t="shared" ref="B85:D85" si="16">B$86+B$92+B$94+B$102+B$103</f>
        <v>9.7963775338199994</v>
      </c>
      <c r="C85" s="65">
        <f t="shared" si="16"/>
        <v>262.10417734250996</v>
      </c>
      <c r="D85" s="93">
        <f t="shared" si="16"/>
        <v>0.12939100000000001</v>
      </c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1:17" ht="14.25" outlineLevel="2" x14ac:dyDescent="0.25">
      <c r="A86" s="188" t="s">
        <v>179</v>
      </c>
      <c r="B86" s="106">
        <f t="shared" ref="B86:C86" si="17">SUM(B$87:B$91)</f>
        <v>7.5609517052399999</v>
      </c>
      <c r="C86" s="106">
        <f t="shared" si="17"/>
        <v>202.29488091746998</v>
      </c>
      <c r="D86" s="119">
        <v>9.9864999999999995E-2</v>
      </c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1:17" outlineLevel="3" x14ac:dyDescent="0.2">
      <c r="A87" s="19" t="s">
        <v>66</v>
      </c>
      <c r="B87" s="230">
        <v>0.11683999986</v>
      </c>
      <c r="C87" s="230">
        <v>3.1260791999999999</v>
      </c>
      <c r="D87" s="242">
        <v>1.5430000000000001E-3</v>
      </c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1:17" outlineLevel="3" x14ac:dyDescent="0.2">
      <c r="A88" s="19" t="s">
        <v>57</v>
      </c>
      <c r="B88" s="230">
        <v>0.17255561427999999</v>
      </c>
      <c r="C88" s="230">
        <v>4.6167623869499996</v>
      </c>
      <c r="D88" s="242">
        <v>2.2790000000000002E-3</v>
      </c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1:17" outlineLevel="3" x14ac:dyDescent="0.2">
      <c r="A89" s="19" t="s">
        <v>97</v>
      </c>
      <c r="B89" s="230">
        <v>5.7251599930000001E-2</v>
      </c>
      <c r="C89" s="230">
        <v>1.5317788080000001</v>
      </c>
      <c r="D89" s="242">
        <v>7.5600000000000005E-4</v>
      </c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1:17" outlineLevel="3" x14ac:dyDescent="0.2">
      <c r="A90" s="19" t="s">
        <v>132</v>
      </c>
      <c r="B90" s="230">
        <v>0.45297500002000002</v>
      </c>
      <c r="C90" s="230">
        <v>12.11944306218</v>
      </c>
      <c r="D90" s="242">
        <v>5.9829999999999996E-3</v>
      </c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1:17" outlineLevel="3" x14ac:dyDescent="0.2">
      <c r="A91" s="19" t="s">
        <v>148</v>
      </c>
      <c r="B91" s="230">
        <v>6.7613294911499997</v>
      </c>
      <c r="C91" s="230">
        <v>180.90081746033999</v>
      </c>
      <c r="D91" s="242">
        <v>8.9303999999999994E-2</v>
      </c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1:17" ht="14.25" outlineLevel="2" x14ac:dyDescent="0.25">
      <c r="A92" s="188" t="s">
        <v>46</v>
      </c>
      <c r="B92" s="106">
        <f t="shared" ref="B92:C92" si="18">SUM(B$93:B$93)</f>
        <v>4.8738926600000003E-2</v>
      </c>
      <c r="C92" s="106">
        <f t="shared" si="18"/>
        <v>1.30402041131</v>
      </c>
      <c r="D92" s="119">
        <v>6.4400000000000004E-4</v>
      </c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1:17" outlineLevel="3" x14ac:dyDescent="0.2">
      <c r="A93" s="19" t="s">
        <v>29</v>
      </c>
      <c r="B93" s="230">
        <v>4.8738926600000003E-2</v>
      </c>
      <c r="C93" s="230">
        <v>1.30402041131</v>
      </c>
      <c r="D93" s="242">
        <v>6.4400000000000004E-4</v>
      </c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1:17" ht="28.5" outlineLevel="2" x14ac:dyDescent="0.25">
      <c r="A94" s="46" t="s">
        <v>217</v>
      </c>
      <c r="B94" s="106">
        <f t="shared" ref="B94:C94" si="19">SUM(B$95:B$101)</f>
        <v>2.0722697234600003</v>
      </c>
      <c r="C94" s="106">
        <f t="shared" si="19"/>
        <v>55.444019917029998</v>
      </c>
      <c r="D94" s="119">
        <v>2.7370999999999999E-2</v>
      </c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1:17" outlineLevel="3" x14ac:dyDescent="0.2">
      <c r="A95" s="19" t="s">
        <v>76</v>
      </c>
      <c r="B95" s="230">
        <v>5.6690593460000001E-2</v>
      </c>
      <c r="C95" s="230">
        <v>1.51676895981</v>
      </c>
      <c r="D95" s="242">
        <v>7.4899999999999999E-4</v>
      </c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1:17" outlineLevel="3" x14ac:dyDescent="0.2">
      <c r="A96" s="19" t="s">
        <v>176</v>
      </c>
      <c r="B96" s="230">
        <v>0.48353339036999998</v>
      </c>
      <c r="C96" s="230">
        <v>12.9370393356</v>
      </c>
      <c r="D96" s="242">
        <v>6.3870000000000003E-3</v>
      </c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1:17" outlineLevel="3" x14ac:dyDescent="0.2">
      <c r="A97" s="19" t="s">
        <v>212</v>
      </c>
      <c r="B97" s="230">
        <v>3.5890364840000001E-2</v>
      </c>
      <c r="C97" s="230">
        <v>0.96025439173000005</v>
      </c>
      <c r="D97" s="242">
        <v>4.7399999999999997E-4</v>
      </c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1:17" outlineLevel="3" x14ac:dyDescent="0.2">
      <c r="A98" s="19" t="s">
        <v>129</v>
      </c>
      <c r="B98" s="230">
        <v>2.482849979E-2</v>
      </c>
      <c r="C98" s="230">
        <v>0.66429182530999997</v>
      </c>
      <c r="D98" s="242">
        <v>3.28E-4</v>
      </c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1:17" outlineLevel="3" x14ac:dyDescent="0.2">
      <c r="A99" s="19" t="s">
        <v>152</v>
      </c>
      <c r="B99" s="230">
        <v>3.9780000000000003E-2</v>
      </c>
      <c r="C99" s="230">
        <v>1.06432241292</v>
      </c>
      <c r="D99" s="242">
        <v>5.2499999999999997E-4</v>
      </c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1:17" outlineLevel="3" x14ac:dyDescent="0.2">
      <c r="A100" s="19" t="s">
        <v>123</v>
      </c>
      <c r="B100" s="230">
        <v>1.35</v>
      </c>
      <c r="C100" s="230">
        <v>36.119538900000002</v>
      </c>
      <c r="D100" s="242">
        <v>1.7831E-2</v>
      </c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1:17" outlineLevel="3" x14ac:dyDescent="0.2">
      <c r="A101" s="19" t="s">
        <v>105</v>
      </c>
      <c r="B101" s="230">
        <v>8.1546875000000005E-2</v>
      </c>
      <c r="C101" s="230">
        <v>2.1818040916600001</v>
      </c>
      <c r="D101" s="242">
        <v>1.077E-3</v>
      </c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1:17" ht="14.25" outlineLevel="2" x14ac:dyDescent="0.25">
      <c r="A102" s="188" t="s">
        <v>59</v>
      </c>
      <c r="B102" s="106"/>
      <c r="C102" s="106"/>
      <c r="D102" s="119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1:17" ht="14.25" outlineLevel="2" x14ac:dyDescent="0.25">
      <c r="A103" s="188" t="s">
        <v>182</v>
      </c>
      <c r="B103" s="106">
        <f t="shared" ref="B103:C103" si="20">SUM(B$104:B$104)</f>
        <v>0.11441717852</v>
      </c>
      <c r="C103" s="106">
        <f t="shared" si="20"/>
        <v>3.0612560967000002</v>
      </c>
      <c r="D103" s="119">
        <v>1.511E-3</v>
      </c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1:17" outlineLevel="3" x14ac:dyDescent="0.2">
      <c r="A104" s="19" t="s">
        <v>148</v>
      </c>
      <c r="B104" s="230">
        <v>0.11441717852</v>
      </c>
      <c r="C104" s="230">
        <v>3.0612560967000002</v>
      </c>
      <c r="D104" s="242">
        <v>1.511E-3</v>
      </c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1:17" x14ac:dyDescent="0.2">
      <c r="B105" s="147"/>
      <c r="C105" s="147"/>
      <c r="D105" s="167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1:17" x14ac:dyDescent="0.2">
      <c r="B106" s="147"/>
      <c r="C106" s="147"/>
      <c r="D106" s="167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1:17" x14ac:dyDescent="0.2">
      <c r="B107" s="147"/>
      <c r="C107" s="147"/>
      <c r="D107" s="167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1:17" x14ac:dyDescent="0.2">
      <c r="B108" s="147"/>
      <c r="C108" s="147"/>
      <c r="D108" s="167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1:17" x14ac:dyDescent="0.2">
      <c r="B109" s="147"/>
      <c r="C109" s="147"/>
      <c r="D109" s="167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1:17" x14ac:dyDescent="0.2">
      <c r="B110" s="147"/>
      <c r="C110" s="147"/>
      <c r="D110" s="167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1:17" x14ac:dyDescent="0.2">
      <c r="B111" s="147"/>
      <c r="C111" s="147"/>
      <c r="D111" s="167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1:17" x14ac:dyDescent="0.2">
      <c r="B112" s="147"/>
      <c r="C112" s="147"/>
      <c r="D112" s="167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47"/>
      <c r="C113" s="147"/>
      <c r="D113" s="167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47"/>
      <c r="C114" s="147"/>
      <c r="D114" s="167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47"/>
      <c r="C115" s="147"/>
      <c r="D115" s="167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47"/>
      <c r="C116" s="147"/>
      <c r="D116" s="167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47"/>
      <c r="C117" s="147"/>
      <c r="D117" s="167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47"/>
      <c r="C118" s="147"/>
      <c r="D118" s="167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47"/>
      <c r="C119" s="147"/>
      <c r="D119" s="167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47"/>
      <c r="C120" s="147"/>
      <c r="D120" s="167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47"/>
      <c r="C121" s="147"/>
      <c r="D121" s="167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47"/>
      <c r="C122" s="147"/>
      <c r="D122" s="167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47"/>
      <c r="C123" s="147"/>
      <c r="D123" s="167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47"/>
      <c r="C124" s="147"/>
      <c r="D124" s="167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47"/>
      <c r="C125" s="147"/>
      <c r="D125" s="167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47"/>
      <c r="C126" s="147"/>
      <c r="D126" s="167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47"/>
      <c r="C127" s="147"/>
      <c r="D127" s="167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47"/>
      <c r="C128" s="147"/>
      <c r="D128" s="167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47"/>
      <c r="C129" s="147"/>
      <c r="D129" s="167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47"/>
      <c r="C130" s="147"/>
      <c r="D130" s="167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47"/>
      <c r="C131" s="147"/>
      <c r="D131" s="167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47"/>
      <c r="C132" s="147"/>
      <c r="D132" s="167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47"/>
      <c r="C133" s="147"/>
      <c r="D133" s="167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47"/>
      <c r="C134" s="147"/>
      <c r="D134" s="167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47"/>
      <c r="C135" s="147"/>
      <c r="D135" s="167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47"/>
      <c r="C136" s="147"/>
      <c r="D136" s="167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47"/>
      <c r="C137" s="147"/>
      <c r="D137" s="167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47"/>
      <c r="C138" s="147"/>
      <c r="D138" s="167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47"/>
      <c r="C139" s="147"/>
      <c r="D139" s="167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47"/>
      <c r="C140" s="147"/>
      <c r="D140" s="167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47"/>
      <c r="C141" s="147"/>
      <c r="D141" s="167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47"/>
      <c r="C142" s="147"/>
      <c r="D142" s="167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47"/>
      <c r="C143" s="147"/>
      <c r="D143" s="167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47"/>
      <c r="C144" s="147"/>
      <c r="D144" s="167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47"/>
      <c r="C145" s="147"/>
      <c r="D145" s="167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47"/>
      <c r="C146" s="147"/>
      <c r="D146" s="167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47"/>
      <c r="C147" s="147"/>
      <c r="D147" s="167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47"/>
      <c r="C148" s="147"/>
      <c r="D148" s="167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47"/>
      <c r="C149" s="147"/>
      <c r="D149" s="167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47"/>
      <c r="C150" s="147"/>
      <c r="D150" s="167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47"/>
      <c r="C151" s="147"/>
      <c r="D151" s="167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47"/>
      <c r="C152" s="147"/>
      <c r="D152" s="167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47"/>
      <c r="C153" s="147"/>
      <c r="D153" s="167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47"/>
      <c r="C154" s="147"/>
      <c r="D154" s="167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47"/>
      <c r="C155" s="147"/>
      <c r="D155" s="167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47"/>
      <c r="C156" s="147"/>
      <c r="D156" s="167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47"/>
      <c r="C157" s="147"/>
      <c r="D157" s="167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47"/>
      <c r="C158" s="147"/>
      <c r="D158" s="167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47"/>
      <c r="C159" s="147"/>
      <c r="D159" s="167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47"/>
      <c r="C160" s="147"/>
      <c r="D160" s="167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47"/>
      <c r="C161" s="147"/>
      <c r="D161" s="167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47"/>
      <c r="C162" s="147"/>
      <c r="D162" s="167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47"/>
      <c r="C163" s="147"/>
      <c r="D163" s="167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47"/>
      <c r="C164" s="147"/>
      <c r="D164" s="167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47"/>
      <c r="C165" s="147"/>
      <c r="D165" s="167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47"/>
      <c r="C166" s="147"/>
      <c r="D166" s="167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47"/>
      <c r="C167" s="147"/>
      <c r="D167" s="167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47"/>
      <c r="C168" s="147"/>
      <c r="D168" s="167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47"/>
      <c r="C169" s="147"/>
      <c r="D169" s="167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47"/>
      <c r="C170" s="147"/>
      <c r="D170" s="167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47"/>
      <c r="C171" s="147"/>
      <c r="D171" s="167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47"/>
      <c r="C172" s="147"/>
      <c r="D172" s="167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47"/>
      <c r="C173" s="147"/>
      <c r="D173" s="167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47"/>
      <c r="C174" s="147"/>
      <c r="D174" s="167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147"/>
      <c r="C175" s="147"/>
      <c r="D175" s="167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147"/>
      <c r="C176" s="147"/>
      <c r="D176" s="167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147"/>
      <c r="C177" s="147"/>
      <c r="D177" s="167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147"/>
      <c r="C178" s="147"/>
      <c r="D178" s="167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147"/>
      <c r="C179" s="147"/>
      <c r="D179" s="167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147"/>
      <c r="C180" s="147"/>
      <c r="D180" s="167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147"/>
      <c r="C181" s="147"/>
      <c r="D181" s="167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147"/>
      <c r="C182" s="147"/>
      <c r="D182" s="167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147"/>
      <c r="C183" s="147"/>
      <c r="D183" s="167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</sheetData>
  <mergeCells count="2">
    <mergeCell ref="A2:D2"/>
    <mergeCell ref="A3:D3"/>
  </mergeCells>
  <printOptions horizontalCentered="1" verticalCentered="1"/>
  <pageMargins left="0.98425196850393704" right="0.59055118110236227" top="0.39370078740157483" bottom="0.39370078740157483" header="0.51181102362204722" footer="0.51181102362204722"/>
  <pageSetup paperSize="9" scale="5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C21" sqref="C2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s="282" t="s">
        <v>219</v>
      </c>
      <c r="B1" s="282"/>
      <c r="C1" s="282"/>
      <c r="D1" s="282"/>
      <c r="E1" s="282"/>
      <c r="F1" s="282"/>
    </row>
    <row r="2" spans="1:7" x14ac:dyDescent="0.2">
      <c r="A2" s="282"/>
      <c r="B2" s="282"/>
      <c r="C2" s="282"/>
      <c r="D2" s="282"/>
      <c r="E2" s="282"/>
      <c r="F2" s="282"/>
    </row>
    <row r="3" spans="1:7" x14ac:dyDescent="0.2">
      <c r="A3" s="282" t="s">
        <v>139</v>
      </c>
      <c r="B3" s="284">
        <v>43312</v>
      </c>
      <c r="C3" s="284">
        <f>DREPORTDATE</f>
        <v>43312</v>
      </c>
      <c r="D3" s="282"/>
      <c r="E3" s="282"/>
      <c r="F3" s="282"/>
    </row>
    <row r="4" spans="1:7" x14ac:dyDescent="0.2">
      <c r="A4" s="282" t="s">
        <v>10</v>
      </c>
      <c r="B4" s="282">
        <v>1000000000</v>
      </c>
      <c r="C4" s="282" t="str">
        <f t="shared" ref="C4:E4" si="0">IF($A$9="UKR",C6,C7 )</f>
        <v>млрд. дол. США</v>
      </c>
      <c r="D4" s="282" t="str">
        <f t="shared" si="0"/>
        <v>млрд. грн</v>
      </c>
      <c r="E4" s="282" t="str">
        <f t="shared" si="0"/>
        <v>млрд. одиниць</v>
      </c>
      <c r="F4" s="282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s="282" t="s">
        <v>22</v>
      </c>
      <c r="B5" s="282" t="s">
        <v>27</v>
      </c>
      <c r="C5" s="282"/>
      <c r="D5" s="282"/>
      <c r="E5" s="282"/>
      <c r="F5" s="282"/>
    </row>
    <row r="6" spans="1:7" x14ac:dyDescent="0.2">
      <c r="A6" s="282"/>
      <c r="B6" s="282"/>
      <c r="C6" s="282" t="str">
        <f>IF($B$4=1,"дол. США",IF($B$4=1000,"тис. дол. США",IF($B$4=1000000,"млн. дол. США",IF($B$4=1000000000,"млрд. дол. США"))))</f>
        <v>млрд. дол. США</v>
      </c>
      <c r="D6" s="282" t="str">
        <f>IF($B$4=1,"грн",IF($B$4=1000,"тис. грн",IF($B$4=1000000,"млн. грн",IF($B$4=1000000000,"млрд. грн"))))</f>
        <v>млрд. грн</v>
      </c>
      <c r="E6" s="282" t="str">
        <f>IF($B$4=1,"одиниць",IF($B$4=1000,"тис. одиниць",IF($B$4=1000000,"млн. одиниць",IF($B$4=1000000000,"млрд. одиниць"))))</f>
        <v>млрд. одиниць</v>
      </c>
      <c r="F6" s="282"/>
    </row>
    <row r="7" spans="1:7" x14ac:dyDescent="0.2">
      <c r="A7" s="282"/>
      <c r="B7" s="282"/>
      <c r="C7" s="282" t="str">
        <f>IF($B$4=1,"дол. США",IF($B$4=1000,"th USD",IF($B$4=1000000,"ml USD",IF($B$4=1000000000,"bn USD"))))</f>
        <v>bn USD</v>
      </c>
      <c r="D7" s="282" t="str">
        <f>IF($B$4=1,"грн",IF($B$4=1000,"th UAH",IF($B$4=1000000,"ml UAH",IF($B$4=1000000000,"bn UAH"))))</f>
        <v>bn UAH</v>
      </c>
      <c r="E7" s="282" t="str">
        <f>IF($B$4=1,"одиниць",IF($B$4=1000,"th units",IF($B$4=1000000,"ml units",IF($B$4=1000000000,"bn units"))))</f>
        <v>bn units</v>
      </c>
      <c r="F7" s="282"/>
    </row>
    <row r="8" spans="1:7" x14ac:dyDescent="0.2">
      <c r="A8" s="283" t="s">
        <v>78</v>
      </c>
      <c r="B8" s="282"/>
      <c r="C8" s="282"/>
      <c r="D8" s="282"/>
      <c r="E8" s="282"/>
      <c r="F8" s="282"/>
    </row>
    <row r="9" spans="1:7" x14ac:dyDescent="0.2">
      <c r="A9" s="282" t="s">
        <v>151</v>
      </c>
      <c r="B9" s="282"/>
      <c r="C9" s="282"/>
      <c r="D9" s="282"/>
      <c r="E9" s="282"/>
      <c r="F9" s="282"/>
    </row>
    <row r="10" spans="1:7" x14ac:dyDescent="0.2">
      <c r="A10" s="282"/>
      <c r="B10" s="282"/>
      <c r="C10" s="282"/>
      <c r="D10" s="282"/>
      <c r="E10" s="282"/>
      <c r="F10" s="282"/>
    </row>
    <row r="11" spans="1:7" x14ac:dyDescent="0.2">
      <c r="A11" s="282"/>
      <c r="B11" s="282"/>
      <c r="C11" s="282"/>
      <c r="D11" s="282"/>
      <c r="E11" s="282"/>
      <c r="F11" s="282"/>
    </row>
    <row r="12" spans="1:7" x14ac:dyDescent="0.2">
      <c r="A12" s="282">
        <v>1000000000</v>
      </c>
      <c r="B12" s="282"/>
      <c r="C12" s="282"/>
      <c r="D12" s="282"/>
      <c r="E12" s="282"/>
      <c r="F12" s="282"/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212" customFormat="1" x14ac:dyDescent="0.2"/>
    <row r="8" s="33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N180"/>
  <sheetViews>
    <sheetView tabSelected="1" workbookViewId="0">
      <selection activeCell="C72" sqref="C72"/>
    </sheetView>
  </sheetViews>
  <sheetFormatPr defaultRowHeight="11.25" outlineLevelRow="3" x14ac:dyDescent="0.2"/>
  <cols>
    <col min="1" max="1" width="52" style="168" customWidth="1"/>
    <col min="2" max="9" width="16.28515625" style="138" customWidth="1"/>
    <col min="10" max="16384" width="9.140625" style="168"/>
  </cols>
  <sheetData>
    <row r="1" spans="1:14" s="195" customFormat="1" ht="18.75" x14ac:dyDescent="0.2">
      <c r="A1" s="5"/>
      <c r="B1" s="5"/>
      <c r="C1" s="5"/>
      <c r="D1" s="5"/>
      <c r="E1" s="5"/>
      <c r="F1" s="5"/>
      <c r="G1" s="5"/>
      <c r="H1" s="5"/>
      <c r="I1" s="5"/>
    </row>
    <row r="2" spans="1:14" s="195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5"/>
      <c r="H2" s="5"/>
      <c r="I2" s="5"/>
      <c r="J2" s="228"/>
      <c r="K2" s="228"/>
      <c r="L2" s="228"/>
      <c r="M2" s="228"/>
      <c r="N2" s="228"/>
    </row>
    <row r="3" spans="1:14" s="195" customFormat="1" ht="12.75" x14ac:dyDescent="0.2">
      <c r="A3" s="79"/>
      <c r="B3" s="158"/>
      <c r="C3" s="158"/>
      <c r="D3" s="158"/>
      <c r="E3" s="158"/>
      <c r="F3" s="158"/>
      <c r="G3" s="158"/>
      <c r="H3" s="158"/>
      <c r="I3" s="158"/>
    </row>
    <row r="4" spans="1:14" s="250" customFormat="1" ht="12.75" x14ac:dyDescent="0.2">
      <c r="B4" s="206"/>
      <c r="C4" s="206"/>
      <c r="D4" s="206"/>
      <c r="E4" s="206"/>
      <c r="F4" s="206"/>
      <c r="G4" s="206"/>
      <c r="H4" s="206"/>
      <c r="I4" s="206" t="str">
        <f>VALUAH</f>
        <v>млрд. грн</v>
      </c>
    </row>
    <row r="5" spans="1:14" s="118" customFormat="1" ht="12.75" x14ac:dyDescent="0.2">
      <c r="A5" s="184"/>
      <c r="B5" s="122">
        <v>43100</v>
      </c>
      <c r="C5" s="122">
        <v>43131</v>
      </c>
      <c r="D5" s="122">
        <v>43159</v>
      </c>
      <c r="E5" s="122">
        <v>43190</v>
      </c>
      <c r="F5" s="122">
        <v>43220</v>
      </c>
      <c r="G5" s="122">
        <v>43251</v>
      </c>
      <c r="H5" s="122">
        <v>43281</v>
      </c>
      <c r="I5" s="122">
        <v>43312</v>
      </c>
    </row>
    <row r="6" spans="1:14" s="69" customFormat="1" ht="31.5" x14ac:dyDescent="0.2">
      <c r="A6" s="134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96">
        <f t="shared" ref="B6:H6" si="0">B$7+B$70</f>
        <v>2141.6905879996102</v>
      </c>
      <c r="C6" s="196">
        <f t="shared" si="0"/>
        <v>2134.93428886929</v>
      </c>
      <c r="D6" s="196">
        <f t="shared" si="0"/>
        <v>2068.8397230079399</v>
      </c>
      <c r="E6" s="196">
        <f t="shared" si="0"/>
        <v>2053.6088142244998</v>
      </c>
      <c r="F6" s="196">
        <f t="shared" si="0"/>
        <v>2021.0533362423498</v>
      </c>
      <c r="G6" s="196">
        <f t="shared" si="0"/>
        <v>1993.08083786917</v>
      </c>
      <c r="H6" s="196">
        <f t="shared" si="0"/>
        <v>1998.2642904650197</v>
      </c>
      <c r="I6" s="196">
        <v>2025.6664570098001</v>
      </c>
    </row>
    <row r="7" spans="1:14" s="227" customFormat="1" ht="15" x14ac:dyDescent="0.2">
      <c r="A7" s="162" t="s">
        <v>70</v>
      </c>
      <c r="B7" s="190">
        <f t="shared" ref="B7:I7" si="1">B$8+B$46</f>
        <v>1833.70983091682</v>
      </c>
      <c r="C7" s="190">
        <f t="shared" si="1"/>
        <v>1832.9308065506098</v>
      </c>
      <c r="D7" s="190">
        <f t="shared" si="1"/>
        <v>1781.31301253167</v>
      </c>
      <c r="E7" s="190">
        <f t="shared" si="1"/>
        <v>1772.8473536595998</v>
      </c>
      <c r="F7" s="190">
        <f t="shared" si="1"/>
        <v>1748.80617272566</v>
      </c>
      <c r="G7" s="190">
        <f t="shared" si="1"/>
        <v>1730.7573690591898</v>
      </c>
      <c r="H7" s="190">
        <f t="shared" si="1"/>
        <v>1732.1010401869798</v>
      </c>
      <c r="I7" s="190">
        <f t="shared" si="1"/>
        <v>1750.3935356686202</v>
      </c>
    </row>
    <row r="8" spans="1:14" s="95" customFormat="1" ht="15" outlineLevel="1" x14ac:dyDescent="0.2">
      <c r="A8" s="37" t="s">
        <v>52</v>
      </c>
      <c r="B8" s="80">
        <f t="shared" ref="B8:I8" si="2">B$9+B$44</f>
        <v>753.3993864683199</v>
      </c>
      <c r="C8" s="80">
        <f t="shared" si="2"/>
        <v>745.3749861473998</v>
      </c>
      <c r="D8" s="80">
        <f t="shared" si="2"/>
        <v>744.95842491715985</v>
      </c>
      <c r="E8" s="80">
        <f t="shared" si="2"/>
        <v>750.77983102579981</v>
      </c>
      <c r="F8" s="80">
        <f t="shared" si="2"/>
        <v>746.13854761615994</v>
      </c>
      <c r="G8" s="80">
        <f t="shared" si="2"/>
        <v>747.29629508629989</v>
      </c>
      <c r="H8" s="80">
        <f t="shared" si="2"/>
        <v>749.56009706075986</v>
      </c>
      <c r="I8" s="80">
        <f t="shared" si="2"/>
        <v>746.69027473679</v>
      </c>
    </row>
    <row r="9" spans="1:14" s="152" customFormat="1" ht="25.5" outlineLevel="2" collapsed="1" x14ac:dyDescent="0.2">
      <c r="A9" s="261" t="s">
        <v>196</v>
      </c>
      <c r="B9" s="143">
        <f t="shared" ref="B9:H9" si="3">SUM(B$10:B$43)</f>
        <v>751.01884106317993</v>
      </c>
      <c r="C9" s="143">
        <f t="shared" si="3"/>
        <v>742.99444074225983</v>
      </c>
      <c r="D9" s="143">
        <f t="shared" si="3"/>
        <v>742.57787951201988</v>
      </c>
      <c r="E9" s="143">
        <f t="shared" si="3"/>
        <v>748.39928562065984</v>
      </c>
      <c r="F9" s="143">
        <f t="shared" si="3"/>
        <v>743.79106534163998</v>
      </c>
      <c r="G9" s="143">
        <f t="shared" si="3"/>
        <v>744.94881281177993</v>
      </c>
      <c r="H9" s="143">
        <f t="shared" si="3"/>
        <v>747.2126147862399</v>
      </c>
      <c r="I9" s="143">
        <v>744.37585559289005</v>
      </c>
    </row>
    <row r="10" spans="1:14" s="189" customFormat="1" ht="12.75" hidden="1" outlineLevel="3" x14ac:dyDescent="0.2">
      <c r="A10" s="262" t="s">
        <v>144</v>
      </c>
      <c r="B10" s="21">
        <v>62.650438999999999</v>
      </c>
      <c r="C10" s="21">
        <v>62.650438999999999</v>
      </c>
      <c r="D10" s="21">
        <v>62.650438999999999</v>
      </c>
      <c r="E10" s="21">
        <v>62.650438999999999</v>
      </c>
      <c r="F10" s="21">
        <v>62.650438999999999</v>
      </c>
      <c r="G10" s="21">
        <v>62.650438999999999</v>
      </c>
      <c r="H10" s="21">
        <v>62.650438999999999</v>
      </c>
      <c r="I10" s="21">
        <v>62.650438999999999</v>
      </c>
    </row>
    <row r="11" spans="1:14" ht="12.75" hidden="1" outlineLevel="3" x14ac:dyDescent="0.2">
      <c r="A11" s="263" t="s">
        <v>204</v>
      </c>
      <c r="B11" s="230">
        <v>19.033000000000001</v>
      </c>
      <c r="C11" s="230">
        <v>19.033000000000001</v>
      </c>
      <c r="D11" s="230">
        <v>19.033000000000001</v>
      </c>
      <c r="E11" s="230">
        <v>19.033000000000001</v>
      </c>
      <c r="F11" s="230">
        <v>19.033000000000001</v>
      </c>
      <c r="G11" s="230">
        <v>19.033000000000001</v>
      </c>
      <c r="H11" s="230">
        <v>19.033000000000001</v>
      </c>
      <c r="I11" s="230">
        <v>19.033000000000001</v>
      </c>
      <c r="J11" s="153"/>
      <c r="K11" s="153"/>
      <c r="L11" s="153"/>
    </row>
    <row r="12" spans="1:14" ht="12.75" hidden="1" outlineLevel="3" x14ac:dyDescent="0.2">
      <c r="A12" s="263" t="s">
        <v>32</v>
      </c>
      <c r="B12" s="230">
        <v>6.9027900000000004</v>
      </c>
      <c r="C12" s="230">
        <v>5.7134400000000003</v>
      </c>
      <c r="D12" s="230">
        <v>4.2545766086999999</v>
      </c>
      <c r="E12" s="230">
        <v>9.1714101552099994</v>
      </c>
      <c r="F12" s="230">
        <v>9.0761097199300007</v>
      </c>
      <c r="G12" s="230">
        <v>7.9463599365000004</v>
      </c>
      <c r="H12" s="230">
        <v>9.7319031894699997</v>
      </c>
      <c r="I12" s="230">
        <v>9.9530758694700001</v>
      </c>
      <c r="J12" s="153"/>
      <c r="K12" s="153"/>
      <c r="L12" s="153"/>
    </row>
    <row r="13" spans="1:14" ht="12.75" hidden="1" outlineLevel="3" x14ac:dyDescent="0.2">
      <c r="A13" s="263" t="s">
        <v>36</v>
      </c>
      <c r="B13" s="230">
        <v>36.5</v>
      </c>
      <c r="C13" s="230">
        <v>36.5</v>
      </c>
      <c r="D13" s="230">
        <v>36.5</v>
      </c>
      <c r="E13" s="230">
        <v>36.5</v>
      </c>
      <c r="F13" s="230">
        <v>36.5</v>
      </c>
      <c r="G13" s="230">
        <v>36.5</v>
      </c>
      <c r="H13" s="230">
        <v>36.5</v>
      </c>
      <c r="I13" s="230">
        <v>36.5</v>
      </c>
      <c r="J13" s="153"/>
      <c r="K13" s="153"/>
      <c r="L13" s="153"/>
    </row>
    <row r="14" spans="1:14" ht="12.75" hidden="1" outlineLevel="3" x14ac:dyDescent="0.2">
      <c r="A14" s="263" t="s">
        <v>86</v>
      </c>
      <c r="B14" s="230">
        <v>28.700001</v>
      </c>
      <c r="C14" s="230">
        <v>28.700001</v>
      </c>
      <c r="D14" s="230">
        <v>28.700001</v>
      </c>
      <c r="E14" s="230">
        <v>28.700001</v>
      </c>
      <c r="F14" s="230">
        <v>28.700001</v>
      </c>
      <c r="G14" s="230">
        <v>28.700001</v>
      </c>
      <c r="H14" s="230">
        <v>28.700001</v>
      </c>
      <c r="I14" s="230">
        <v>28.700001</v>
      </c>
      <c r="J14" s="153"/>
      <c r="K14" s="153"/>
      <c r="L14" s="153"/>
    </row>
    <row r="15" spans="1:14" ht="12.75" hidden="1" outlineLevel="3" x14ac:dyDescent="0.2">
      <c r="A15" s="263" t="s">
        <v>134</v>
      </c>
      <c r="B15" s="230">
        <v>46.9</v>
      </c>
      <c r="C15" s="230">
        <v>46.9</v>
      </c>
      <c r="D15" s="230">
        <v>46.9</v>
      </c>
      <c r="E15" s="230">
        <v>46.9</v>
      </c>
      <c r="F15" s="230">
        <v>46.9</v>
      </c>
      <c r="G15" s="230">
        <v>46.9</v>
      </c>
      <c r="H15" s="230">
        <v>46.9</v>
      </c>
      <c r="I15" s="230">
        <v>46.9</v>
      </c>
      <c r="J15" s="153"/>
      <c r="K15" s="153"/>
      <c r="L15" s="153"/>
    </row>
    <row r="16" spans="1:14" ht="12.75" hidden="1" outlineLevel="3" x14ac:dyDescent="0.2">
      <c r="A16" s="263" t="s">
        <v>197</v>
      </c>
      <c r="B16" s="230">
        <v>93.438657000000006</v>
      </c>
      <c r="C16" s="230">
        <v>93.438657000000006</v>
      </c>
      <c r="D16" s="230">
        <v>93.438657000000006</v>
      </c>
      <c r="E16" s="230">
        <v>93.438657000000006</v>
      </c>
      <c r="F16" s="230">
        <v>93.438657000000006</v>
      </c>
      <c r="G16" s="230">
        <v>93.438657000000006</v>
      </c>
      <c r="H16" s="230">
        <v>93.438657000000006</v>
      </c>
      <c r="I16" s="230">
        <v>93.438657000000006</v>
      </c>
      <c r="J16" s="153"/>
      <c r="K16" s="153"/>
      <c r="L16" s="153"/>
    </row>
    <row r="17" spans="1:12" ht="12.75" hidden="1" outlineLevel="3" x14ac:dyDescent="0.2">
      <c r="A17" s="263" t="s">
        <v>28</v>
      </c>
      <c r="B17" s="230">
        <v>12.097744</v>
      </c>
      <c r="C17" s="230">
        <v>12.097744</v>
      </c>
      <c r="D17" s="230">
        <v>12.097744</v>
      </c>
      <c r="E17" s="230">
        <v>12.097744</v>
      </c>
      <c r="F17" s="230">
        <v>12.097744</v>
      </c>
      <c r="G17" s="230">
        <v>12.097744</v>
      </c>
      <c r="H17" s="230">
        <v>12.097744</v>
      </c>
      <c r="I17" s="230">
        <v>12.097744</v>
      </c>
      <c r="J17" s="153"/>
      <c r="K17" s="153"/>
      <c r="L17" s="153"/>
    </row>
    <row r="18" spans="1:12" ht="12.75" hidden="1" outlineLevel="3" x14ac:dyDescent="0.2">
      <c r="A18" s="263" t="s">
        <v>81</v>
      </c>
      <c r="B18" s="230">
        <v>12.097744</v>
      </c>
      <c r="C18" s="230">
        <v>12.097744</v>
      </c>
      <c r="D18" s="230">
        <v>12.097744</v>
      </c>
      <c r="E18" s="230">
        <v>12.097744</v>
      </c>
      <c r="F18" s="230">
        <v>12.097744</v>
      </c>
      <c r="G18" s="230">
        <v>12.097744</v>
      </c>
      <c r="H18" s="230">
        <v>12.097744</v>
      </c>
      <c r="I18" s="230">
        <v>12.097744</v>
      </c>
      <c r="J18" s="153"/>
      <c r="K18" s="153"/>
      <c r="L18" s="153"/>
    </row>
    <row r="19" spans="1:12" ht="12.75" hidden="1" outlineLevel="3" x14ac:dyDescent="0.2">
      <c r="A19" s="263" t="s">
        <v>173</v>
      </c>
      <c r="B19" s="230">
        <v>30.282912463799999</v>
      </c>
      <c r="C19" s="230">
        <v>30.402101818070001</v>
      </c>
      <c r="D19" s="230">
        <v>29.20766522345</v>
      </c>
      <c r="E19" s="230">
        <v>28.77613418428</v>
      </c>
      <c r="F19" s="230">
        <v>28.382707062289999</v>
      </c>
      <c r="G19" s="230">
        <v>25.163761104270002</v>
      </c>
      <c r="H19" s="230">
        <v>28.526603675779999</v>
      </c>
      <c r="I19" s="230">
        <v>28.317887454080001</v>
      </c>
      <c r="J19" s="153"/>
      <c r="K19" s="153"/>
      <c r="L19" s="153"/>
    </row>
    <row r="20" spans="1:12" ht="12.75" hidden="1" outlineLevel="3" x14ac:dyDescent="0.2">
      <c r="A20" s="263" t="s">
        <v>130</v>
      </c>
      <c r="B20" s="230">
        <v>12.097744</v>
      </c>
      <c r="C20" s="230">
        <v>12.097744</v>
      </c>
      <c r="D20" s="230">
        <v>12.097744</v>
      </c>
      <c r="E20" s="230">
        <v>12.097744</v>
      </c>
      <c r="F20" s="230">
        <v>12.097744</v>
      </c>
      <c r="G20" s="230">
        <v>12.097744</v>
      </c>
      <c r="H20" s="230">
        <v>12.097744</v>
      </c>
      <c r="I20" s="230">
        <v>12.097744</v>
      </c>
      <c r="J20" s="153"/>
      <c r="K20" s="153"/>
      <c r="L20" s="153"/>
    </row>
    <row r="21" spans="1:12" ht="12.75" hidden="1" outlineLevel="3" x14ac:dyDescent="0.2">
      <c r="A21" s="263" t="s">
        <v>194</v>
      </c>
      <c r="B21" s="230">
        <v>12.097744</v>
      </c>
      <c r="C21" s="230">
        <v>12.097744</v>
      </c>
      <c r="D21" s="230">
        <v>12.097744</v>
      </c>
      <c r="E21" s="230">
        <v>12.097744</v>
      </c>
      <c r="F21" s="230">
        <v>12.097744</v>
      </c>
      <c r="G21" s="230">
        <v>12.097744</v>
      </c>
      <c r="H21" s="230">
        <v>12.097744</v>
      </c>
      <c r="I21" s="230">
        <v>12.097744</v>
      </c>
      <c r="J21" s="153"/>
      <c r="K21" s="153"/>
      <c r="L21" s="153"/>
    </row>
    <row r="22" spans="1:12" ht="12.75" hidden="1" outlineLevel="3" x14ac:dyDescent="0.2">
      <c r="A22" s="263" t="s">
        <v>216</v>
      </c>
      <c r="B22" s="230">
        <v>71.605224814419998</v>
      </c>
      <c r="C22" s="230">
        <v>58.639344001890002</v>
      </c>
      <c r="D22" s="230">
        <v>56.825803222129998</v>
      </c>
      <c r="E22" s="230">
        <v>53.887836183669997</v>
      </c>
      <c r="F22" s="230">
        <v>54.823793388239999</v>
      </c>
      <c r="G22" s="230">
        <v>53.75295820318</v>
      </c>
      <c r="H22" s="230">
        <v>52.419739533029997</v>
      </c>
      <c r="I22" s="230">
        <v>50.467193953330003</v>
      </c>
      <c r="J22" s="153"/>
      <c r="K22" s="153"/>
      <c r="L22" s="153"/>
    </row>
    <row r="23" spans="1:12" ht="12.75" hidden="1" outlineLevel="3" x14ac:dyDescent="0.2">
      <c r="A23" s="263" t="s">
        <v>153</v>
      </c>
      <c r="B23" s="230">
        <v>12.097744</v>
      </c>
      <c r="C23" s="230">
        <v>12.097744</v>
      </c>
      <c r="D23" s="230">
        <v>12.097744</v>
      </c>
      <c r="E23" s="230">
        <v>12.097744</v>
      </c>
      <c r="F23" s="230">
        <v>12.097744</v>
      </c>
      <c r="G23" s="230">
        <v>12.097744</v>
      </c>
      <c r="H23" s="230">
        <v>12.097744</v>
      </c>
      <c r="I23" s="230">
        <v>12.097744</v>
      </c>
      <c r="J23" s="153"/>
      <c r="K23" s="153"/>
      <c r="L23" s="153"/>
    </row>
    <row r="24" spans="1:12" ht="12.75" hidden="1" outlineLevel="3" x14ac:dyDescent="0.2">
      <c r="A24" s="263" t="s">
        <v>115</v>
      </c>
      <c r="B24" s="230">
        <v>12.097744</v>
      </c>
      <c r="C24" s="230">
        <v>12.097744</v>
      </c>
      <c r="D24" s="230">
        <v>12.097744</v>
      </c>
      <c r="E24" s="230">
        <v>12.097744</v>
      </c>
      <c r="F24" s="230">
        <v>12.097744</v>
      </c>
      <c r="G24" s="230">
        <v>12.097744</v>
      </c>
      <c r="H24" s="230">
        <v>12.097744</v>
      </c>
      <c r="I24" s="230">
        <v>12.097744</v>
      </c>
      <c r="J24" s="153"/>
      <c r="K24" s="153"/>
      <c r="L24" s="153"/>
    </row>
    <row r="25" spans="1:12" ht="12.75" hidden="1" outlineLevel="3" x14ac:dyDescent="0.2">
      <c r="A25" s="263" t="s">
        <v>178</v>
      </c>
      <c r="B25" s="230">
        <v>12.097744</v>
      </c>
      <c r="C25" s="230">
        <v>12.097744</v>
      </c>
      <c r="D25" s="230">
        <v>12.097744</v>
      </c>
      <c r="E25" s="230">
        <v>12.097744</v>
      </c>
      <c r="F25" s="230">
        <v>12.097744</v>
      </c>
      <c r="G25" s="230">
        <v>12.097744</v>
      </c>
      <c r="H25" s="230">
        <v>12.097744</v>
      </c>
      <c r="I25" s="230">
        <v>12.097744</v>
      </c>
      <c r="J25" s="153"/>
      <c r="K25" s="153"/>
      <c r="L25" s="153"/>
    </row>
    <row r="26" spans="1:12" ht="12.75" hidden="1" outlineLevel="3" x14ac:dyDescent="0.2">
      <c r="A26" s="263" t="s">
        <v>6</v>
      </c>
      <c r="B26" s="230">
        <v>12.097744</v>
      </c>
      <c r="C26" s="230">
        <v>12.097744</v>
      </c>
      <c r="D26" s="230">
        <v>12.097744</v>
      </c>
      <c r="E26" s="230">
        <v>12.097744</v>
      </c>
      <c r="F26" s="230">
        <v>12.097744</v>
      </c>
      <c r="G26" s="230">
        <v>12.097744</v>
      </c>
      <c r="H26" s="230">
        <v>12.097744</v>
      </c>
      <c r="I26" s="230">
        <v>12.097744</v>
      </c>
      <c r="J26" s="153"/>
      <c r="K26" s="153"/>
      <c r="L26" s="153"/>
    </row>
    <row r="27" spans="1:12" ht="12.75" hidden="1" outlineLevel="3" x14ac:dyDescent="0.2">
      <c r="A27" s="263" t="s">
        <v>56</v>
      </c>
      <c r="B27" s="230">
        <v>12.097744</v>
      </c>
      <c r="C27" s="230">
        <v>12.097744</v>
      </c>
      <c r="D27" s="230">
        <v>12.097744</v>
      </c>
      <c r="E27" s="230">
        <v>12.097744</v>
      </c>
      <c r="F27" s="230">
        <v>12.097744</v>
      </c>
      <c r="G27" s="230">
        <v>12.097744</v>
      </c>
      <c r="H27" s="230">
        <v>12.097744</v>
      </c>
      <c r="I27" s="230">
        <v>12.097744</v>
      </c>
      <c r="J27" s="153"/>
      <c r="K27" s="153"/>
      <c r="L27" s="153"/>
    </row>
    <row r="28" spans="1:12" ht="12.75" hidden="1" outlineLevel="3" x14ac:dyDescent="0.2">
      <c r="A28" s="263" t="s">
        <v>102</v>
      </c>
      <c r="B28" s="230">
        <v>12.097744</v>
      </c>
      <c r="C28" s="230">
        <v>12.097744</v>
      </c>
      <c r="D28" s="230">
        <v>12.097744</v>
      </c>
      <c r="E28" s="230">
        <v>12.097744</v>
      </c>
      <c r="F28" s="230">
        <v>12.097744</v>
      </c>
      <c r="G28" s="230">
        <v>12.097744</v>
      </c>
      <c r="H28" s="230">
        <v>12.097744</v>
      </c>
      <c r="I28" s="230">
        <v>12.097744</v>
      </c>
      <c r="J28" s="153"/>
      <c r="K28" s="153"/>
      <c r="L28" s="153"/>
    </row>
    <row r="29" spans="1:12" ht="12.75" hidden="1" outlineLevel="3" x14ac:dyDescent="0.2">
      <c r="A29" s="263" t="s">
        <v>94</v>
      </c>
      <c r="B29" s="230">
        <v>12.097744</v>
      </c>
      <c r="C29" s="230">
        <v>12.097744</v>
      </c>
      <c r="D29" s="230">
        <v>12.097744</v>
      </c>
      <c r="E29" s="230">
        <v>12.097744</v>
      </c>
      <c r="F29" s="230">
        <v>12.097744</v>
      </c>
      <c r="G29" s="230">
        <v>12.097744</v>
      </c>
      <c r="H29" s="230">
        <v>12.097744</v>
      </c>
      <c r="I29" s="230">
        <v>12.097744</v>
      </c>
      <c r="J29" s="153"/>
      <c r="K29" s="153"/>
      <c r="L29" s="153"/>
    </row>
    <row r="30" spans="1:12" ht="12.75" hidden="1" outlineLevel="3" x14ac:dyDescent="0.2">
      <c r="A30" s="263" t="s">
        <v>150</v>
      </c>
      <c r="B30" s="230">
        <v>12.097744</v>
      </c>
      <c r="C30" s="230">
        <v>12.097744</v>
      </c>
      <c r="D30" s="230">
        <v>12.097744</v>
      </c>
      <c r="E30" s="230">
        <v>12.097744</v>
      </c>
      <c r="F30" s="230">
        <v>12.097744</v>
      </c>
      <c r="G30" s="230">
        <v>12.097744</v>
      </c>
      <c r="H30" s="230">
        <v>12.097744</v>
      </c>
      <c r="I30" s="230">
        <v>12.097744</v>
      </c>
      <c r="J30" s="153"/>
      <c r="K30" s="153"/>
      <c r="L30" s="153"/>
    </row>
    <row r="31" spans="1:12" ht="12.75" hidden="1" outlineLevel="3" x14ac:dyDescent="0.2">
      <c r="A31" s="263" t="s">
        <v>205</v>
      </c>
      <c r="B31" s="230">
        <v>12.097744</v>
      </c>
      <c r="C31" s="230">
        <v>12.097744</v>
      </c>
      <c r="D31" s="230">
        <v>12.097744</v>
      </c>
      <c r="E31" s="230">
        <v>12.097744</v>
      </c>
      <c r="F31" s="230">
        <v>12.097744</v>
      </c>
      <c r="G31" s="230">
        <v>12.097744</v>
      </c>
      <c r="H31" s="230">
        <v>12.097744</v>
      </c>
      <c r="I31" s="230">
        <v>12.097744</v>
      </c>
      <c r="J31" s="153"/>
      <c r="K31" s="153"/>
      <c r="L31" s="153"/>
    </row>
    <row r="32" spans="1:12" ht="12.75" hidden="1" outlineLevel="3" x14ac:dyDescent="0.2">
      <c r="A32" s="263" t="s">
        <v>33</v>
      </c>
      <c r="B32" s="230">
        <v>12.097744</v>
      </c>
      <c r="C32" s="230">
        <v>12.097744</v>
      </c>
      <c r="D32" s="230">
        <v>12.097744</v>
      </c>
      <c r="E32" s="230">
        <v>12.097744</v>
      </c>
      <c r="F32" s="230">
        <v>12.097744</v>
      </c>
      <c r="G32" s="230">
        <v>12.097744</v>
      </c>
      <c r="H32" s="230">
        <v>12.097744</v>
      </c>
      <c r="I32" s="230">
        <v>12.097744</v>
      </c>
      <c r="J32" s="153"/>
      <c r="K32" s="153"/>
      <c r="L32" s="153"/>
    </row>
    <row r="33" spans="1:12" ht="12.75" hidden="1" outlineLevel="3" x14ac:dyDescent="0.2">
      <c r="A33" s="263" t="s">
        <v>62</v>
      </c>
      <c r="B33" s="230">
        <v>0.54500000000000004</v>
      </c>
      <c r="C33" s="230">
        <v>2.7472159999999999</v>
      </c>
      <c r="D33" s="230">
        <v>6.3465959999999999</v>
      </c>
      <c r="E33" s="230">
        <v>7.9860490000000004</v>
      </c>
      <c r="F33" s="230">
        <v>4.3766720000000001</v>
      </c>
      <c r="G33" s="230">
        <v>3.4238300000000002</v>
      </c>
      <c r="H33" s="230">
        <v>1.239377</v>
      </c>
      <c r="I33" s="230">
        <v>0.54715800000000003</v>
      </c>
      <c r="J33" s="153"/>
      <c r="K33" s="153"/>
      <c r="L33" s="153"/>
    </row>
    <row r="34" spans="1:12" ht="12.75" hidden="1" outlineLevel="3" x14ac:dyDescent="0.2">
      <c r="A34" s="263" t="s">
        <v>48</v>
      </c>
      <c r="B34" s="230">
        <v>45.0859284808</v>
      </c>
      <c r="C34" s="230">
        <v>45.233887941660001</v>
      </c>
      <c r="D34" s="230">
        <v>45.389581293010004</v>
      </c>
      <c r="E34" s="230">
        <v>47.934594012390001</v>
      </c>
      <c r="F34" s="230">
        <v>47.66779310938</v>
      </c>
      <c r="G34" s="230">
        <v>54.97646221758</v>
      </c>
      <c r="H34" s="230">
        <v>57.213302571459998</v>
      </c>
      <c r="I34" s="230">
        <v>58.980958676740002</v>
      </c>
      <c r="J34" s="153"/>
      <c r="K34" s="153"/>
      <c r="L34" s="153"/>
    </row>
    <row r="35" spans="1:12" ht="12.75" hidden="1" outlineLevel="3" x14ac:dyDescent="0.2">
      <c r="A35" s="263" t="s">
        <v>47</v>
      </c>
      <c r="B35" s="230">
        <v>12.097751000000001</v>
      </c>
      <c r="C35" s="230">
        <v>12.097751000000001</v>
      </c>
      <c r="D35" s="230">
        <v>12.097751000000001</v>
      </c>
      <c r="E35" s="230">
        <v>12.097751000000001</v>
      </c>
      <c r="F35" s="230">
        <v>12.097751000000001</v>
      </c>
      <c r="G35" s="230">
        <v>12.097751000000001</v>
      </c>
      <c r="H35" s="230">
        <v>12.097751000000001</v>
      </c>
      <c r="I35" s="230">
        <v>12.097751000000001</v>
      </c>
      <c r="J35" s="153"/>
      <c r="K35" s="153"/>
      <c r="L35" s="153"/>
    </row>
    <row r="36" spans="1:12" ht="12.75" hidden="1" outlineLevel="3" x14ac:dyDescent="0.2">
      <c r="A36" s="263" t="s">
        <v>95</v>
      </c>
      <c r="B36" s="230">
        <v>0.03</v>
      </c>
      <c r="C36" s="230">
        <v>0.03</v>
      </c>
      <c r="D36" s="230">
        <v>0.03</v>
      </c>
      <c r="E36" s="230">
        <v>0.03</v>
      </c>
      <c r="F36" s="230">
        <v>0.03</v>
      </c>
      <c r="G36" s="230">
        <v>0.03</v>
      </c>
      <c r="H36" s="230">
        <v>0.03</v>
      </c>
      <c r="I36" s="230">
        <v>0.03</v>
      </c>
      <c r="J36" s="153"/>
      <c r="K36" s="153"/>
      <c r="L36" s="153"/>
    </row>
    <row r="37" spans="1:12" ht="12.75" hidden="1" outlineLevel="3" x14ac:dyDescent="0.2">
      <c r="A37" s="263" t="s">
        <v>156</v>
      </c>
      <c r="B37" s="230">
        <v>51.174533400000001</v>
      </c>
      <c r="C37" s="230">
        <v>54.875340600000001</v>
      </c>
      <c r="D37" s="230">
        <v>54.027230699999997</v>
      </c>
      <c r="E37" s="230">
        <v>51.208637699999997</v>
      </c>
      <c r="F37" s="230">
        <v>49.287746300000002</v>
      </c>
      <c r="G37" s="230">
        <v>48.991696300000001</v>
      </c>
      <c r="H37" s="230">
        <v>48.521690300000003</v>
      </c>
      <c r="I37" s="230">
        <v>46.425822500000002</v>
      </c>
      <c r="J37" s="153"/>
      <c r="K37" s="153"/>
      <c r="L37" s="153"/>
    </row>
    <row r="38" spans="1:12" ht="12.75" hidden="1" outlineLevel="3" x14ac:dyDescent="0.2">
      <c r="A38" s="263" t="s">
        <v>161</v>
      </c>
      <c r="B38" s="230">
        <v>10.87562790416</v>
      </c>
      <c r="C38" s="230">
        <v>12.836286380640001</v>
      </c>
      <c r="D38" s="230">
        <v>15.92700246473</v>
      </c>
      <c r="E38" s="230">
        <v>16.507026385109999</v>
      </c>
      <c r="F38" s="230">
        <v>17.248645761799999</v>
      </c>
      <c r="G38" s="230">
        <v>17.396628050250001</v>
      </c>
      <c r="H38" s="230">
        <v>9.8527079999999998</v>
      </c>
      <c r="I38" s="230">
        <v>9.0565270000000009</v>
      </c>
      <c r="J38" s="153"/>
      <c r="K38" s="153"/>
      <c r="L38" s="153"/>
    </row>
    <row r="39" spans="1:12" ht="12.75" hidden="1" outlineLevel="3" x14ac:dyDescent="0.2">
      <c r="A39" s="263" t="s">
        <v>209</v>
      </c>
      <c r="B39" s="230">
        <v>7.8000999999999996</v>
      </c>
      <c r="C39" s="230">
        <v>5.8000999999999996</v>
      </c>
      <c r="D39" s="230">
        <v>5.8000999999999996</v>
      </c>
      <c r="E39" s="230">
        <v>5.8000999999999996</v>
      </c>
      <c r="F39" s="230">
        <v>5.8000999999999996</v>
      </c>
      <c r="G39" s="230">
        <v>5.8000999999999996</v>
      </c>
      <c r="H39" s="230">
        <v>5.8000999999999996</v>
      </c>
      <c r="I39" s="230">
        <v>5.8000999999999996</v>
      </c>
      <c r="J39" s="153"/>
      <c r="K39" s="153"/>
      <c r="L39" s="153"/>
    </row>
    <row r="40" spans="1:12" ht="12.75" hidden="1" outlineLevel="3" x14ac:dyDescent="0.2">
      <c r="A40" s="263" t="s">
        <v>41</v>
      </c>
      <c r="B40" s="230">
        <v>19.728459999999998</v>
      </c>
      <c r="C40" s="230">
        <v>19.728459999999998</v>
      </c>
      <c r="D40" s="230">
        <v>17.75346</v>
      </c>
      <c r="E40" s="230">
        <v>17.755965</v>
      </c>
      <c r="F40" s="230">
        <v>17.755965</v>
      </c>
      <c r="G40" s="230">
        <v>17.856615000000001</v>
      </c>
      <c r="H40" s="230">
        <v>17.856615000000001</v>
      </c>
      <c r="I40" s="230">
        <v>17.856615000000001</v>
      </c>
      <c r="J40" s="153"/>
      <c r="K40" s="153"/>
      <c r="L40" s="153"/>
    </row>
    <row r="41" spans="1:12" ht="12.75" hidden="1" outlineLevel="3" x14ac:dyDescent="0.2">
      <c r="A41" s="263" t="s">
        <v>90</v>
      </c>
      <c r="B41" s="230">
        <v>18.899999999999999</v>
      </c>
      <c r="C41" s="230">
        <v>18.899999999999999</v>
      </c>
      <c r="D41" s="230">
        <v>18.899999999999999</v>
      </c>
      <c r="E41" s="230">
        <v>17.5</v>
      </c>
      <c r="F41" s="230">
        <v>17.5</v>
      </c>
      <c r="G41" s="230">
        <v>17.5</v>
      </c>
      <c r="H41" s="230">
        <v>17.5</v>
      </c>
      <c r="I41" s="230">
        <v>17.5</v>
      </c>
      <c r="J41" s="153"/>
      <c r="K41" s="153"/>
      <c r="L41" s="153"/>
    </row>
    <row r="42" spans="1:12" ht="12.75" hidden="1" outlineLevel="3" x14ac:dyDescent="0.2">
      <c r="A42" s="263" t="s">
        <v>195</v>
      </c>
      <c r="B42" s="230">
        <v>0</v>
      </c>
      <c r="C42" s="230">
        <v>0</v>
      </c>
      <c r="D42" s="230">
        <v>2.76E-2</v>
      </c>
      <c r="E42" s="230">
        <v>3.753269</v>
      </c>
      <c r="F42" s="230">
        <v>3.753269</v>
      </c>
      <c r="G42" s="230">
        <v>4.022138</v>
      </c>
      <c r="H42" s="230">
        <v>10.4323115165</v>
      </c>
      <c r="I42" s="230">
        <v>11.352253139269999</v>
      </c>
      <c r="J42" s="153"/>
      <c r="K42" s="153"/>
      <c r="L42" s="153"/>
    </row>
    <row r="43" spans="1:12" ht="12.75" hidden="1" outlineLevel="3" x14ac:dyDescent="0.2">
      <c r="A43" s="263" t="s">
        <v>145</v>
      </c>
      <c r="B43" s="230">
        <v>19.399999999999999</v>
      </c>
      <c r="C43" s="230">
        <v>19.399999999999999</v>
      </c>
      <c r="D43" s="230">
        <v>19.399999999999999</v>
      </c>
      <c r="E43" s="230">
        <v>19.399999999999999</v>
      </c>
      <c r="F43" s="230">
        <v>19.399999999999999</v>
      </c>
      <c r="G43" s="230">
        <v>19.399999999999999</v>
      </c>
      <c r="H43" s="230">
        <v>19.399999999999999</v>
      </c>
      <c r="I43" s="230">
        <v>19.399999999999999</v>
      </c>
      <c r="J43" s="153"/>
      <c r="K43" s="153"/>
      <c r="L43" s="153"/>
    </row>
    <row r="44" spans="1:12" ht="25.5" outlineLevel="2" collapsed="1" x14ac:dyDescent="0.2">
      <c r="A44" s="264" t="s">
        <v>118</v>
      </c>
      <c r="B44" s="131">
        <f t="shared" ref="B44:H44" si="4">SUM(B$45:B$45)</f>
        <v>2.3805454051399999</v>
      </c>
      <c r="C44" s="131">
        <f t="shared" si="4"/>
        <v>2.3805454051399999</v>
      </c>
      <c r="D44" s="131">
        <f t="shared" si="4"/>
        <v>2.3805454051399999</v>
      </c>
      <c r="E44" s="131">
        <f t="shared" si="4"/>
        <v>2.3805454051399999</v>
      </c>
      <c r="F44" s="131">
        <f t="shared" si="4"/>
        <v>2.3474822745199999</v>
      </c>
      <c r="G44" s="131">
        <f t="shared" si="4"/>
        <v>2.3474822745199999</v>
      </c>
      <c r="H44" s="131">
        <f t="shared" si="4"/>
        <v>2.3474822745199999</v>
      </c>
      <c r="I44" s="131">
        <v>2.3144191438999999</v>
      </c>
      <c r="J44" s="153"/>
      <c r="K44" s="153"/>
      <c r="L44" s="153"/>
    </row>
    <row r="45" spans="1:12" ht="12.75" hidden="1" outlineLevel="3" x14ac:dyDescent="0.2">
      <c r="A45" s="263" t="s">
        <v>30</v>
      </c>
      <c r="B45" s="230">
        <v>2.3805454051399999</v>
      </c>
      <c r="C45" s="230">
        <v>2.3805454051399999</v>
      </c>
      <c r="D45" s="230">
        <v>2.3805454051399999</v>
      </c>
      <c r="E45" s="230">
        <v>2.3805454051399999</v>
      </c>
      <c r="F45" s="230">
        <v>2.3474822745199999</v>
      </c>
      <c r="G45" s="230">
        <v>2.3474822745199999</v>
      </c>
      <c r="H45" s="230">
        <v>2.3474822745199999</v>
      </c>
      <c r="I45" s="230">
        <v>2.3144191438999999</v>
      </c>
      <c r="J45" s="153"/>
      <c r="K45" s="153"/>
      <c r="L45" s="153"/>
    </row>
    <row r="46" spans="1:12" ht="15" outlineLevel="1" x14ac:dyDescent="0.25">
      <c r="A46" s="265" t="s">
        <v>65</v>
      </c>
      <c r="B46" s="128">
        <f t="shared" ref="B46:I46" si="5">B$47+B$54+B$60+B$62+B$68</f>
        <v>1080.3104444485</v>
      </c>
      <c r="C46" s="128">
        <f t="shared" si="5"/>
        <v>1087.55582040321</v>
      </c>
      <c r="D46" s="128">
        <f t="shared" si="5"/>
        <v>1036.3545876145101</v>
      </c>
      <c r="E46" s="128">
        <f t="shared" si="5"/>
        <v>1022.0675226338</v>
      </c>
      <c r="F46" s="128">
        <f t="shared" si="5"/>
        <v>1002.6676251095</v>
      </c>
      <c r="G46" s="128">
        <f t="shared" si="5"/>
        <v>983.46107397288995</v>
      </c>
      <c r="H46" s="128">
        <f t="shared" si="5"/>
        <v>982.54094312621987</v>
      </c>
      <c r="I46" s="128">
        <f t="shared" si="5"/>
        <v>1003.7032609318301</v>
      </c>
      <c r="J46" s="153"/>
      <c r="K46" s="153"/>
      <c r="L46" s="153"/>
    </row>
    <row r="47" spans="1:12" ht="25.5" outlineLevel="2" collapsed="1" x14ac:dyDescent="0.2">
      <c r="A47" s="264" t="s">
        <v>179</v>
      </c>
      <c r="B47" s="131">
        <f t="shared" ref="B47:H47" si="6">SUM(B$48:B$53)</f>
        <v>407.46798554671994</v>
      </c>
      <c r="C47" s="131">
        <f t="shared" si="6"/>
        <v>413.85459669639994</v>
      </c>
      <c r="D47" s="131">
        <f t="shared" si="6"/>
        <v>388.65598263146001</v>
      </c>
      <c r="E47" s="131">
        <f t="shared" si="6"/>
        <v>383.90950458788996</v>
      </c>
      <c r="F47" s="131">
        <f t="shared" si="6"/>
        <v>372.92626105027</v>
      </c>
      <c r="G47" s="131">
        <f t="shared" si="6"/>
        <v>357.04277541173997</v>
      </c>
      <c r="H47" s="131">
        <f t="shared" si="6"/>
        <v>355.44690400955</v>
      </c>
      <c r="I47" s="131">
        <v>363.10475566444001</v>
      </c>
      <c r="J47" s="153"/>
      <c r="K47" s="153"/>
      <c r="L47" s="153"/>
    </row>
    <row r="48" spans="1:12" ht="12.75" hidden="1" outlineLevel="3" x14ac:dyDescent="0.2">
      <c r="A48" s="263" t="s">
        <v>20</v>
      </c>
      <c r="B48" s="230">
        <v>94.122141439999993</v>
      </c>
      <c r="C48" s="230">
        <v>97.759110390000004</v>
      </c>
      <c r="D48" s="230">
        <v>93.148583220000006</v>
      </c>
      <c r="E48" s="230">
        <v>91.898908779999999</v>
      </c>
      <c r="F48" s="230">
        <v>89.685986009999993</v>
      </c>
      <c r="G48" s="230">
        <v>85.427321419999998</v>
      </c>
      <c r="H48" s="230">
        <v>85.89607719</v>
      </c>
      <c r="I48" s="230">
        <v>87.842825520000005</v>
      </c>
      <c r="J48" s="153"/>
      <c r="K48" s="153"/>
      <c r="L48" s="153"/>
    </row>
    <row r="49" spans="1:12" ht="12.75" hidden="1" outlineLevel="3" x14ac:dyDescent="0.2">
      <c r="A49" s="263" t="s">
        <v>57</v>
      </c>
      <c r="B49" s="230">
        <v>18.00200891203</v>
      </c>
      <c r="C49" s="230">
        <v>18.720806856069999</v>
      </c>
      <c r="D49" s="230">
        <v>17.583606408689999</v>
      </c>
      <c r="E49" s="230">
        <v>17.594548386730001</v>
      </c>
      <c r="F49" s="230">
        <v>17.159616918249998</v>
      </c>
      <c r="G49" s="230">
        <v>15.51219012812</v>
      </c>
      <c r="H49" s="230">
        <v>15.717449274510001</v>
      </c>
      <c r="I49" s="230">
        <v>16.245446588210001</v>
      </c>
      <c r="J49" s="153"/>
      <c r="K49" s="153"/>
      <c r="L49" s="153"/>
    </row>
    <row r="50" spans="1:12" ht="12.75" hidden="1" outlineLevel="3" x14ac:dyDescent="0.2">
      <c r="A50" s="263" t="s">
        <v>97</v>
      </c>
      <c r="B50" s="230">
        <v>19.35682668782</v>
      </c>
      <c r="C50" s="230">
        <v>20.104792857700001</v>
      </c>
      <c r="D50" s="230">
        <v>18.901084899240001</v>
      </c>
      <c r="E50" s="230">
        <v>18.64750935499</v>
      </c>
      <c r="F50" s="230">
        <v>18.19847792901</v>
      </c>
      <c r="G50" s="230">
        <v>17.20766672113</v>
      </c>
      <c r="H50" s="230">
        <v>17.29117128028</v>
      </c>
      <c r="I50" s="230">
        <v>18.714664449010002</v>
      </c>
      <c r="J50" s="153"/>
      <c r="K50" s="153"/>
      <c r="L50" s="153"/>
    </row>
    <row r="51" spans="1:12" ht="12.75" hidden="1" outlineLevel="3" x14ac:dyDescent="0.2">
      <c r="A51" s="263" t="s">
        <v>132</v>
      </c>
      <c r="B51" s="230">
        <v>137.87248958478</v>
      </c>
      <c r="C51" s="230">
        <v>136.25416310944999</v>
      </c>
      <c r="D51" s="230">
        <v>130.67470842738001</v>
      </c>
      <c r="E51" s="230">
        <v>128.63675058795999</v>
      </c>
      <c r="F51" s="230">
        <v>126.68005607336001</v>
      </c>
      <c r="G51" s="230">
        <v>125.88764987476</v>
      </c>
      <c r="H51" s="230">
        <v>127.06179508632999</v>
      </c>
      <c r="I51" s="230">
        <v>128.58699267903</v>
      </c>
      <c r="J51" s="153"/>
      <c r="K51" s="153"/>
      <c r="L51" s="153"/>
    </row>
    <row r="52" spans="1:12" ht="12.75" hidden="1" outlineLevel="3" x14ac:dyDescent="0.2">
      <c r="A52" s="263" t="s">
        <v>148</v>
      </c>
      <c r="B52" s="230">
        <v>137.94721835202</v>
      </c>
      <c r="C52" s="230">
        <v>140.8487712093</v>
      </c>
      <c r="D52" s="230">
        <v>128.18736936681</v>
      </c>
      <c r="E52" s="230">
        <v>126.95897049927</v>
      </c>
      <c r="F52" s="230">
        <v>121.03134789664</v>
      </c>
      <c r="G52" s="230">
        <v>112.8306508626</v>
      </c>
      <c r="H52" s="230">
        <v>109.2636101958</v>
      </c>
      <c r="I52" s="230">
        <v>111.4898614035</v>
      </c>
      <c r="J52" s="153"/>
      <c r="K52" s="153"/>
      <c r="L52" s="153"/>
    </row>
    <row r="53" spans="1:12" ht="12.75" hidden="1" outlineLevel="3" x14ac:dyDescent="0.2">
      <c r="A53" s="263" t="s">
        <v>142</v>
      </c>
      <c r="B53" s="230">
        <v>0.16730057006999999</v>
      </c>
      <c r="C53" s="230">
        <v>0.16695227388</v>
      </c>
      <c r="D53" s="230">
        <v>0.16063030934</v>
      </c>
      <c r="E53" s="230">
        <v>0.17281697894</v>
      </c>
      <c r="F53" s="230">
        <v>0.17077622301000001</v>
      </c>
      <c r="G53" s="230">
        <v>0.17729640513</v>
      </c>
      <c r="H53" s="230">
        <v>0.21680098263</v>
      </c>
      <c r="I53" s="230">
        <v>0.22496502468999999</v>
      </c>
      <c r="J53" s="153"/>
      <c r="K53" s="153"/>
      <c r="L53" s="153"/>
    </row>
    <row r="54" spans="1:12" ht="25.5" outlineLevel="2" collapsed="1" x14ac:dyDescent="0.2">
      <c r="A54" s="264" t="s">
        <v>46</v>
      </c>
      <c r="B54" s="131">
        <f t="shared" ref="B54:H54" si="7">SUM(B$55:B$59)</f>
        <v>49.296237410669995</v>
      </c>
      <c r="C54" s="131">
        <f t="shared" si="7"/>
        <v>50.31843627936</v>
      </c>
      <c r="D54" s="131">
        <f t="shared" si="7"/>
        <v>48.293223241609994</v>
      </c>
      <c r="E54" s="131">
        <f t="shared" si="7"/>
        <v>47.49411869579</v>
      </c>
      <c r="F54" s="131">
        <f t="shared" si="7"/>
        <v>46.561485602979999</v>
      </c>
      <c r="G54" s="131">
        <f t="shared" si="7"/>
        <v>46.020725035989997</v>
      </c>
      <c r="H54" s="131">
        <f t="shared" si="7"/>
        <v>45.835785005929999</v>
      </c>
      <c r="I54" s="131">
        <v>46.833157116679999</v>
      </c>
      <c r="J54" s="153"/>
      <c r="K54" s="153"/>
      <c r="L54" s="153"/>
    </row>
    <row r="55" spans="1:12" ht="12.75" hidden="1" outlineLevel="3" x14ac:dyDescent="0.2">
      <c r="A55" s="263" t="s">
        <v>29</v>
      </c>
      <c r="B55" s="230">
        <v>8.9030299999999993</v>
      </c>
      <c r="C55" s="230">
        <v>9.0929743999999992</v>
      </c>
      <c r="D55" s="230">
        <v>8.4742028000000005</v>
      </c>
      <c r="E55" s="230">
        <v>8.2300692000000009</v>
      </c>
      <c r="F55" s="230">
        <v>8.1743427999999998</v>
      </c>
      <c r="G55" s="230">
        <v>8.0570284000000001</v>
      </c>
      <c r="H55" s="230">
        <v>7.8636568000000002</v>
      </c>
      <c r="I55" s="230">
        <v>8.2022411999999996</v>
      </c>
      <c r="J55" s="153"/>
      <c r="K55" s="153"/>
      <c r="L55" s="153"/>
    </row>
    <row r="56" spans="1:12" ht="12.75" hidden="1" outlineLevel="3" x14ac:dyDescent="0.2">
      <c r="A56" s="263" t="s">
        <v>54</v>
      </c>
      <c r="B56" s="230">
        <v>7.4875390536599999</v>
      </c>
      <c r="C56" s="230">
        <v>7.7768646749599997</v>
      </c>
      <c r="D56" s="230">
        <v>7.4100912280899998</v>
      </c>
      <c r="E56" s="230">
        <v>7.31067799724</v>
      </c>
      <c r="F56" s="230">
        <v>7.2023009180799997</v>
      </c>
      <c r="G56" s="230">
        <v>6.8603056381999998</v>
      </c>
      <c r="H56" s="230">
        <v>6.8944646728499999</v>
      </c>
      <c r="I56" s="230">
        <v>7.0839264653900003</v>
      </c>
      <c r="J56" s="153"/>
      <c r="K56" s="153"/>
      <c r="L56" s="153"/>
    </row>
    <row r="57" spans="1:12" ht="12.75" hidden="1" outlineLevel="3" x14ac:dyDescent="0.2">
      <c r="A57" s="263" t="s">
        <v>124</v>
      </c>
      <c r="B57" s="230">
        <v>17.004691528479999</v>
      </c>
      <c r="C57" s="230">
        <v>16.969290158869999</v>
      </c>
      <c r="D57" s="230">
        <v>16.32671579861</v>
      </c>
      <c r="E57" s="230">
        <v>16.081530778920001</v>
      </c>
      <c r="F57" s="230">
        <v>15.89162768303</v>
      </c>
      <c r="G57" s="230">
        <v>15.83453788534</v>
      </c>
      <c r="H57" s="230">
        <v>15.86686211304</v>
      </c>
      <c r="I57" s="230">
        <v>16.209803187449999</v>
      </c>
      <c r="J57" s="153"/>
      <c r="K57" s="153"/>
      <c r="L57" s="153"/>
    </row>
    <row r="58" spans="1:12" ht="12.75" hidden="1" outlineLevel="3" x14ac:dyDescent="0.2">
      <c r="A58" s="263" t="s">
        <v>136</v>
      </c>
      <c r="B58" s="230">
        <v>0.17323603973999999</v>
      </c>
      <c r="C58" s="230">
        <v>0.17287538674</v>
      </c>
      <c r="D58" s="230">
        <v>0.16632913230999999</v>
      </c>
      <c r="E58" s="230">
        <v>0.16383129917</v>
      </c>
      <c r="F58" s="230">
        <v>0.16189665306000001</v>
      </c>
      <c r="G58" s="230">
        <v>0.16131504825000001</v>
      </c>
      <c r="H58" s="230">
        <v>0.16164435274</v>
      </c>
      <c r="I58" s="230">
        <v>0.16513807994999999</v>
      </c>
      <c r="J58" s="153"/>
      <c r="K58" s="153"/>
      <c r="L58" s="153"/>
    </row>
    <row r="59" spans="1:12" ht="12.75" hidden="1" outlineLevel="3" x14ac:dyDescent="0.2">
      <c r="A59" s="263" t="s">
        <v>26</v>
      </c>
      <c r="B59" s="230">
        <v>15.727740788789999</v>
      </c>
      <c r="C59" s="230">
        <v>16.30643165879</v>
      </c>
      <c r="D59" s="230">
        <v>15.9158842826</v>
      </c>
      <c r="E59" s="230">
        <v>15.70800942046</v>
      </c>
      <c r="F59" s="230">
        <v>15.131317548809999</v>
      </c>
      <c r="G59" s="230">
        <v>15.1075380642</v>
      </c>
      <c r="H59" s="230">
        <v>15.049157067299999</v>
      </c>
      <c r="I59" s="230">
        <v>15.17204818389</v>
      </c>
      <c r="J59" s="153"/>
      <c r="K59" s="153"/>
      <c r="L59" s="153"/>
    </row>
    <row r="60" spans="1:12" ht="38.25" outlineLevel="2" collapsed="1" x14ac:dyDescent="0.2">
      <c r="A60" s="264" t="s">
        <v>217</v>
      </c>
      <c r="B60" s="131">
        <f t="shared" ref="B60:H60" si="8">SUM(B$61:B$61)</f>
        <v>1.71259423E-3</v>
      </c>
      <c r="C60" s="131">
        <f t="shared" si="8"/>
        <v>1.7787705E-3</v>
      </c>
      <c r="D60" s="131">
        <f t="shared" si="8"/>
        <v>1.6948799100000001E-3</v>
      </c>
      <c r="E60" s="131">
        <f t="shared" si="8"/>
        <v>1.6721415300000001E-3</v>
      </c>
      <c r="F60" s="131">
        <f t="shared" si="8"/>
        <v>1.6318764100000001E-3</v>
      </c>
      <c r="G60" s="131">
        <f t="shared" si="8"/>
        <v>1.5543881100000001E-3</v>
      </c>
      <c r="H60" s="131">
        <f t="shared" si="8"/>
        <v>1.56291733E-3</v>
      </c>
      <c r="I60" s="131">
        <v>1.59833929E-3</v>
      </c>
      <c r="J60" s="153"/>
      <c r="K60" s="153"/>
      <c r="L60" s="153"/>
    </row>
    <row r="61" spans="1:12" ht="12.75" hidden="1" outlineLevel="3" x14ac:dyDescent="0.2">
      <c r="A61" s="263" t="s">
        <v>191</v>
      </c>
      <c r="B61" s="230">
        <v>1.71259423E-3</v>
      </c>
      <c r="C61" s="230">
        <v>1.7787705E-3</v>
      </c>
      <c r="D61" s="230">
        <v>1.6948799100000001E-3</v>
      </c>
      <c r="E61" s="230">
        <v>1.6721415300000001E-3</v>
      </c>
      <c r="F61" s="230">
        <v>1.6318764100000001E-3</v>
      </c>
      <c r="G61" s="230">
        <v>1.5543881100000001E-3</v>
      </c>
      <c r="H61" s="230">
        <v>1.56291733E-3</v>
      </c>
      <c r="I61" s="230">
        <v>1.59833929E-3</v>
      </c>
      <c r="J61" s="153"/>
      <c r="K61" s="153"/>
      <c r="L61" s="153"/>
    </row>
    <row r="62" spans="1:12" ht="25.5" outlineLevel="2" collapsed="1" x14ac:dyDescent="0.2">
      <c r="A62" s="264" t="s">
        <v>59</v>
      </c>
      <c r="B62" s="131">
        <f t="shared" ref="B62:H62" si="9">SUM(B$63:B$67)</f>
        <v>574.45951549287997</v>
      </c>
      <c r="C62" s="131">
        <f t="shared" si="9"/>
        <v>573.26357179695003</v>
      </c>
      <c r="D62" s="131">
        <f t="shared" si="9"/>
        <v>551.55585924953004</v>
      </c>
      <c r="E62" s="131">
        <f t="shared" si="9"/>
        <v>543.27291760459002</v>
      </c>
      <c r="F62" s="131">
        <f t="shared" si="9"/>
        <v>536.85753275184004</v>
      </c>
      <c r="G62" s="131">
        <f t="shared" si="9"/>
        <v>534.92890161704997</v>
      </c>
      <c r="H62" s="131">
        <f t="shared" si="9"/>
        <v>536.02089203340995</v>
      </c>
      <c r="I62" s="131">
        <v>547.60626911142003</v>
      </c>
      <c r="J62" s="153"/>
      <c r="K62" s="153"/>
      <c r="L62" s="153"/>
    </row>
    <row r="63" spans="1:12" ht="12.75" hidden="1" outlineLevel="3" x14ac:dyDescent="0.2">
      <c r="A63" s="263" t="s">
        <v>120</v>
      </c>
      <c r="B63" s="230">
        <v>84.201668999999995</v>
      </c>
      <c r="C63" s="230">
        <v>84.026373000000007</v>
      </c>
      <c r="D63" s="230">
        <v>80.844555</v>
      </c>
      <c r="E63" s="230">
        <v>79.630478999999994</v>
      </c>
      <c r="F63" s="230">
        <v>78.690140999999997</v>
      </c>
      <c r="G63" s="230">
        <v>78.407450999999995</v>
      </c>
      <c r="H63" s="230">
        <v>78.567509999999999</v>
      </c>
      <c r="I63" s="230">
        <v>80.265642</v>
      </c>
      <c r="J63" s="153"/>
      <c r="K63" s="153"/>
      <c r="L63" s="153"/>
    </row>
    <row r="64" spans="1:12" ht="12.75" hidden="1" outlineLevel="3" x14ac:dyDescent="0.2">
      <c r="A64" s="263" t="s">
        <v>169</v>
      </c>
      <c r="B64" s="230">
        <v>28.067222999999998</v>
      </c>
      <c r="C64" s="230">
        <v>28.008790999999999</v>
      </c>
      <c r="D64" s="230">
        <v>26.948184999999999</v>
      </c>
      <c r="E64" s="230">
        <v>26.543493000000002</v>
      </c>
      <c r="F64" s="230">
        <v>26.230046999999999</v>
      </c>
      <c r="G64" s="230">
        <v>26.135816999999999</v>
      </c>
      <c r="H64" s="230">
        <v>26.189170000000001</v>
      </c>
      <c r="I64" s="230">
        <v>26.755213999999999</v>
      </c>
      <c r="J64" s="153"/>
      <c r="K64" s="153"/>
      <c r="L64" s="153"/>
    </row>
    <row r="65" spans="1:12" ht="12.75" hidden="1" outlineLevel="3" x14ac:dyDescent="0.2">
      <c r="A65" s="263" t="s">
        <v>203</v>
      </c>
      <c r="B65" s="230">
        <v>349.92173149287999</v>
      </c>
      <c r="C65" s="230">
        <v>349.19324379695001</v>
      </c>
      <c r="D65" s="230">
        <v>335.97037924953003</v>
      </c>
      <c r="E65" s="230">
        <v>330.92497360458998</v>
      </c>
      <c r="F65" s="230">
        <v>327.01715675183999</v>
      </c>
      <c r="G65" s="230">
        <v>325.84236561705001</v>
      </c>
      <c r="H65" s="230">
        <v>326.50753203340997</v>
      </c>
      <c r="I65" s="230">
        <v>333.56455711142002</v>
      </c>
      <c r="J65" s="153"/>
      <c r="K65" s="153"/>
      <c r="L65" s="153"/>
    </row>
    <row r="66" spans="1:12" ht="12.75" hidden="1" outlineLevel="3" x14ac:dyDescent="0.2">
      <c r="A66" s="263" t="s">
        <v>180</v>
      </c>
      <c r="B66" s="230">
        <v>28.067222999999998</v>
      </c>
      <c r="C66" s="230">
        <v>28.008790999999999</v>
      </c>
      <c r="D66" s="230">
        <v>26.948184999999999</v>
      </c>
      <c r="E66" s="230">
        <v>26.543493000000002</v>
      </c>
      <c r="F66" s="230">
        <v>26.230046999999999</v>
      </c>
      <c r="G66" s="230">
        <v>26.135816999999999</v>
      </c>
      <c r="H66" s="230">
        <v>26.189170000000001</v>
      </c>
      <c r="I66" s="230">
        <v>26.755213999999999</v>
      </c>
      <c r="J66" s="153"/>
      <c r="K66" s="153"/>
      <c r="L66" s="153"/>
    </row>
    <row r="67" spans="1:12" ht="12.75" hidden="1" outlineLevel="3" x14ac:dyDescent="0.2">
      <c r="A67" s="263" t="s">
        <v>218</v>
      </c>
      <c r="B67" s="230">
        <v>84.201668999999995</v>
      </c>
      <c r="C67" s="230">
        <v>84.026373000000007</v>
      </c>
      <c r="D67" s="230">
        <v>80.844555</v>
      </c>
      <c r="E67" s="230">
        <v>79.630478999999994</v>
      </c>
      <c r="F67" s="230">
        <v>78.690140999999997</v>
      </c>
      <c r="G67" s="230">
        <v>78.407450999999995</v>
      </c>
      <c r="H67" s="230">
        <v>78.567509999999999</v>
      </c>
      <c r="I67" s="230">
        <v>80.265642</v>
      </c>
      <c r="J67" s="153"/>
      <c r="K67" s="153"/>
      <c r="L67" s="153"/>
    </row>
    <row r="68" spans="1:12" ht="12.75" outlineLevel="2" collapsed="1" x14ac:dyDescent="0.2">
      <c r="A68" s="264" t="s">
        <v>182</v>
      </c>
      <c r="B68" s="131">
        <f t="shared" ref="B68:H68" si="10">SUM(B$69:B$69)</f>
        <v>49.084993404000002</v>
      </c>
      <c r="C68" s="131">
        <f t="shared" si="10"/>
        <v>50.117436859999998</v>
      </c>
      <c r="D68" s="131">
        <f t="shared" si="10"/>
        <v>47.847827612000003</v>
      </c>
      <c r="E68" s="131">
        <f t="shared" si="10"/>
        <v>47.389309603999997</v>
      </c>
      <c r="F68" s="131">
        <f t="shared" si="10"/>
        <v>46.320713828000002</v>
      </c>
      <c r="G68" s="131">
        <f t="shared" si="10"/>
        <v>45.467117520000002</v>
      </c>
      <c r="H68" s="131">
        <f t="shared" si="10"/>
        <v>45.235799159999999</v>
      </c>
      <c r="I68" s="131">
        <v>46.157480700000001</v>
      </c>
      <c r="J68" s="153"/>
      <c r="K68" s="153"/>
      <c r="L68" s="153"/>
    </row>
    <row r="69" spans="1:12" ht="12.75" hidden="1" outlineLevel="3" x14ac:dyDescent="0.2">
      <c r="A69" s="263" t="s">
        <v>148</v>
      </c>
      <c r="B69" s="230">
        <v>49.084993404000002</v>
      </c>
      <c r="C69" s="230">
        <v>50.117436859999998</v>
      </c>
      <c r="D69" s="230">
        <v>47.847827612000003</v>
      </c>
      <c r="E69" s="230">
        <v>47.389309603999997</v>
      </c>
      <c r="F69" s="230">
        <v>46.320713828000002</v>
      </c>
      <c r="G69" s="230">
        <v>45.467117520000002</v>
      </c>
      <c r="H69" s="230">
        <v>45.235799159999999</v>
      </c>
      <c r="I69" s="230">
        <v>46.157480700000001</v>
      </c>
      <c r="J69" s="153"/>
      <c r="K69" s="153"/>
      <c r="L69" s="153"/>
    </row>
    <row r="70" spans="1:12" ht="15" x14ac:dyDescent="0.25">
      <c r="A70" s="266" t="s">
        <v>15</v>
      </c>
      <c r="B70" s="27">
        <f t="shared" ref="B70:I70" si="11">B$71+B$84</f>
        <v>307.98075708279003</v>
      </c>
      <c r="C70" s="27">
        <f t="shared" si="11"/>
        <v>302.00348231867997</v>
      </c>
      <c r="D70" s="27">
        <f t="shared" si="11"/>
        <v>287.52671047627001</v>
      </c>
      <c r="E70" s="27">
        <f t="shared" si="11"/>
        <v>280.76146056489995</v>
      </c>
      <c r="F70" s="27">
        <f t="shared" si="11"/>
        <v>272.24716351668997</v>
      </c>
      <c r="G70" s="27">
        <f t="shared" si="11"/>
        <v>262.32346880998</v>
      </c>
      <c r="H70" s="27">
        <f t="shared" si="11"/>
        <v>266.16325027803998</v>
      </c>
      <c r="I70" s="27">
        <f t="shared" si="11"/>
        <v>275.27292134117999</v>
      </c>
      <c r="J70" s="153"/>
      <c r="K70" s="153"/>
      <c r="L70" s="153"/>
    </row>
    <row r="71" spans="1:12" ht="15" outlineLevel="1" x14ac:dyDescent="0.25">
      <c r="A71" s="265" t="s">
        <v>52</v>
      </c>
      <c r="B71" s="128">
        <f t="shared" ref="B71:I71" si="12">B$72+B$78+B$82</f>
        <v>13.279554505130001</v>
      </c>
      <c r="C71" s="128">
        <f t="shared" si="12"/>
        <v>13.29172784132</v>
      </c>
      <c r="D71" s="128">
        <f t="shared" si="12"/>
        <v>13.641091253190002</v>
      </c>
      <c r="E71" s="128">
        <f t="shared" si="12"/>
        <v>13.705851196720001</v>
      </c>
      <c r="F71" s="128">
        <f t="shared" si="12"/>
        <v>13.7041263996</v>
      </c>
      <c r="G71" s="128">
        <f t="shared" si="12"/>
        <v>13.55856802195</v>
      </c>
      <c r="H71" s="128">
        <f t="shared" si="12"/>
        <v>13.407252689450001</v>
      </c>
      <c r="I71" s="128">
        <f t="shared" si="12"/>
        <v>13.168743998669999</v>
      </c>
      <c r="J71" s="153"/>
      <c r="K71" s="153"/>
      <c r="L71" s="153"/>
    </row>
    <row r="72" spans="1:12" ht="25.5" outlineLevel="2" collapsed="1" x14ac:dyDescent="0.2">
      <c r="A72" s="264" t="s">
        <v>196</v>
      </c>
      <c r="B72" s="131">
        <f t="shared" ref="B72:H72" si="13">SUM(B$73:B$77)</f>
        <v>8.9500115999999998</v>
      </c>
      <c r="C72" s="131">
        <f t="shared" si="13"/>
        <v>8.9500115999999998</v>
      </c>
      <c r="D72" s="131">
        <f t="shared" si="13"/>
        <v>8.9500115999999998</v>
      </c>
      <c r="E72" s="131">
        <f t="shared" si="13"/>
        <v>8.9500115999999998</v>
      </c>
      <c r="F72" s="131">
        <f t="shared" si="13"/>
        <v>8.9500115999999998</v>
      </c>
      <c r="G72" s="131">
        <f t="shared" si="13"/>
        <v>8.9500115999999998</v>
      </c>
      <c r="H72" s="131">
        <f t="shared" si="13"/>
        <v>8.9500115999999998</v>
      </c>
      <c r="I72" s="131">
        <v>8.9500115999999998</v>
      </c>
      <c r="J72" s="153"/>
      <c r="K72" s="153"/>
      <c r="L72" s="153"/>
    </row>
    <row r="73" spans="1:12" ht="12.75" hidden="1" outlineLevel="3" x14ac:dyDescent="0.2">
      <c r="A73" s="263" t="s">
        <v>114</v>
      </c>
      <c r="B73" s="230">
        <v>1.1600000000000001E-5</v>
      </c>
      <c r="C73" s="230">
        <v>1.1600000000000001E-5</v>
      </c>
      <c r="D73" s="230">
        <v>1.1600000000000001E-5</v>
      </c>
      <c r="E73" s="230">
        <v>1.1600000000000001E-5</v>
      </c>
      <c r="F73" s="230">
        <v>1.1600000000000001E-5</v>
      </c>
      <c r="G73" s="230">
        <v>1.1600000000000001E-5</v>
      </c>
      <c r="H73" s="230">
        <v>1.1600000000000001E-5</v>
      </c>
      <c r="I73" s="230">
        <v>1.1600000000000001E-5</v>
      </c>
      <c r="J73" s="153"/>
      <c r="K73" s="153"/>
      <c r="L73" s="153"/>
    </row>
    <row r="74" spans="1:12" ht="12.75" hidden="1" outlineLevel="3" x14ac:dyDescent="0.2">
      <c r="A74" s="263" t="s">
        <v>77</v>
      </c>
      <c r="B74" s="230">
        <v>1</v>
      </c>
      <c r="C74" s="230">
        <v>1</v>
      </c>
      <c r="D74" s="230">
        <v>1</v>
      </c>
      <c r="E74" s="230">
        <v>1</v>
      </c>
      <c r="F74" s="230">
        <v>1</v>
      </c>
      <c r="G74" s="230">
        <v>1</v>
      </c>
      <c r="H74" s="230">
        <v>1</v>
      </c>
      <c r="I74" s="230">
        <v>1</v>
      </c>
      <c r="J74" s="153"/>
      <c r="K74" s="153"/>
      <c r="L74" s="153"/>
    </row>
    <row r="75" spans="1:12" ht="12.75" hidden="1" outlineLevel="3" x14ac:dyDescent="0.2">
      <c r="A75" s="263" t="s">
        <v>106</v>
      </c>
      <c r="B75" s="230">
        <v>2</v>
      </c>
      <c r="C75" s="230">
        <v>2</v>
      </c>
      <c r="D75" s="230">
        <v>2</v>
      </c>
      <c r="E75" s="230">
        <v>2</v>
      </c>
      <c r="F75" s="230">
        <v>2</v>
      </c>
      <c r="G75" s="230">
        <v>2</v>
      </c>
      <c r="H75" s="230">
        <v>2</v>
      </c>
      <c r="I75" s="230">
        <v>2</v>
      </c>
      <c r="J75" s="153"/>
      <c r="K75" s="153"/>
      <c r="L75" s="153"/>
    </row>
    <row r="76" spans="1:12" ht="12.75" hidden="1" outlineLevel="3" x14ac:dyDescent="0.2">
      <c r="A76" s="263" t="s">
        <v>1</v>
      </c>
      <c r="B76" s="230">
        <v>3</v>
      </c>
      <c r="C76" s="230">
        <v>3</v>
      </c>
      <c r="D76" s="230">
        <v>3</v>
      </c>
      <c r="E76" s="230">
        <v>3</v>
      </c>
      <c r="F76" s="230">
        <v>3</v>
      </c>
      <c r="G76" s="230">
        <v>3</v>
      </c>
      <c r="H76" s="230">
        <v>3</v>
      </c>
      <c r="I76" s="230">
        <v>3</v>
      </c>
      <c r="J76" s="153"/>
      <c r="K76" s="153"/>
      <c r="L76" s="153"/>
    </row>
    <row r="77" spans="1:12" ht="12.75" hidden="1" outlineLevel="3" x14ac:dyDescent="0.2">
      <c r="A77" s="263" t="s">
        <v>0</v>
      </c>
      <c r="B77" s="230">
        <v>2.95</v>
      </c>
      <c r="C77" s="230">
        <v>2.95</v>
      </c>
      <c r="D77" s="230">
        <v>2.95</v>
      </c>
      <c r="E77" s="230">
        <v>2.95</v>
      </c>
      <c r="F77" s="230">
        <v>2.95</v>
      </c>
      <c r="G77" s="230">
        <v>2.95</v>
      </c>
      <c r="H77" s="230">
        <v>2.95</v>
      </c>
      <c r="I77" s="230">
        <v>2.95</v>
      </c>
      <c r="J77" s="153"/>
      <c r="K77" s="153"/>
      <c r="L77" s="153"/>
    </row>
    <row r="78" spans="1:12" ht="25.5" outlineLevel="2" collapsed="1" x14ac:dyDescent="0.2">
      <c r="A78" s="264" t="s">
        <v>118</v>
      </c>
      <c r="B78" s="131">
        <f t="shared" ref="B78:H78" si="14">SUM(B$79:B$81)</f>
        <v>4.3285882551299997</v>
      </c>
      <c r="C78" s="131">
        <f t="shared" si="14"/>
        <v>4.3407615913200006</v>
      </c>
      <c r="D78" s="131">
        <f t="shared" si="14"/>
        <v>4.6901250031900004</v>
      </c>
      <c r="E78" s="131">
        <f t="shared" si="14"/>
        <v>4.7548849467199998</v>
      </c>
      <c r="F78" s="131">
        <f t="shared" si="14"/>
        <v>4.7531601496000002</v>
      </c>
      <c r="G78" s="131">
        <f t="shared" si="14"/>
        <v>4.6076017719499998</v>
      </c>
      <c r="H78" s="131">
        <f t="shared" si="14"/>
        <v>4.4562864394500004</v>
      </c>
      <c r="I78" s="131">
        <v>4.2177777486699997</v>
      </c>
      <c r="J78" s="153"/>
      <c r="K78" s="153"/>
      <c r="L78" s="153"/>
    </row>
    <row r="79" spans="1:12" ht="12.75" hidden="1" outlineLevel="3" x14ac:dyDescent="0.2">
      <c r="A79" s="263" t="s">
        <v>51</v>
      </c>
      <c r="B79" s="230">
        <v>0.34146937824000001</v>
      </c>
      <c r="C79" s="230">
        <v>0.34550837750000002</v>
      </c>
      <c r="D79" s="230">
        <v>0.67092730004000001</v>
      </c>
      <c r="E79" s="230">
        <v>0.73590309343000004</v>
      </c>
      <c r="F79" s="230">
        <v>0.79626898576000005</v>
      </c>
      <c r="G79" s="230">
        <v>0.81210375334999996</v>
      </c>
      <c r="H79" s="230">
        <v>0.82367232140000002</v>
      </c>
      <c r="I79" s="230">
        <v>0.82367232140000002</v>
      </c>
      <c r="J79" s="153"/>
      <c r="K79" s="153"/>
      <c r="L79" s="153"/>
    </row>
    <row r="80" spans="1:12" ht="12.75" hidden="1" outlineLevel="3" x14ac:dyDescent="0.2">
      <c r="A80" s="263" t="s">
        <v>125</v>
      </c>
      <c r="B80" s="230">
        <v>3.8976764468799998</v>
      </c>
      <c r="C80" s="230">
        <v>3.9096440489900002</v>
      </c>
      <c r="D80" s="230">
        <v>3.93358853832</v>
      </c>
      <c r="E80" s="230">
        <v>3.93337268846</v>
      </c>
      <c r="F80" s="230">
        <v>3.8751152642700002</v>
      </c>
      <c r="G80" s="230">
        <v>3.7137221190299998</v>
      </c>
      <c r="H80" s="230">
        <v>3.55083821848</v>
      </c>
      <c r="I80" s="230">
        <v>3.3161627929800002</v>
      </c>
      <c r="J80" s="153"/>
      <c r="K80" s="153"/>
      <c r="L80" s="153"/>
    </row>
    <row r="81" spans="1:12" ht="12.75" hidden="1" outlineLevel="3" x14ac:dyDescent="0.2">
      <c r="A81" s="263" t="s">
        <v>96</v>
      </c>
      <c r="B81" s="230">
        <v>8.9442430010000004E-2</v>
      </c>
      <c r="C81" s="230">
        <v>8.5609164830000001E-2</v>
      </c>
      <c r="D81" s="230">
        <v>8.5609164830000001E-2</v>
      </c>
      <c r="E81" s="230">
        <v>8.5609164830000001E-2</v>
      </c>
      <c r="F81" s="230">
        <v>8.1775899570000005E-2</v>
      </c>
      <c r="G81" s="230">
        <v>8.1775899570000005E-2</v>
      </c>
      <c r="H81" s="230">
        <v>8.1775899570000005E-2</v>
      </c>
      <c r="I81" s="230">
        <v>7.7942634290000007E-2</v>
      </c>
      <c r="J81" s="153"/>
      <c r="K81" s="153"/>
      <c r="L81" s="153"/>
    </row>
    <row r="82" spans="1:12" ht="12.75" outlineLevel="2" collapsed="1" x14ac:dyDescent="0.2">
      <c r="A82" s="264" t="s">
        <v>137</v>
      </c>
      <c r="B82" s="131">
        <f t="shared" ref="B82:H82" si="15">SUM(B$83:B$83)</f>
        <v>9.5465000000000003E-4</v>
      </c>
      <c r="C82" s="131">
        <f t="shared" si="15"/>
        <v>9.5465000000000003E-4</v>
      </c>
      <c r="D82" s="131">
        <f t="shared" si="15"/>
        <v>9.5465000000000003E-4</v>
      </c>
      <c r="E82" s="131">
        <f t="shared" si="15"/>
        <v>9.5465000000000003E-4</v>
      </c>
      <c r="F82" s="131">
        <f t="shared" si="15"/>
        <v>9.5465000000000003E-4</v>
      </c>
      <c r="G82" s="131">
        <f t="shared" si="15"/>
        <v>9.5465000000000003E-4</v>
      </c>
      <c r="H82" s="131">
        <f t="shared" si="15"/>
        <v>9.5465000000000003E-4</v>
      </c>
      <c r="I82" s="131">
        <v>9.5465000000000003E-4</v>
      </c>
      <c r="J82" s="153"/>
      <c r="K82" s="153"/>
      <c r="L82" s="153"/>
    </row>
    <row r="83" spans="1:12" ht="12.75" hidden="1" outlineLevel="3" x14ac:dyDescent="0.2">
      <c r="A83" s="263" t="s">
        <v>71</v>
      </c>
      <c r="B83" s="230">
        <v>9.5465000000000003E-4</v>
      </c>
      <c r="C83" s="230">
        <v>9.5465000000000003E-4</v>
      </c>
      <c r="D83" s="230">
        <v>9.5465000000000003E-4</v>
      </c>
      <c r="E83" s="230">
        <v>9.5465000000000003E-4</v>
      </c>
      <c r="F83" s="230">
        <v>9.5465000000000003E-4</v>
      </c>
      <c r="G83" s="230">
        <v>9.5465000000000003E-4</v>
      </c>
      <c r="H83" s="230">
        <v>9.5465000000000003E-4</v>
      </c>
      <c r="I83" s="230">
        <v>9.5465000000000003E-4</v>
      </c>
      <c r="J83" s="153"/>
      <c r="K83" s="153"/>
      <c r="L83" s="153"/>
    </row>
    <row r="84" spans="1:12" ht="15" outlineLevel="1" x14ac:dyDescent="0.25">
      <c r="A84" s="265" t="s">
        <v>65</v>
      </c>
      <c r="B84" s="128">
        <f t="shared" ref="B84:I84" si="16">B$85+B$91+B$93+B$101+B$102</f>
        <v>294.70120257766001</v>
      </c>
      <c r="C84" s="128">
        <f t="shared" si="16"/>
        <v>288.71175447735999</v>
      </c>
      <c r="D84" s="128">
        <f t="shared" si="16"/>
        <v>273.88561922308003</v>
      </c>
      <c r="E84" s="128">
        <f t="shared" si="16"/>
        <v>267.05560936817994</v>
      </c>
      <c r="F84" s="128">
        <f t="shared" si="16"/>
        <v>258.54303711708997</v>
      </c>
      <c r="G84" s="128">
        <f t="shared" si="16"/>
        <v>248.76490078803002</v>
      </c>
      <c r="H84" s="128">
        <f t="shared" si="16"/>
        <v>252.75599758858999</v>
      </c>
      <c r="I84" s="128">
        <f t="shared" si="16"/>
        <v>262.10417734251001</v>
      </c>
      <c r="J84" s="153"/>
      <c r="K84" s="153"/>
      <c r="L84" s="153"/>
    </row>
    <row r="85" spans="1:12" ht="25.5" outlineLevel="2" collapsed="1" x14ac:dyDescent="0.2">
      <c r="A85" s="264" t="s">
        <v>179</v>
      </c>
      <c r="B85" s="131">
        <f t="shared" ref="B85:H85" si="17">SUM(B$86:B$90)</f>
        <v>229.71372478395</v>
      </c>
      <c r="C85" s="131">
        <f t="shared" si="17"/>
        <v>225.72223239196001</v>
      </c>
      <c r="D85" s="131">
        <f t="shared" si="17"/>
        <v>212.32426587342999</v>
      </c>
      <c r="E85" s="131">
        <f t="shared" si="17"/>
        <v>209.57626759555998</v>
      </c>
      <c r="F85" s="131">
        <f t="shared" si="17"/>
        <v>205.00130090812999</v>
      </c>
      <c r="G85" s="131">
        <f t="shared" si="17"/>
        <v>197.99597495078001</v>
      </c>
      <c r="H85" s="131">
        <f t="shared" si="17"/>
        <v>196.44525756471</v>
      </c>
      <c r="I85" s="131">
        <v>202.29488091747001</v>
      </c>
      <c r="J85" s="153"/>
      <c r="K85" s="153"/>
      <c r="L85" s="153"/>
    </row>
    <row r="86" spans="1:12" ht="12.75" hidden="1" outlineLevel="3" x14ac:dyDescent="0.2">
      <c r="A86" s="263" t="s">
        <v>66</v>
      </c>
      <c r="B86" s="230">
        <v>1.7725860336399999</v>
      </c>
      <c r="C86" s="230">
        <v>1.83975700106</v>
      </c>
      <c r="D86" s="230">
        <v>1.75329160983</v>
      </c>
      <c r="E86" s="230">
        <v>1.6659463451100001</v>
      </c>
      <c r="F86" s="230">
        <v>1.59583605</v>
      </c>
      <c r="G86" s="230">
        <v>1.5200591000000001</v>
      </c>
      <c r="H86" s="230">
        <v>1.5283999500000001</v>
      </c>
      <c r="I86" s="230">
        <v>3.1260791999999999</v>
      </c>
      <c r="J86" s="153"/>
      <c r="K86" s="153"/>
      <c r="L86" s="153"/>
    </row>
    <row r="87" spans="1:12" ht="12.75" hidden="1" outlineLevel="3" x14ac:dyDescent="0.2">
      <c r="A87" s="263" t="s">
        <v>57</v>
      </c>
      <c r="B87" s="230">
        <v>11.454118493439999</v>
      </c>
      <c r="C87" s="230">
        <v>3.1130133173700001</v>
      </c>
      <c r="D87" s="230">
        <v>3.4486306456500002</v>
      </c>
      <c r="E87" s="230">
        <v>3.66196369186</v>
      </c>
      <c r="F87" s="230">
        <v>3.8717797300000001</v>
      </c>
      <c r="G87" s="230">
        <v>4.1291475038999996</v>
      </c>
      <c r="H87" s="230">
        <v>4.2674315823400004</v>
      </c>
      <c r="I87" s="230">
        <v>4.6167623869499996</v>
      </c>
      <c r="J87" s="153"/>
      <c r="K87" s="153"/>
      <c r="L87" s="153"/>
    </row>
    <row r="88" spans="1:12" ht="12.75" hidden="1" outlineLevel="3" x14ac:dyDescent="0.2">
      <c r="A88" s="263" t="s">
        <v>97</v>
      </c>
      <c r="B88" s="230">
        <v>1.17233984</v>
      </c>
      <c r="C88" s="230">
        <v>1.2176401649999999</v>
      </c>
      <c r="D88" s="230">
        <v>1.1602136700000001</v>
      </c>
      <c r="E88" s="230">
        <v>1.6025076620000001</v>
      </c>
      <c r="F88" s="230">
        <v>1.563919329</v>
      </c>
      <c r="G88" s="230">
        <v>1.489657918</v>
      </c>
      <c r="H88" s="230">
        <v>1.497831951</v>
      </c>
      <c r="I88" s="230">
        <v>1.5317788080000001</v>
      </c>
      <c r="J88" s="153"/>
      <c r="K88" s="153"/>
      <c r="L88" s="153"/>
    </row>
    <row r="89" spans="1:12" ht="12.75" hidden="1" outlineLevel="3" x14ac:dyDescent="0.2">
      <c r="A89" s="263" t="s">
        <v>132</v>
      </c>
      <c r="B89" s="230">
        <v>12.620988166689999</v>
      </c>
      <c r="C89" s="230">
        <v>12.59471304925</v>
      </c>
      <c r="D89" s="230">
        <v>12.11779034922</v>
      </c>
      <c r="E89" s="230">
        <v>11.93581249757</v>
      </c>
      <c r="F89" s="230">
        <v>11.56010631463</v>
      </c>
      <c r="G89" s="230">
        <v>11.437033519730001</v>
      </c>
      <c r="H89" s="230">
        <v>11.863039281280001</v>
      </c>
      <c r="I89" s="230">
        <v>12.11944306218</v>
      </c>
      <c r="J89" s="153"/>
      <c r="K89" s="153"/>
      <c r="L89" s="153"/>
    </row>
    <row r="90" spans="1:12" ht="12.75" hidden="1" outlineLevel="3" x14ac:dyDescent="0.2">
      <c r="A90" s="263" t="s">
        <v>148</v>
      </c>
      <c r="B90" s="230">
        <v>202.69369225017999</v>
      </c>
      <c r="C90" s="230">
        <v>206.95710885928</v>
      </c>
      <c r="D90" s="230">
        <v>193.84433959872999</v>
      </c>
      <c r="E90" s="230">
        <v>190.71003739902</v>
      </c>
      <c r="F90" s="230">
        <v>186.4096594845</v>
      </c>
      <c r="G90" s="230">
        <v>179.42007690915</v>
      </c>
      <c r="H90" s="230">
        <v>177.28855480009</v>
      </c>
      <c r="I90" s="230">
        <v>180.90081746033999</v>
      </c>
      <c r="J90" s="153"/>
      <c r="K90" s="153"/>
      <c r="L90" s="153"/>
    </row>
    <row r="91" spans="1:12" ht="25.5" outlineLevel="2" collapsed="1" x14ac:dyDescent="0.2">
      <c r="A91" s="264" t="s">
        <v>46</v>
      </c>
      <c r="B91" s="131">
        <f t="shared" ref="B91:H91" si="18">SUM(B$92:B$92)</f>
        <v>2.7359326455700002</v>
      </c>
      <c r="C91" s="131">
        <f t="shared" si="18"/>
        <v>2.0476776141799999</v>
      </c>
      <c r="D91" s="131">
        <f t="shared" si="18"/>
        <v>1.97013841716</v>
      </c>
      <c r="E91" s="131">
        <f t="shared" si="18"/>
        <v>1.94055203661</v>
      </c>
      <c r="F91" s="131">
        <f t="shared" si="18"/>
        <v>1.9176365042200001</v>
      </c>
      <c r="G91" s="131">
        <f t="shared" si="18"/>
        <v>1.9107475006400001</v>
      </c>
      <c r="H91" s="131">
        <f t="shared" si="18"/>
        <v>1.91464805256</v>
      </c>
      <c r="I91" s="131">
        <v>1.30402041131</v>
      </c>
      <c r="J91" s="153"/>
      <c r="K91" s="153"/>
      <c r="L91" s="153"/>
    </row>
    <row r="92" spans="1:12" ht="12.75" hidden="1" outlineLevel="3" x14ac:dyDescent="0.2">
      <c r="A92" s="263" t="s">
        <v>29</v>
      </c>
      <c r="B92" s="230">
        <v>2.7359326455700002</v>
      </c>
      <c r="C92" s="230">
        <v>2.0476776141799999</v>
      </c>
      <c r="D92" s="230">
        <v>1.97013841716</v>
      </c>
      <c r="E92" s="230">
        <v>1.94055203661</v>
      </c>
      <c r="F92" s="230">
        <v>1.9176365042200001</v>
      </c>
      <c r="G92" s="230">
        <v>1.9107475006400001</v>
      </c>
      <c r="H92" s="230">
        <v>1.91464805256</v>
      </c>
      <c r="I92" s="230">
        <v>1.30402041131</v>
      </c>
      <c r="J92" s="153"/>
      <c r="K92" s="153"/>
      <c r="L92" s="153"/>
    </row>
    <row r="93" spans="1:12" ht="38.25" outlineLevel="2" collapsed="1" x14ac:dyDescent="0.2">
      <c r="A93" s="264" t="s">
        <v>217</v>
      </c>
      <c r="B93" s="131">
        <f t="shared" ref="B93:H93" si="19">SUM(B$94:B$100)</f>
        <v>58.996130575340004</v>
      </c>
      <c r="C93" s="131">
        <f t="shared" si="19"/>
        <v>57.617956191099999</v>
      </c>
      <c r="D93" s="131">
        <f t="shared" si="19"/>
        <v>56.417851660280007</v>
      </c>
      <c r="E93" s="131">
        <f t="shared" si="19"/>
        <v>52.395836291769996</v>
      </c>
      <c r="F93" s="131">
        <f t="shared" si="19"/>
        <v>48.552017661720001</v>
      </c>
      <c r="G93" s="131">
        <f t="shared" si="19"/>
        <v>45.842708501680001</v>
      </c>
      <c r="H93" s="131">
        <f t="shared" si="19"/>
        <v>51.395963630959997</v>
      </c>
      <c r="I93" s="131">
        <v>55.444019917029998</v>
      </c>
      <c r="J93" s="153"/>
      <c r="K93" s="153"/>
      <c r="L93" s="153"/>
    </row>
    <row r="94" spans="1:12" ht="12.75" hidden="1" outlineLevel="3" x14ac:dyDescent="0.2">
      <c r="A94" s="263" t="s">
        <v>76</v>
      </c>
      <c r="B94" s="230">
        <v>0</v>
      </c>
      <c r="C94" s="230">
        <v>0</v>
      </c>
      <c r="D94" s="230">
        <v>1.52770860032</v>
      </c>
      <c r="E94" s="230">
        <v>1.5047663706700001</v>
      </c>
      <c r="F94" s="230">
        <v>1.48699693091</v>
      </c>
      <c r="G94" s="230">
        <v>1.48165497629</v>
      </c>
      <c r="H94" s="230">
        <v>1.48467958952</v>
      </c>
      <c r="I94" s="230">
        <v>1.51676895981</v>
      </c>
      <c r="J94" s="153"/>
      <c r="K94" s="153"/>
      <c r="L94" s="153"/>
    </row>
    <row r="95" spans="1:12" ht="12.75" hidden="1" outlineLevel="3" x14ac:dyDescent="0.2">
      <c r="A95" s="263" t="s">
        <v>176</v>
      </c>
      <c r="B95" s="230">
        <v>10.58962562764</v>
      </c>
      <c r="C95" s="230">
        <v>11.669923649339999</v>
      </c>
      <c r="D95" s="230">
        <v>10.700606137139999</v>
      </c>
      <c r="E95" s="230">
        <v>7.5422160492700003</v>
      </c>
      <c r="F95" s="230">
        <v>4.4183652208900002</v>
      </c>
      <c r="G95" s="230">
        <v>2.3666628915799999</v>
      </c>
      <c r="H95" s="230">
        <v>7.8257231620400001</v>
      </c>
      <c r="I95" s="230">
        <v>12.9370393356</v>
      </c>
      <c r="J95" s="153"/>
      <c r="K95" s="153"/>
      <c r="L95" s="153"/>
    </row>
    <row r="96" spans="1:12" ht="12.75" hidden="1" outlineLevel="3" x14ac:dyDescent="0.2">
      <c r="A96" s="263" t="s">
        <v>212</v>
      </c>
      <c r="B96" s="230">
        <v>1.0414123130299999</v>
      </c>
      <c r="C96" s="230">
        <v>1.11240578804</v>
      </c>
      <c r="D96" s="230">
        <v>1.0599423696500001</v>
      </c>
      <c r="E96" s="230">
        <v>1.0045934910400001</v>
      </c>
      <c r="F96" s="230">
        <v>0.98040291205999996</v>
      </c>
      <c r="G96" s="230">
        <v>0.93384929369000003</v>
      </c>
      <c r="H96" s="230">
        <v>0.93897350030000004</v>
      </c>
      <c r="I96" s="230">
        <v>0.96025439173000005</v>
      </c>
      <c r="J96" s="153"/>
      <c r="K96" s="153"/>
      <c r="L96" s="153"/>
    </row>
    <row r="97" spans="1:12" ht="12.75" hidden="1" outlineLevel="3" x14ac:dyDescent="0.2">
      <c r="A97" s="263" t="s">
        <v>129</v>
      </c>
      <c r="B97" s="230">
        <v>0.85413330630999995</v>
      </c>
      <c r="C97" s="230">
        <v>0.88713782859000001</v>
      </c>
      <c r="D97" s="230">
        <v>0.84529852536000005</v>
      </c>
      <c r="E97" s="230">
        <v>0.69496505258999997</v>
      </c>
      <c r="F97" s="230">
        <v>0.67823031645999998</v>
      </c>
      <c r="G97" s="230">
        <v>0.64602511293999998</v>
      </c>
      <c r="H97" s="230">
        <v>0.64956997415999995</v>
      </c>
      <c r="I97" s="230">
        <v>0.66429182530999997</v>
      </c>
      <c r="J97" s="153"/>
      <c r="K97" s="153"/>
      <c r="L97" s="153"/>
    </row>
    <row r="98" spans="1:12" ht="12.75" hidden="1" outlineLevel="3" x14ac:dyDescent="0.2">
      <c r="A98" s="263" t="s">
        <v>152</v>
      </c>
      <c r="B98" s="230">
        <v>1.29782839152</v>
      </c>
      <c r="C98" s="230">
        <v>1.2951264958399999</v>
      </c>
      <c r="D98" s="230">
        <v>1.2460840743999999</v>
      </c>
      <c r="E98" s="230">
        <v>1.2273711163200001</v>
      </c>
      <c r="F98" s="230">
        <v>1.0434312696600001</v>
      </c>
      <c r="G98" s="230">
        <v>1.03968280026</v>
      </c>
      <c r="H98" s="230">
        <v>1.0418051826000001</v>
      </c>
      <c r="I98" s="230">
        <v>1.06432241292</v>
      </c>
      <c r="J98" s="153"/>
      <c r="K98" s="153"/>
      <c r="L98" s="153"/>
    </row>
    <row r="99" spans="1:12" ht="12.75" hidden="1" outlineLevel="3" x14ac:dyDescent="0.2">
      <c r="A99" s="263" t="s">
        <v>123</v>
      </c>
      <c r="B99" s="230">
        <v>42.466577746150001</v>
      </c>
      <c r="C99" s="230">
        <v>39.912527175000001</v>
      </c>
      <c r="D99" s="230">
        <v>38.401163625000002</v>
      </c>
      <c r="E99" s="230">
        <v>37.824477524999999</v>
      </c>
      <c r="F99" s="230">
        <v>37.377816975000002</v>
      </c>
      <c r="G99" s="230">
        <v>37.243539224999999</v>
      </c>
      <c r="H99" s="230">
        <v>37.319567249999999</v>
      </c>
      <c r="I99" s="230">
        <v>36.119538900000002</v>
      </c>
      <c r="J99" s="153"/>
      <c r="K99" s="153"/>
      <c r="L99" s="153"/>
    </row>
    <row r="100" spans="1:12" ht="12.75" hidden="1" outlineLevel="3" x14ac:dyDescent="0.2">
      <c r="A100" s="263" t="s">
        <v>105</v>
      </c>
      <c r="B100" s="230">
        <v>2.7465531906899998</v>
      </c>
      <c r="C100" s="230">
        <v>2.7408352542899999</v>
      </c>
      <c r="D100" s="230">
        <v>2.6370483284100001</v>
      </c>
      <c r="E100" s="230">
        <v>2.5974466868800001</v>
      </c>
      <c r="F100" s="230">
        <v>2.56677403674</v>
      </c>
      <c r="G100" s="230">
        <v>2.1312942019199999</v>
      </c>
      <c r="H100" s="230">
        <v>2.1356449723400002</v>
      </c>
      <c r="I100" s="230">
        <v>2.1818040916600001</v>
      </c>
      <c r="J100" s="153"/>
      <c r="K100" s="153"/>
      <c r="L100" s="153"/>
    </row>
    <row r="101" spans="1:12" ht="25.5" outlineLevel="2" x14ac:dyDescent="0.2">
      <c r="A101" s="264" t="s">
        <v>59</v>
      </c>
      <c r="B101" s="131"/>
      <c r="C101" s="131"/>
      <c r="D101" s="131"/>
      <c r="E101" s="131"/>
      <c r="F101" s="131"/>
      <c r="G101" s="131"/>
      <c r="H101" s="131"/>
      <c r="I101" s="131"/>
      <c r="J101" s="153"/>
      <c r="K101" s="153"/>
      <c r="L101" s="153"/>
    </row>
    <row r="102" spans="1:12" ht="12.75" outlineLevel="2" collapsed="1" x14ac:dyDescent="0.2">
      <c r="A102" s="264" t="s">
        <v>182</v>
      </c>
      <c r="B102" s="131">
        <f t="shared" ref="B102:H102" si="20">SUM(B$103:B$103)</f>
        <v>3.2554145727999999</v>
      </c>
      <c r="C102" s="131">
        <f t="shared" si="20"/>
        <v>3.3238882801199998</v>
      </c>
      <c r="D102" s="131">
        <f t="shared" si="20"/>
        <v>3.17336327221</v>
      </c>
      <c r="E102" s="131">
        <f t="shared" si="20"/>
        <v>3.1429534442399998</v>
      </c>
      <c r="F102" s="131">
        <f t="shared" si="20"/>
        <v>3.07208204302</v>
      </c>
      <c r="G102" s="131">
        <f t="shared" si="20"/>
        <v>3.0154698349300002</v>
      </c>
      <c r="H102" s="131">
        <f t="shared" si="20"/>
        <v>3.0001283403599999</v>
      </c>
      <c r="I102" s="131">
        <v>3.0612560967000002</v>
      </c>
      <c r="J102" s="153"/>
      <c r="K102" s="153"/>
      <c r="L102" s="153"/>
    </row>
    <row r="103" spans="1:12" ht="12.75" hidden="1" outlineLevel="3" x14ac:dyDescent="0.2">
      <c r="A103" s="19" t="s">
        <v>148</v>
      </c>
      <c r="B103" s="230">
        <v>3.2554145727999999</v>
      </c>
      <c r="C103" s="230">
        <v>3.3238882801199998</v>
      </c>
      <c r="D103" s="230">
        <v>3.17336327221</v>
      </c>
      <c r="E103" s="230">
        <v>3.1429534442399998</v>
      </c>
      <c r="F103" s="230">
        <v>3.07208204302</v>
      </c>
      <c r="G103" s="230">
        <v>3.0154698349300002</v>
      </c>
      <c r="H103" s="230">
        <v>3.0001283403599999</v>
      </c>
      <c r="I103" s="230">
        <v>3.0612560967000002</v>
      </c>
      <c r="J103" s="153"/>
      <c r="K103" s="153"/>
      <c r="L103" s="153"/>
    </row>
    <row r="104" spans="1:12" x14ac:dyDescent="0.2">
      <c r="B104" s="129"/>
      <c r="C104" s="129"/>
      <c r="D104" s="129"/>
      <c r="E104" s="129"/>
      <c r="F104" s="129"/>
      <c r="G104" s="129"/>
      <c r="H104" s="129"/>
      <c r="I104" s="129"/>
      <c r="J104" s="153"/>
      <c r="K104" s="153"/>
      <c r="L104" s="153"/>
    </row>
    <row r="105" spans="1:12" x14ac:dyDescent="0.2">
      <c r="B105" s="129"/>
      <c r="C105" s="129"/>
      <c r="D105" s="129"/>
      <c r="E105" s="129"/>
      <c r="F105" s="129"/>
      <c r="G105" s="129"/>
      <c r="H105" s="129"/>
      <c r="I105" s="129"/>
      <c r="J105" s="153"/>
      <c r="K105" s="153"/>
      <c r="L105" s="153"/>
    </row>
    <row r="106" spans="1:12" x14ac:dyDescent="0.2">
      <c r="B106" s="129"/>
      <c r="C106" s="129"/>
      <c r="D106" s="129"/>
      <c r="E106" s="129"/>
      <c r="F106" s="129"/>
      <c r="G106" s="129"/>
      <c r="H106" s="129"/>
      <c r="I106" s="129"/>
      <c r="J106" s="153"/>
      <c r="K106" s="153"/>
      <c r="L106" s="153"/>
    </row>
    <row r="107" spans="1:12" x14ac:dyDescent="0.2">
      <c r="B107" s="129"/>
      <c r="C107" s="129"/>
      <c r="D107" s="129"/>
      <c r="E107" s="129"/>
      <c r="F107" s="129"/>
      <c r="G107" s="129"/>
      <c r="H107" s="129"/>
      <c r="I107" s="129"/>
      <c r="J107" s="153"/>
      <c r="K107" s="153"/>
      <c r="L107" s="153"/>
    </row>
    <row r="108" spans="1:12" x14ac:dyDescent="0.2">
      <c r="B108" s="129"/>
      <c r="C108" s="129"/>
      <c r="D108" s="129"/>
      <c r="E108" s="129"/>
      <c r="F108" s="129"/>
      <c r="G108" s="129"/>
      <c r="H108" s="129"/>
      <c r="I108" s="129"/>
      <c r="J108" s="153"/>
      <c r="K108" s="153"/>
      <c r="L108" s="153"/>
    </row>
    <row r="109" spans="1:12" x14ac:dyDescent="0.2">
      <c r="B109" s="129"/>
      <c r="C109" s="129"/>
      <c r="D109" s="129"/>
      <c r="E109" s="129"/>
      <c r="F109" s="129"/>
      <c r="G109" s="129"/>
      <c r="H109" s="129"/>
      <c r="I109" s="129"/>
      <c r="J109" s="153"/>
      <c r="K109" s="153"/>
      <c r="L109" s="153"/>
    </row>
    <row r="110" spans="1:12" x14ac:dyDescent="0.2">
      <c r="B110" s="129"/>
      <c r="C110" s="129"/>
      <c r="D110" s="129"/>
      <c r="E110" s="129"/>
      <c r="F110" s="129"/>
      <c r="G110" s="129"/>
      <c r="H110" s="129"/>
      <c r="I110" s="129"/>
      <c r="J110" s="153"/>
      <c r="K110" s="153"/>
      <c r="L110" s="153"/>
    </row>
    <row r="111" spans="1:12" x14ac:dyDescent="0.2">
      <c r="B111" s="129"/>
      <c r="C111" s="129"/>
      <c r="D111" s="129"/>
      <c r="E111" s="129"/>
      <c r="F111" s="129"/>
      <c r="G111" s="129"/>
      <c r="H111" s="129"/>
      <c r="I111" s="129"/>
      <c r="J111" s="153"/>
      <c r="K111" s="153"/>
      <c r="L111" s="153"/>
    </row>
    <row r="112" spans="1:12" x14ac:dyDescent="0.2">
      <c r="B112" s="129"/>
      <c r="C112" s="129"/>
      <c r="D112" s="129"/>
      <c r="E112" s="129"/>
      <c r="F112" s="129"/>
      <c r="G112" s="129"/>
      <c r="H112" s="129"/>
      <c r="I112" s="129"/>
      <c r="J112" s="153"/>
      <c r="K112" s="153"/>
      <c r="L112" s="153"/>
    </row>
    <row r="113" spans="2:12" x14ac:dyDescent="0.2">
      <c r="B113" s="129"/>
      <c r="C113" s="129"/>
      <c r="D113" s="129"/>
      <c r="E113" s="129"/>
      <c r="F113" s="129"/>
      <c r="G113" s="129"/>
      <c r="H113" s="129"/>
      <c r="I113" s="129"/>
      <c r="J113" s="153"/>
      <c r="K113" s="153"/>
      <c r="L113" s="153"/>
    </row>
    <row r="114" spans="2:12" x14ac:dyDescent="0.2">
      <c r="B114" s="129"/>
      <c r="C114" s="129"/>
      <c r="D114" s="129"/>
      <c r="E114" s="129"/>
      <c r="F114" s="129"/>
      <c r="G114" s="129"/>
      <c r="H114" s="129"/>
      <c r="I114" s="129"/>
      <c r="J114" s="153"/>
      <c r="K114" s="153"/>
      <c r="L114" s="153"/>
    </row>
    <row r="115" spans="2:12" x14ac:dyDescent="0.2">
      <c r="B115" s="129"/>
      <c r="C115" s="129"/>
      <c r="D115" s="129"/>
      <c r="E115" s="129"/>
      <c r="F115" s="129"/>
      <c r="G115" s="129"/>
      <c r="H115" s="129"/>
      <c r="I115" s="129"/>
      <c r="J115" s="153"/>
      <c r="K115" s="153"/>
      <c r="L115" s="153"/>
    </row>
    <row r="116" spans="2:12" x14ac:dyDescent="0.2">
      <c r="B116" s="129"/>
      <c r="C116" s="129"/>
      <c r="D116" s="129"/>
      <c r="E116" s="129"/>
      <c r="F116" s="129"/>
      <c r="G116" s="129"/>
      <c r="H116" s="129"/>
      <c r="I116" s="129"/>
      <c r="J116" s="153"/>
      <c r="K116" s="153"/>
      <c r="L116" s="153"/>
    </row>
    <row r="117" spans="2:12" x14ac:dyDescent="0.2">
      <c r="B117" s="129"/>
      <c r="C117" s="129"/>
      <c r="D117" s="129"/>
      <c r="E117" s="129"/>
      <c r="F117" s="129"/>
      <c r="G117" s="129"/>
      <c r="H117" s="129"/>
      <c r="I117" s="129"/>
      <c r="J117" s="153"/>
      <c r="K117" s="153"/>
      <c r="L117" s="153"/>
    </row>
    <row r="118" spans="2:12" x14ac:dyDescent="0.2">
      <c r="B118" s="129"/>
      <c r="C118" s="129"/>
      <c r="D118" s="129"/>
      <c r="E118" s="129"/>
      <c r="F118" s="129"/>
      <c r="G118" s="129"/>
      <c r="H118" s="129"/>
      <c r="I118" s="129"/>
      <c r="J118" s="153"/>
      <c r="K118" s="153"/>
      <c r="L118" s="153"/>
    </row>
    <row r="119" spans="2:12" x14ac:dyDescent="0.2">
      <c r="B119" s="129"/>
      <c r="C119" s="129"/>
      <c r="D119" s="129"/>
      <c r="E119" s="129"/>
      <c r="F119" s="129"/>
      <c r="G119" s="129"/>
      <c r="H119" s="129"/>
      <c r="I119" s="129"/>
      <c r="J119" s="153"/>
      <c r="K119" s="153"/>
      <c r="L119" s="153"/>
    </row>
    <row r="120" spans="2:12" x14ac:dyDescent="0.2">
      <c r="B120" s="129"/>
      <c r="C120" s="129"/>
      <c r="D120" s="129"/>
      <c r="E120" s="129"/>
      <c r="F120" s="129"/>
      <c r="G120" s="129"/>
      <c r="H120" s="129"/>
      <c r="I120" s="129"/>
      <c r="J120" s="153"/>
      <c r="K120" s="153"/>
      <c r="L120" s="153"/>
    </row>
    <row r="121" spans="2:12" x14ac:dyDescent="0.2">
      <c r="B121" s="129"/>
      <c r="C121" s="129"/>
      <c r="D121" s="129"/>
      <c r="E121" s="129"/>
      <c r="F121" s="129"/>
      <c r="G121" s="129"/>
      <c r="H121" s="129"/>
      <c r="I121" s="129"/>
      <c r="J121" s="153"/>
      <c r="K121" s="153"/>
      <c r="L121" s="153"/>
    </row>
    <row r="122" spans="2:12" x14ac:dyDescent="0.2">
      <c r="B122" s="129"/>
      <c r="C122" s="129"/>
      <c r="D122" s="129"/>
      <c r="E122" s="129"/>
      <c r="F122" s="129"/>
      <c r="G122" s="129"/>
      <c r="H122" s="129"/>
      <c r="I122" s="129"/>
      <c r="J122" s="153"/>
      <c r="K122" s="153"/>
      <c r="L122" s="153"/>
    </row>
    <row r="123" spans="2:12" x14ac:dyDescent="0.2">
      <c r="B123" s="129"/>
      <c r="C123" s="129"/>
      <c r="D123" s="129"/>
      <c r="E123" s="129"/>
      <c r="F123" s="129"/>
      <c r="G123" s="129"/>
      <c r="H123" s="129"/>
      <c r="I123" s="129"/>
      <c r="J123" s="153"/>
      <c r="K123" s="153"/>
      <c r="L123" s="153"/>
    </row>
    <row r="124" spans="2:12" x14ac:dyDescent="0.2">
      <c r="B124" s="129"/>
      <c r="C124" s="129"/>
      <c r="D124" s="129"/>
      <c r="E124" s="129"/>
      <c r="F124" s="129"/>
      <c r="G124" s="129"/>
      <c r="H124" s="129"/>
      <c r="I124" s="129"/>
      <c r="J124" s="153"/>
      <c r="K124" s="153"/>
      <c r="L124" s="153"/>
    </row>
    <row r="125" spans="2:12" x14ac:dyDescent="0.2">
      <c r="B125" s="129"/>
      <c r="C125" s="129"/>
      <c r="D125" s="129"/>
      <c r="E125" s="129"/>
      <c r="F125" s="129"/>
      <c r="G125" s="129"/>
      <c r="H125" s="129"/>
      <c r="I125" s="129"/>
      <c r="J125" s="153"/>
      <c r="K125" s="153"/>
      <c r="L125" s="153"/>
    </row>
    <row r="126" spans="2:12" x14ac:dyDescent="0.2">
      <c r="B126" s="129"/>
      <c r="C126" s="129"/>
      <c r="D126" s="129"/>
      <c r="E126" s="129"/>
      <c r="F126" s="129"/>
      <c r="G126" s="129"/>
      <c r="H126" s="129"/>
      <c r="I126" s="129"/>
      <c r="J126" s="153"/>
      <c r="K126" s="153"/>
      <c r="L126" s="153"/>
    </row>
    <row r="127" spans="2:12" x14ac:dyDescent="0.2">
      <c r="B127" s="129"/>
      <c r="C127" s="129"/>
      <c r="D127" s="129"/>
      <c r="E127" s="129"/>
      <c r="F127" s="129"/>
      <c r="G127" s="129"/>
      <c r="H127" s="129"/>
      <c r="I127" s="129"/>
      <c r="J127" s="153"/>
      <c r="K127" s="153"/>
      <c r="L127" s="153"/>
    </row>
    <row r="128" spans="2:12" x14ac:dyDescent="0.2">
      <c r="B128" s="129"/>
      <c r="C128" s="129"/>
      <c r="D128" s="129"/>
      <c r="E128" s="129"/>
      <c r="F128" s="129"/>
      <c r="G128" s="129"/>
      <c r="H128" s="129"/>
      <c r="I128" s="129"/>
      <c r="J128" s="153"/>
      <c r="K128" s="153"/>
      <c r="L128" s="153"/>
    </row>
    <row r="129" spans="2:12" x14ac:dyDescent="0.2">
      <c r="B129" s="129"/>
      <c r="C129" s="129"/>
      <c r="D129" s="129"/>
      <c r="E129" s="129"/>
      <c r="F129" s="129"/>
      <c r="G129" s="129"/>
      <c r="H129" s="129"/>
      <c r="I129" s="129"/>
      <c r="J129" s="153"/>
      <c r="K129" s="153"/>
      <c r="L129" s="153"/>
    </row>
    <row r="130" spans="2:12" x14ac:dyDescent="0.2">
      <c r="B130" s="129"/>
      <c r="C130" s="129"/>
      <c r="D130" s="129"/>
      <c r="E130" s="129"/>
      <c r="F130" s="129"/>
      <c r="G130" s="129"/>
      <c r="H130" s="129"/>
      <c r="I130" s="129"/>
      <c r="J130" s="153"/>
      <c r="K130" s="153"/>
      <c r="L130" s="153"/>
    </row>
    <row r="131" spans="2:12" x14ac:dyDescent="0.2">
      <c r="B131" s="129"/>
      <c r="C131" s="129"/>
      <c r="D131" s="129"/>
      <c r="E131" s="129"/>
      <c r="F131" s="129"/>
      <c r="G131" s="129"/>
      <c r="H131" s="129"/>
      <c r="I131" s="129"/>
      <c r="J131" s="153"/>
      <c r="K131" s="153"/>
      <c r="L131" s="153"/>
    </row>
    <row r="132" spans="2:12" x14ac:dyDescent="0.2">
      <c r="B132" s="129"/>
      <c r="C132" s="129"/>
      <c r="D132" s="129"/>
      <c r="E132" s="129"/>
      <c r="F132" s="129"/>
      <c r="G132" s="129"/>
      <c r="H132" s="129"/>
      <c r="I132" s="129"/>
      <c r="J132" s="153"/>
      <c r="K132" s="153"/>
      <c r="L132" s="153"/>
    </row>
    <row r="133" spans="2:12" x14ac:dyDescent="0.2">
      <c r="B133" s="129"/>
      <c r="C133" s="129"/>
      <c r="D133" s="129"/>
      <c r="E133" s="129"/>
      <c r="F133" s="129"/>
      <c r="G133" s="129"/>
      <c r="H133" s="129"/>
      <c r="I133" s="129"/>
      <c r="J133" s="153"/>
      <c r="K133" s="153"/>
      <c r="L133" s="153"/>
    </row>
    <row r="134" spans="2:12" x14ac:dyDescent="0.2">
      <c r="B134" s="129"/>
      <c r="C134" s="129"/>
      <c r="D134" s="129"/>
      <c r="E134" s="129"/>
      <c r="F134" s="129"/>
      <c r="G134" s="129"/>
      <c r="H134" s="129"/>
      <c r="I134" s="129"/>
      <c r="J134" s="153"/>
      <c r="K134" s="153"/>
      <c r="L134" s="153"/>
    </row>
    <row r="135" spans="2:12" x14ac:dyDescent="0.2">
      <c r="B135" s="129"/>
      <c r="C135" s="129"/>
      <c r="D135" s="129"/>
      <c r="E135" s="129"/>
      <c r="F135" s="129"/>
      <c r="G135" s="129"/>
      <c r="H135" s="129"/>
      <c r="I135" s="129"/>
      <c r="J135" s="153"/>
      <c r="K135" s="153"/>
      <c r="L135" s="153"/>
    </row>
    <row r="136" spans="2:12" x14ac:dyDescent="0.2">
      <c r="B136" s="129"/>
      <c r="C136" s="129"/>
      <c r="D136" s="129"/>
      <c r="E136" s="129"/>
      <c r="F136" s="129"/>
      <c r="G136" s="129"/>
      <c r="H136" s="129"/>
      <c r="I136" s="129"/>
      <c r="J136" s="153"/>
      <c r="K136" s="153"/>
      <c r="L136" s="153"/>
    </row>
    <row r="137" spans="2:12" x14ac:dyDescent="0.2">
      <c r="B137" s="129"/>
      <c r="C137" s="129"/>
      <c r="D137" s="129"/>
      <c r="E137" s="129"/>
      <c r="F137" s="129"/>
      <c r="G137" s="129"/>
      <c r="H137" s="129"/>
      <c r="I137" s="129"/>
      <c r="J137" s="153"/>
      <c r="K137" s="153"/>
      <c r="L137" s="153"/>
    </row>
    <row r="138" spans="2:12" x14ac:dyDescent="0.2">
      <c r="B138" s="129"/>
      <c r="C138" s="129"/>
      <c r="D138" s="129"/>
      <c r="E138" s="129"/>
      <c r="F138" s="129"/>
      <c r="G138" s="129"/>
      <c r="H138" s="129"/>
      <c r="I138" s="129"/>
      <c r="J138" s="153"/>
      <c r="K138" s="153"/>
      <c r="L138" s="153"/>
    </row>
    <row r="139" spans="2:12" x14ac:dyDescent="0.2">
      <c r="B139" s="129"/>
      <c r="C139" s="129"/>
      <c r="D139" s="129"/>
      <c r="E139" s="129"/>
      <c r="F139" s="129"/>
      <c r="G139" s="129"/>
      <c r="H139" s="129"/>
      <c r="I139" s="129"/>
      <c r="J139" s="153"/>
      <c r="K139" s="153"/>
      <c r="L139" s="153"/>
    </row>
    <row r="140" spans="2:12" x14ac:dyDescent="0.2">
      <c r="B140" s="129"/>
      <c r="C140" s="129"/>
      <c r="D140" s="129"/>
      <c r="E140" s="129"/>
      <c r="F140" s="129"/>
      <c r="G140" s="129"/>
      <c r="H140" s="129"/>
      <c r="I140" s="129"/>
      <c r="J140" s="153"/>
      <c r="K140" s="153"/>
      <c r="L140" s="153"/>
    </row>
    <row r="141" spans="2:12" x14ac:dyDescent="0.2">
      <c r="B141" s="129"/>
      <c r="C141" s="129"/>
      <c r="D141" s="129"/>
      <c r="E141" s="129"/>
      <c r="F141" s="129"/>
      <c r="G141" s="129"/>
      <c r="H141" s="129"/>
      <c r="I141" s="129"/>
      <c r="J141" s="153"/>
      <c r="K141" s="153"/>
      <c r="L141" s="153"/>
    </row>
    <row r="142" spans="2:12" x14ac:dyDescent="0.2">
      <c r="B142" s="129"/>
      <c r="C142" s="129"/>
      <c r="D142" s="129"/>
      <c r="E142" s="129"/>
      <c r="F142" s="129"/>
      <c r="G142" s="129"/>
      <c r="H142" s="129"/>
      <c r="I142" s="129"/>
      <c r="J142" s="153"/>
      <c r="K142" s="153"/>
      <c r="L142" s="153"/>
    </row>
    <row r="143" spans="2:12" x14ac:dyDescent="0.2">
      <c r="B143" s="129"/>
      <c r="C143" s="129"/>
      <c r="D143" s="129"/>
      <c r="E143" s="129"/>
      <c r="F143" s="129"/>
      <c r="G143" s="129"/>
      <c r="H143" s="129"/>
      <c r="I143" s="129"/>
      <c r="J143" s="153"/>
      <c r="K143" s="153"/>
      <c r="L143" s="153"/>
    </row>
    <row r="144" spans="2:12" x14ac:dyDescent="0.2">
      <c r="B144" s="129"/>
      <c r="C144" s="129"/>
      <c r="D144" s="129"/>
      <c r="E144" s="129"/>
      <c r="F144" s="129"/>
      <c r="G144" s="129"/>
      <c r="H144" s="129"/>
      <c r="I144" s="129"/>
      <c r="J144" s="153"/>
      <c r="K144" s="153"/>
      <c r="L144" s="153"/>
    </row>
    <row r="145" spans="2:12" x14ac:dyDescent="0.2">
      <c r="B145" s="129"/>
      <c r="C145" s="129"/>
      <c r="D145" s="129"/>
      <c r="E145" s="129"/>
      <c r="F145" s="129"/>
      <c r="G145" s="129"/>
      <c r="H145" s="129"/>
      <c r="I145" s="129"/>
      <c r="J145" s="153"/>
      <c r="K145" s="153"/>
      <c r="L145" s="153"/>
    </row>
    <row r="146" spans="2:12" x14ac:dyDescent="0.2">
      <c r="B146" s="129"/>
      <c r="C146" s="129"/>
      <c r="D146" s="129"/>
      <c r="E146" s="129"/>
      <c r="F146" s="129"/>
      <c r="G146" s="129"/>
      <c r="H146" s="129"/>
      <c r="I146" s="129"/>
      <c r="J146" s="153"/>
      <c r="K146" s="153"/>
      <c r="L146" s="153"/>
    </row>
    <row r="147" spans="2:12" x14ac:dyDescent="0.2">
      <c r="B147" s="129"/>
      <c r="C147" s="129"/>
      <c r="D147" s="129"/>
      <c r="E147" s="129"/>
      <c r="F147" s="129"/>
      <c r="G147" s="129"/>
      <c r="H147" s="129"/>
      <c r="I147" s="129"/>
      <c r="J147" s="153"/>
      <c r="K147" s="153"/>
      <c r="L147" s="153"/>
    </row>
    <row r="148" spans="2:12" x14ac:dyDescent="0.2">
      <c r="B148" s="129"/>
      <c r="C148" s="129"/>
      <c r="D148" s="129"/>
      <c r="E148" s="129"/>
      <c r="F148" s="129"/>
      <c r="G148" s="129"/>
      <c r="H148" s="129"/>
      <c r="I148" s="129"/>
      <c r="J148" s="153"/>
      <c r="K148" s="153"/>
      <c r="L148" s="153"/>
    </row>
    <row r="149" spans="2:12" x14ac:dyDescent="0.2">
      <c r="B149" s="129"/>
      <c r="C149" s="129"/>
      <c r="D149" s="129"/>
      <c r="E149" s="129"/>
      <c r="F149" s="129"/>
      <c r="G149" s="129"/>
      <c r="H149" s="129"/>
      <c r="I149" s="129"/>
      <c r="J149" s="153"/>
      <c r="K149" s="153"/>
      <c r="L149" s="153"/>
    </row>
    <row r="150" spans="2:12" x14ac:dyDescent="0.2">
      <c r="B150" s="129"/>
      <c r="C150" s="129"/>
      <c r="D150" s="129"/>
      <c r="E150" s="129"/>
      <c r="F150" s="129"/>
      <c r="G150" s="129"/>
      <c r="H150" s="129"/>
      <c r="I150" s="129"/>
      <c r="J150" s="153"/>
      <c r="K150" s="153"/>
      <c r="L150" s="153"/>
    </row>
    <row r="151" spans="2:12" x14ac:dyDescent="0.2">
      <c r="B151" s="129"/>
      <c r="C151" s="129"/>
      <c r="D151" s="129"/>
      <c r="E151" s="129"/>
      <c r="F151" s="129"/>
      <c r="G151" s="129"/>
      <c r="H151" s="129"/>
      <c r="I151" s="129"/>
      <c r="J151" s="153"/>
      <c r="K151" s="153"/>
      <c r="L151" s="153"/>
    </row>
    <row r="152" spans="2:12" x14ac:dyDescent="0.2">
      <c r="B152" s="129"/>
      <c r="C152" s="129"/>
      <c r="D152" s="129"/>
      <c r="E152" s="129"/>
      <c r="F152" s="129"/>
      <c r="G152" s="129"/>
      <c r="H152" s="129"/>
      <c r="I152" s="129"/>
      <c r="J152" s="153"/>
      <c r="K152" s="153"/>
      <c r="L152" s="153"/>
    </row>
    <row r="153" spans="2:12" x14ac:dyDescent="0.2">
      <c r="B153" s="129"/>
      <c r="C153" s="129"/>
      <c r="D153" s="129"/>
      <c r="E153" s="129"/>
      <c r="F153" s="129"/>
      <c r="G153" s="129"/>
      <c r="H153" s="129"/>
      <c r="I153" s="129"/>
      <c r="J153" s="153"/>
      <c r="K153" s="153"/>
      <c r="L153" s="153"/>
    </row>
    <row r="154" spans="2:12" x14ac:dyDescent="0.2">
      <c r="B154" s="129"/>
      <c r="C154" s="129"/>
      <c r="D154" s="129"/>
      <c r="E154" s="129"/>
      <c r="F154" s="129"/>
      <c r="G154" s="129"/>
      <c r="H154" s="129"/>
      <c r="I154" s="129"/>
      <c r="J154" s="153"/>
      <c r="K154" s="153"/>
      <c r="L154" s="153"/>
    </row>
    <row r="155" spans="2:12" x14ac:dyDescent="0.2">
      <c r="B155" s="129"/>
      <c r="C155" s="129"/>
      <c r="D155" s="129"/>
      <c r="E155" s="129"/>
      <c r="F155" s="129"/>
      <c r="G155" s="129"/>
      <c r="H155" s="129"/>
      <c r="I155" s="129"/>
      <c r="J155" s="153"/>
      <c r="K155" s="153"/>
      <c r="L155" s="153"/>
    </row>
    <row r="156" spans="2:12" x14ac:dyDescent="0.2">
      <c r="B156" s="129"/>
      <c r="C156" s="129"/>
      <c r="D156" s="129"/>
      <c r="E156" s="129"/>
      <c r="F156" s="129"/>
      <c r="G156" s="129"/>
      <c r="H156" s="129"/>
      <c r="I156" s="129"/>
      <c r="J156" s="153"/>
      <c r="K156" s="153"/>
      <c r="L156" s="153"/>
    </row>
    <row r="157" spans="2:12" x14ac:dyDescent="0.2">
      <c r="B157" s="129"/>
      <c r="C157" s="129"/>
      <c r="D157" s="129"/>
      <c r="E157" s="129"/>
      <c r="F157" s="129"/>
      <c r="G157" s="129"/>
      <c r="H157" s="129"/>
      <c r="I157" s="129"/>
      <c r="J157" s="153"/>
      <c r="K157" s="153"/>
      <c r="L157" s="153"/>
    </row>
    <row r="158" spans="2:12" x14ac:dyDescent="0.2">
      <c r="B158" s="129"/>
      <c r="C158" s="129"/>
      <c r="D158" s="129"/>
      <c r="E158" s="129"/>
      <c r="F158" s="129"/>
      <c r="G158" s="129"/>
      <c r="H158" s="129"/>
      <c r="I158" s="129"/>
      <c r="J158" s="153"/>
      <c r="K158" s="153"/>
      <c r="L158" s="153"/>
    </row>
    <row r="159" spans="2:12" x14ac:dyDescent="0.2">
      <c r="B159" s="129"/>
      <c r="C159" s="129"/>
      <c r="D159" s="129"/>
      <c r="E159" s="129"/>
      <c r="F159" s="129"/>
      <c r="G159" s="129"/>
      <c r="H159" s="129"/>
      <c r="I159" s="129"/>
      <c r="J159" s="153"/>
      <c r="K159" s="153"/>
      <c r="L159" s="153"/>
    </row>
    <row r="160" spans="2:12" x14ac:dyDescent="0.2">
      <c r="B160" s="129"/>
      <c r="C160" s="129"/>
      <c r="D160" s="129"/>
      <c r="E160" s="129"/>
      <c r="F160" s="129"/>
      <c r="G160" s="129"/>
      <c r="H160" s="129"/>
      <c r="I160" s="129"/>
      <c r="J160" s="153"/>
      <c r="K160" s="153"/>
      <c r="L160" s="153"/>
    </row>
    <row r="161" spans="2:12" x14ac:dyDescent="0.2">
      <c r="B161" s="129"/>
      <c r="C161" s="129"/>
      <c r="D161" s="129"/>
      <c r="E161" s="129"/>
      <c r="F161" s="129"/>
      <c r="G161" s="129"/>
      <c r="H161" s="129"/>
      <c r="I161" s="129"/>
      <c r="J161" s="153"/>
      <c r="K161" s="153"/>
      <c r="L161" s="153"/>
    </row>
    <row r="162" spans="2:12" x14ac:dyDescent="0.2">
      <c r="B162" s="129"/>
      <c r="C162" s="129"/>
      <c r="D162" s="129"/>
      <c r="E162" s="129"/>
      <c r="F162" s="129"/>
      <c r="G162" s="129"/>
      <c r="H162" s="129"/>
      <c r="I162" s="129"/>
      <c r="J162" s="153"/>
      <c r="K162" s="153"/>
      <c r="L162" s="153"/>
    </row>
    <row r="163" spans="2:12" x14ac:dyDescent="0.2">
      <c r="B163" s="129"/>
      <c r="C163" s="129"/>
      <c r="D163" s="129"/>
      <c r="E163" s="129"/>
      <c r="F163" s="129"/>
      <c r="G163" s="129"/>
      <c r="H163" s="129"/>
      <c r="I163" s="129"/>
      <c r="J163" s="153"/>
      <c r="K163" s="153"/>
      <c r="L163" s="153"/>
    </row>
    <row r="164" spans="2:12" x14ac:dyDescent="0.2">
      <c r="B164" s="129"/>
      <c r="C164" s="129"/>
      <c r="D164" s="129"/>
      <c r="E164" s="129"/>
      <c r="F164" s="129"/>
      <c r="G164" s="129"/>
      <c r="H164" s="129"/>
      <c r="I164" s="129"/>
      <c r="J164" s="153"/>
      <c r="K164" s="153"/>
      <c r="L164" s="153"/>
    </row>
    <row r="165" spans="2:12" x14ac:dyDescent="0.2">
      <c r="B165" s="129"/>
      <c r="C165" s="129"/>
      <c r="D165" s="129"/>
      <c r="E165" s="129"/>
      <c r="F165" s="129"/>
      <c r="G165" s="129"/>
      <c r="H165" s="129"/>
      <c r="I165" s="129"/>
      <c r="J165" s="153"/>
      <c r="K165" s="153"/>
      <c r="L165" s="153"/>
    </row>
    <row r="166" spans="2:12" x14ac:dyDescent="0.2">
      <c r="B166" s="129"/>
      <c r="C166" s="129"/>
      <c r="D166" s="129"/>
      <c r="E166" s="129"/>
      <c r="F166" s="129"/>
      <c r="G166" s="129"/>
      <c r="H166" s="129"/>
      <c r="I166" s="129"/>
      <c r="J166" s="153"/>
      <c r="K166" s="153"/>
      <c r="L166" s="153"/>
    </row>
    <row r="167" spans="2:12" x14ac:dyDescent="0.2">
      <c r="B167" s="129"/>
      <c r="C167" s="129"/>
      <c r="D167" s="129"/>
      <c r="E167" s="129"/>
      <c r="F167" s="129"/>
      <c r="G167" s="129"/>
      <c r="H167" s="129"/>
      <c r="I167" s="129"/>
      <c r="J167" s="153"/>
      <c r="K167" s="153"/>
      <c r="L167" s="153"/>
    </row>
    <row r="168" spans="2:12" x14ac:dyDescent="0.2">
      <c r="B168" s="129"/>
      <c r="C168" s="129"/>
      <c r="D168" s="129"/>
      <c r="E168" s="129"/>
      <c r="F168" s="129"/>
      <c r="G168" s="129"/>
      <c r="H168" s="129"/>
      <c r="I168" s="129"/>
      <c r="J168" s="153"/>
      <c r="K168" s="153"/>
      <c r="L168" s="153"/>
    </row>
    <row r="169" spans="2:12" x14ac:dyDescent="0.2">
      <c r="B169" s="129"/>
      <c r="C169" s="129"/>
      <c r="D169" s="129"/>
      <c r="E169" s="129"/>
      <c r="F169" s="129"/>
      <c r="G169" s="129"/>
      <c r="H169" s="129"/>
      <c r="I169" s="129"/>
      <c r="J169" s="153"/>
      <c r="K169" s="153"/>
      <c r="L169" s="153"/>
    </row>
    <row r="170" spans="2:12" x14ac:dyDescent="0.2">
      <c r="B170" s="129"/>
      <c r="C170" s="129"/>
      <c r="D170" s="129"/>
      <c r="E170" s="129"/>
      <c r="F170" s="129"/>
      <c r="G170" s="129"/>
      <c r="H170" s="129"/>
      <c r="I170" s="129"/>
      <c r="J170" s="153"/>
      <c r="K170" s="153"/>
      <c r="L170" s="153"/>
    </row>
    <row r="171" spans="2:12" x14ac:dyDescent="0.2">
      <c r="B171" s="129"/>
      <c r="C171" s="129"/>
      <c r="D171" s="129"/>
      <c r="E171" s="129"/>
      <c r="F171" s="129"/>
      <c r="G171" s="129"/>
      <c r="H171" s="129"/>
      <c r="I171" s="129"/>
      <c r="J171" s="153"/>
      <c r="K171" s="153"/>
      <c r="L171" s="153"/>
    </row>
    <row r="172" spans="2:12" x14ac:dyDescent="0.2">
      <c r="B172" s="129"/>
      <c r="C172" s="129"/>
      <c r="D172" s="129"/>
      <c r="E172" s="129"/>
      <c r="F172" s="129"/>
      <c r="G172" s="129"/>
      <c r="H172" s="129"/>
      <c r="I172" s="129"/>
      <c r="J172" s="153"/>
      <c r="K172" s="153"/>
      <c r="L172" s="153"/>
    </row>
    <row r="173" spans="2:12" x14ac:dyDescent="0.2">
      <c r="B173" s="129"/>
      <c r="C173" s="129"/>
      <c r="D173" s="129"/>
      <c r="E173" s="129"/>
      <c r="F173" s="129"/>
      <c r="G173" s="129"/>
      <c r="H173" s="129"/>
      <c r="I173" s="129"/>
      <c r="J173" s="153"/>
      <c r="K173" s="153"/>
      <c r="L173" s="153"/>
    </row>
    <row r="174" spans="2:12" x14ac:dyDescent="0.2">
      <c r="B174" s="129"/>
      <c r="C174" s="129"/>
      <c r="D174" s="129"/>
      <c r="E174" s="129"/>
      <c r="F174" s="129"/>
      <c r="G174" s="129"/>
      <c r="H174" s="129"/>
      <c r="I174" s="129"/>
      <c r="J174" s="153"/>
      <c r="K174" s="153"/>
      <c r="L174" s="153"/>
    </row>
    <row r="175" spans="2:12" x14ac:dyDescent="0.2">
      <c r="B175" s="129"/>
      <c r="C175" s="129"/>
      <c r="D175" s="129"/>
      <c r="E175" s="129"/>
      <c r="F175" s="129"/>
      <c r="G175" s="129"/>
      <c r="H175" s="129"/>
      <c r="I175" s="129"/>
      <c r="J175" s="153"/>
      <c r="K175" s="153"/>
      <c r="L175" s="153"/>
    </row>
    <row r="176" spans="2:12" x14ac:dyDescent="0.2">
      <c r="B176" s="129"/>
      <c r="C176" s="129"/>
      <c r="D176" s="129"/>
      <c r="E176" s="129"/>
      <c r="F176" s="129"/>
      <c r="G176" s="129"/>
      <c r="H176" s="129"/>
      <c r="I176" s="129"/>
      <c r="J176" s="153"/>
      <c r="K176" s="153"/>
      <c r="L176" s="153"/>
    </row>
    <row r="177" spans="2:12" x14ac:dyDescent="0.2">
      <c r="B177" s="129"/>
      <c r="C177" s="129"/>
      <c r="D177" s="129"/>
      <c r="E177" s="129"/>
      <c r="F177" s="129"/>
      <c r="G177" s="129"/>
      <c r="H177" s="129"/>
      <c r="I177" s="129"/>
      <c r="J177" s="153"/>
      <c r="K177" s="153"/>
      <c r="L177" s="153"/>
    </row>
    <row r="178" spans="2:12" x14ac:dyDescent="0.2">
      <c r="B178" s="129"/>
      <c r="C178" s="129"/>
      <c r="D178" s="129"/>
      <c r="E178" s="129"/>
      <c r="F178" s="129"/>
      <c r="G178" s="129"/>
      <c r="H178" s="129"/>
      <c r="I178" s="129"/>
      <c r="J178" s="153"/>
      <c r="K178" s="153"/>
      <c r="L178" s="153"/>
    </row>
    <row r="179" spans="2:12" x14ac:dyDescent="0.2">
      <c r="B179" s="129"/>
      <c r="C179" s="129"/>
      <c r="D179" s="129"/>
      <c r="E179" s="129"/>
      <c r="F179" s="129"/>
      <c r="G179" s="129"/>
      <c r="H179" s="129"/>
      <c r="I179" s="129"/>
      <c r="J179" s="153"/>
      <c r="K179" s="153"/>
      <c r="L179" s="153"/>
    </row>
    <row r="180" spans="2:12" x14ac:dyDescent="0.2">
      <c r="B180" s="129"/>
      <c r="C180" s="129"/>
      <c r="D180" s="129"/>
      <c r="E180" s="129"/>
      <c r="F180" s="129"/>
      <c r="G180" s="129"/>
      <c r="H180" s="129"/>
      <c r="I180" s="129"/>
      <c r="J180" s="153"/>
      <c r="K180" s="153"/>
      <c r="L180" s="153"/>
    </row>
  </sheetData>
  <mergeCells count="2">
    <mergeCell ref="A2:I2"/>
    <mergeCell ref="A1:I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N180"/>
  <sheetViews>
    <sheetView workbookViewId="0">
      <selection activeCell="A9" sqref="A9:A102"/>
    </sheetView>
  </sheetViews>
  <sheetFormatPr defaultRowHeight="11.25" outlineLevelRow="3" x14ac:dyDescent="0.2"/>
  <cols>
    <col min="1" max="1" width="52" style="168" customWidth="1"/>
    <col min="2" max="9" width="15.140625" style="138" customWidth="1"/>
    <col min="10" max="16384" width="9.140625" style="168"/>
  </cols>
  <sheetData>
    <row r="1" spans="1:14" s="195" customFormat="1" ht="12.75" x14ac:dyDescent="0.2">
      <c r="B1" s="158"/>
      <c r="C1" s="158"/>
      <c r="D1" s="158"/>
      <c r="E1" s="158"/>
      <c r="F1" s="158"/>
      <c r="G1" s="158"/>
      <c r="H1" s="158"/>
      <c r="I1" s="158"/>
    </row>
    <row r="2" spans="1:14" s="195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5"/>
      <c r="H2" s="5"/>
      <c r="I2" s="5"/>
      <c r="J2" s="228"/>
      <c r="K2" s="228"/>
      <c r="L2" s="228"/>
      <c r="M2" s="228"/>
      <c r="N2" s="228"/>
    </row>
    <row r="3" spans="1:14" s="195" customFormat="1" ht="12.75" x14ac:dyDescent="0.2">
      <c r="A3" s="79"/>
      <c r="B3" s="158"/>
      <c r="C3" s="158"/>
      <c r="D3" s="158"/>
      <c r="E3" s="158"/>
      <c r="F3" s="158"/>
      <c r="G3" s="158"/>
      <c r="H3" s="158"/>
      <c r="I3" s="158"/>
    </row>
    <row r="4" spans="1:14" s="250" customFormat="1" ht="12.75" x14ac:dyDescent="0.2">
      <c r="B4" s="206"/>
      <c r="C4" s="206"/>
      <c r="D4" s="206"/>
      <c r="E4" s="206"/>
      <c r="F4" s="206"/>
      <c r="G4" s="206"/>
      <c r="H4" s="206"/>
      <c r="I4" s="206" t="str">
        <f>VALUSD</f>
        <v>млрд. дол. США</v>
      </c>
    </row>
    <row r="5" spans="1:14" s="118" customFormat="1" ht="12.75" x14ac:dyDescent="0.2">
      <c r="A5" s="184"/>
      <c r="B5" s="122">
        <v>43100</v>
      </c>
      <c r="C5" s="122">
        <v>43131</v>
      </c>
      <c r="D5" s="122">
        <v>43159</v>
      </c>
      <c r="E5" s="122">
        <v>43190</v>
      </c>
      <c r="F5" s="122">
        <v>43220</v>
      </c>
      <c r="G5" s="122">
        <v>43251</v>
      </c>
      <c r="H5" s="122">
        <v>43281</v>
      </c>
      <c r="I5" s="122">
        <v>43312</v>
      </c>
    </row>
    <row r="6" spans="1:14" s="69" customFormat="1" ht="31.5" x14ac:dyDescent="0.2">
      <c r="A6" s="134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96">
        <f t="shared" ref="B6:H6" si="0">B$7+B$70</f>
        <v>76.305753084310012</v>
      </c>
      <c r="C6" s="196">
        <f t="shared" si="0"/>
        <v>76.223721647399998</v>
      </c>
      <c r="D6" s="196">
        <f t="shared" si="0"/>
        <v>76.771022724070008</v>
      </c>
      <c r="E6" s="196">
        <f t="shared" si="0"/>
        <v>77.367692873940001</v>
      </c>
      <c r="F6" s="196">
        <f t="shared" si="0"/>
        <v>77.051075670810022</v>
      </c>
      <c r="G6" s="196">
        <f t="shared" si="0"/>
        <v>76.258600902599994</v>
      </c>
      <c r="H6" s="196">
        <f t="shared" si="0"/>
        <v>76.301169165160005</v>
      </c>
      <c r="I6" s="196">
        <v>75.711091565359993</v>
      </c>
    </row>
    <row r="7" spans="1:14" s="227" customFormat="1" ht="15" x14ac:dyDescent="0.2">
      <c r="A7" s="162" t="s">
        <v>70</v>
      </c>
      <c r="B7" s="190">
        <f t="shared" ref="B7:I7" si="1">B$8+B$46</f>
        <v>65.332784469550006</v>
      </c>
      <c r="C7" s="190">
        <f t="shared" si="1"/>
        <v>65.441268298469993</v>
      </c>
      <c r="D7" s="190">
        <f t="shared" si="1"/>
        <v>66.101409520930005</v>
      </c>
      <c r="E7" s="190">
        <f t="shared" si="1"/>
        <v>66.790280904650004</v>
      </c>
      <c r="F7" s="190">
        <f t="shared" si="1"/>
        <v>66.671865770160025</v>
      </c>
      <c r="G7" s="190">
        <f t="shared" si="1"/>
        <v>66.221666958259988</v>
      </c>
      <c r="H7" s="190">
        <f t="shared" si="1"/>
        <v>66.138065474650006</v>
      </c>
      <c r="I7" s="190">
        <f t="shared" si="1"/>
        <v>65.422520472660011</v>
      </c>
    </row>
    <row r="8" spans="1:14" s="95" customFormat="1" ht="15" outlineLevel="1" x14ac:dyDescent="0.2">
      <c r="A8" s="37" t="s">
        <v>52</v>
      </c>
      <c r="B8" s="80">
        <f t="shared" ref="B8:I8" si="2">B$9+B$44</f>
        <v>26.842676472450012</v>
      </c>
      <c r="C8" s="80">
        <f t="shared" si="2"/>
        <v>26.612179945339992</v>
      </c>
      <c r="D8" s="80">
        <f t="shared" si="2"/>
        <v>27.644103857670007</v>
      </c>
      <c r="E8" s="80">
        <f t="shared" si="2"/>
        <v>28.284891932920004</v>
      </c>
      <c r="F8" s="80">
        <f t="shared" si="2"/>
        <v>28.445947794910012</v>
      </c>
      <c r="G8" s="80">
        <f t="shared" si="2"/>
        <v>28.592804085049998</v>
      </c>
      <c r="H8" s="80">
        <f t="shared" si="2"/>
        <v>28.620994749390007</v>
      </c>
      <c r="I8" s="80">
        <f t="shared" si="2"/>
        <v>27.90821537563</v>
      </c>
    </row>
    <row r="9" spans="1:14" s="152" customFormat="1" ht="25.5" outlineLevel="2" collapsed="1" x14ac:dyDescent="0.2">
      <c r="A9" s="261" t="s">
        <v>196</v>
      </c>
      <c r="B9" s="143">
        <f t="shared" ref="B9:H9" si="3">SUM(B$10:B$43)</f>
        <v>26.757860621410014</v>
      </c>
      <c r="C9" s="143">
        <f t="shared" si="3"/>
        <v>26.527187151289993</v>
      </c>
      <c r="D9" s="143">
        <f t="shared" si="3"/>
        <v>27.555765982410009</v>
      </c>
      <c r="E9" s="143">
        <f t="shared" si="3"/>
        <v>28.195207225440004</v>
      </c>
      <c r="F9" s="143">
        <f t="shared" si="3"/>
        <v>28.356451871610012</v>
      </c>
      <c r="G9" s="143">
        <f t="shared" si="3"/>
        <v>28.502985493399997</v>
      </c>
      <c r="H9" s="143">
        <f t="shared" si="3"/>
        <v>28.531359137630009</v>
      </c>
      <c r="I9" s="143">
        <v>27.821711894700002</v>
      </c>
    </row>
    <row r="10" spans="1:14" s="189" customFormat="1" ht="12.75" hidden="1" outlineLevel="3" x14ac:dyDescent="0.2">
      <c r="A10" s="262" t="s">
        <v>144</v>
      </c>
      <c r="B10" s="21">
        <v>2.2321566689900001</v>
      </c>
      <c r="C10" s="21">
        <v>2.2368133990499999</v>
      </c>
      <c r="D10" s="21">
        <v>2.3248481855200001</v>
      </c>
      <c r="E10" s="21">
        <v>2.3602936885700001</v>
      </c>
      <c r="F10" s="21">
        <v>2.3884989226200002</v>
      </c>
      <c r="G10" s="21">
        <v>2.3971104098399998</v>
      </c>
      <c r="H10" s="21">
        <v>2.39222697777</v>
      </c>
      <c r="I10" s="21">
        <v>2.34161606779</v>
      </c>
    </row>
    <row r="11" spans="1:14" ht="12.75" hidden="1" outlineLevel="3" x14ac:dyDescent="0.2">
      <c r="A11" s="263" t="s">
        <v>204</v>
      </c>
      <c r="B11" s="230">
        <v>0.67812195027</v>
      </c>
      <c r="C11" s="230">
        <v>0.67953664976999995</v>
      </c>
      <c r="D11" s="230">
        <v>0.70628133211999999</v>
      </c>
      <c r="E11" s="230">
        <v>0.71704956091000005</v>
      </c>
      <c r="F11" s="230">
        <v>0.72561821946000005</v>
      </c>
      <c r="G11" s="230">
        <v>0.72823436129999997</v>
      </c>
      <c r="H11" s="230">
        <v>0.72675079049000002</v>
      </c>
      <c r="I11" s="230">
        <v>0.71137536034000004</v>
      </c>
      <c r="J11" s="153"/>
      <c r="K11" s="153"/>
      <c r="L11" s="153"/>
    </row>
    <row r="12" spans="1:14" ht="12.75" hidden="1" outlineLevel="3" x14ac:dyDescent="0.2">
      <c r="A12" s="263" t="s">
        <v>32</v>
      </c>
      <c r="B12" s="230">
        <v>0.24593776166</v>
      </c>
      <c r="C12" s="230">
        <v>0.20398738382000001</v>
      </c>
      <c r="D12" s="230">
        <v>0.15787989464999999</v>
      </c>
      <c r="E12" s="230">
        <v>0.34552385985</v>
      </c>
      <c r="F12" s="230">
        <v>0.34601957517999998</v>
      </c>
      <c r="G12" s="230">
        <v>0.30404100000000001</v>
      </c>
      <c r="H12" s="230">
        <v>0.37160029086000002</v>
      </c>
      <c r="I12" s="230">
        <v>0.37200509289</v>
      </c>
      <c r="J12" s="153"/>
      <c r="K12" s="153"/>
      <c r="L12" s="153"/>
    </row>
    <row r="13" spans="1:14" ht="12.75" hidden="1" outlineLevel="3" x14ac:dyDescent="0.2">
      <c r="A13" s="263" t="s">
        <v>36</v>
      </c>
      <c r="B13" s="230">
        <v>1.30044928209</v>
      </c>
      <c r="C13" s="230">
        <v>1.30316228214</v>
      </c>
      <c r="D13" s="230">
        <v>1.35445114391</v>
      </c>
      <c r="E13" s="230">
        <v>1.3751016115600001</v>
      </c>
      <c r="F13" s="230">
        <v>1.3915339152899999</v>
      </c>
      <c r="G13" s="230">
        <v>1.3965509477</v>
      </c>
      <c r="H13" s="230">
        <v>1.3937058715299999</v>
      </c>
      <c r="I13" s="230">
        <v>1.36422007315</v>
      </c>
      <c r="J13" s="153"/>
      <c r="K13" s="153"/>
      <c r="L13" s="153"/>
    </row>
    <row r="14" spans="1:14" ht="12.75" hidden="1" outlineLevel="3" x14ac:dyDescent="0.2">
      <c r="A14" s="263" t="s">
        <v>86</v>
      </c>
      <c r="B14" s="230">
        <v>1.02254508758</v>
      </c>
      <c r="C14" s="230">
        <v>1.0246783232900001</v>
      </c>
      <c r="D14" s="230">
        <v>1.0650068269699999</v>
      </c>
      <c r="E14" s="230">
        <v>1.08124431854</v>
      </c>
      <c r="F14" s="230">
        <v>1.0941650619300001</v>
      </c>
      <c r="G14" s="230">
        <v>1.0981099615200001</v>
      </c>
      <c r="H14" s="230">
        <v>1.0958728741499999</v>
      </c>
      <c r="I14" s="230">
        <v>1.07268814969</v>
      </c>
      <c r="J14" s="153"/>
      <c r="K14" s="153"/>
      <c r="L14" s="153"/>
    </row>
    <row r="15" spans="1:14" ht="12.75" hidden="1" outlineLevel="3" x14ac:dyDescent="0.2">
      <c r="A15" s="263" t="s">
        <v>134</v>
      </c>
      <c r="B15" s="230">
        <v>1.67098825562</v>
      </c>
      <c r="C15" s="230">
        <v>1.6744742748300001</v>
      </c>
      <c r="D15" s="230">
        <v>1.7403769492800001</v>
      </c>
      <c r="E15" s="230">
        <v>1.7669113858000001</v>
      </c>
      <c r="F15" s="230">
        <v>1.78802577062</v>
      </c>
      <c r="G15" s="230">
        <v>1.79447231362</v>
      </c>
      <c r="H15" s="230">
        <v>1.79081658561</v>
      </c>
      <c r="I15" s="230">
        <v>1.75292935425</v>
      </c>
      <c r="J15" s="153"/>
      <c r="K15" s="153"/>
      <c r="L15" s="153"/>
    </row>
    <row r="16" spans="1:14" ht="12.75" hidden="1" outlineLevel="3" x14ac:dyDescent="0.2">
      <c r="A16" s="263" t="s">
        <v>197</v>
      </c>
      <c r="B16" s="230">
        <v>3.3291023126899999</v>
      </c>
      <c r="C16" s="230">
        <v>3.3360474931100002</v>
      </c>
      <c r="D16" s="230">
        <v>3.46734509205</v>
      </c>
      <c r="E16" s="230">
        <v>3.5202095292900002</v>
      </c>
      <c r="F16" s="230">
        <v>3.5622756223300001</v>
      </c>
      <c r="G16" s="230">
        <v>3.5751190406400002</v>
      </c>
      <c r="H16" s="230">
        <v>3.56783575041</v>
      </c>
      <c r="I16" s="230">
        <v>3.4923531914199999</v>
      </c>
      <c r="J16" s="153"/>
      <c r="K16" s="153"/>
      <c r="L16" s="153"/>
    </row>
    <row r="17" spans="1:12" ht="12.75" hidden="1" outlineLevel="3" x14ac:dyDescent="0.2">
      <c r="A17" s="263" t="s">
        <v>28</v>
      </c>
      <c r="B17" s="230">
        <v>0.43102746574</v>
      </c>
      <c r="C17" s="230">
        <v>0.43192667616000002</v>
      </c>
      <c r="D17" s="230">
        <v>0.44892611506000002</v>
      </c>
      <c r="E17" s="230">
        <v>0.45577061013999998</v>
      </c>
      <c r="F17" s="230">
        <v>0.46121701574000001</v>
      </c>
      <c r="G17" s="230">
        <v>0.46287988623999998</v>
      </c>
      <c r="H17" s="230">
        <v>0.46193689987999997</v>
      </c>
      <c r="I17" s="230">
        <v>0.45216397819999998</v>
      </c>
      <c r="J17" s="153"/>
      <c r="K17" s="153"/>
      <c r="L17" s="153"/>
    </row>
    <row r="18" spans="1:12" ht="12.75" hidden="1" outlineLevel="3" x14ac:dyDescent="0.2">
      <c r="A18" s="263" t="s">
        <v>81</v>
      </c>
      <c r="B18" s="230">
        <v>0.43102746574</v>
      </c>
      <c r="C18" s="230">
        <v>0.43192667616000002</v>
      </c>
      <c r="D18" s="230">
        <v>0.44892611506000002</v>
      </c>
      <c r="E18" s="230">
        <v>0.45577061013999998</v>
      </c>
      <c r="F18" s="230">
        <v>0.46121701574000001</v>
      </c>
      <c r="G18" s="230">
        <v>0.46287988623999998</v>
      </c>
      <c r="H18" s="230">
        <v>0.46193689987999997</v>
      </c>
      <c r="I18" s="230">
        <v>0.45216397819999998</v>
      </c>
      <c r="J18" s="153"/>
      <c r="K18" s="153"/>
      <c r="L18" s="153"/>
    </row>
    <row r="19" spans="1:12" ht="12.75" hidden="1" outlineLevel="3" x14ac:dyDescent="0.2">
      <c r="A19" s="263" t="s">
        <v>173</v>
      </c>
      <c r="B19" s="230">
        <v>1.07894224034</v>
      </c>
      <c r="C19" s="230">
        <v>1.08544855856</v>
      </c>
      <c r="D19" s="230">
        <v>1.0838453581700001</v>
      </c>
      <c r="E19" s="230">
        <v>1.08411256138</v>
      </c>
      <c r="F19" s="230">
        <v>1.0820684790299999</v>
      </c>
      <c r="G19" s="230">
        <v>0.9628075183</v>
      </c>
      <c r="H19" s="230">
        <v>1.0892519188600001</v>
      </c>
      <c r="I19" s="230">
        <v>1.0584063149</v>
      </c>
      <c r="J19" s="153"/>
      <c r="K19" s="153"/>
      <c r="L19" s="153"/>
    </row>
    <row r="20" spans="1:12" ht="12.75" hidden="1" outlineLevel="3" x14ac:dyDescent="0.2">
      <c r="A20" s="263" t="s">
        <v>130</v>
      </c>
      <c r="B20" s="230">
        <v>0.43102746574</v>
      </c>
      <c r="C20" s="230">
        <v>0.43192667616000002</v>
      </c>
      <c r="D20" s="230">
        <v>0.44892611506000002</v>
      </c>
      <c r="E20" s="230">
        <v>0.45577061013999998</v>
      </c>
      <c r="F20" s="230">
        <v>0.46121701574000001</v>
      </c>
      <c r="G20" s="230">
        <v>0.46287988623999998</v>
      </c>
      <c r="H20" s="230">
        <v>0.46193689987999997</v>
      </c>
      <c r="I20" s="230">
        <v>0.45216397819999998</v>
      </c>
      <c r="J20" s="153"/>
      <c r="K20" s="153"/>
      <c r="L20" s="153"/>
    </row>
    <row r="21" spans="1:12" ht="12.75" hidden="1" outlineLevel="3" x14ac:dyDescent="0.2">
      <c r="A21" s="263" t="s">
        <v>194</v>
      </c>
      <c r="B21" s="230">
        <v>0.43102746574</v>
      </c>
      <c r="C21" s="230">
        <v>0.43192667616000002</v>
      </c>
      <c r="D21" s="230">
        <v>0.44892611506000002</v>
      </c>
      <c r="E21" s="230">
        <v>0.45577061013999998</v>
      </c>
      <c r="F21" s="230">
        <v>0.46121701574000001</v>
      </c>
      <c r="G21" s="230">
        <v>0.46287988623999998</v>
      </c>
      <c r="H21" s="230">
        <v>0.46193689987999997</v>
      </c>
      <c r="I21" s="230">
        <v>0.45216397819999998</v>
      </c>
      <c r="J21" s="153"/>
      <c r="K21" s="153"/>
      <c r="L21" s="153"/>
    </row>
    <row r="22" spans="1:12" ht="12.75" hidden="1" outlineLevel="3" x14ac:dyDescent="0.2">
      <c r="A22" s="263" t="s">
        <v>216</v>
      </c>
      <c r="B22" s="230">
        <v>2.5512044713000002</v>
      </c>
      <c r="C22" s="230">
        <v>2.0936049685799998</v>
      </c>
      <c r="D22" s="230">
        <v>2.1087061418899999</v>
      </c>
      <c r="E22" s="230">
        <v>2.0301712432499999</v>
      </c>
      <c r="F22" s="230">
        <v>2.0901141880799998</v>
      </c>
      <c r="G22" s="230">
        <v>2.0566779375099999</v>
      </c>
      <c r="H22" s="230">
        <v>2.0015807883100001</v>
      </c>
      <c r="I22" s="230">
        <v>1.88625641167</v>
      </c>
      <c r="J22" s="153"/>
      <c r="K22" s="153"/>
      <c r="L22" s="153"/>
    </row>
    <row r="23" spans="1:12" ht="12.75" hidden="1" outlineLevel="3" x14ac:dyDescent="0.2">
      <c r="A23" s="263" t="s">
        <v>153</v>
      </c>
      <c r="B23" s="230">
        <v>0.43102746574</v>
      </c>
      <c r="C23" s="230">
        <v>0.43192667616000002</v>
      </c>
      <c r="D23" s="230">
        <v>0.44892611506000002</v>
      </c>
      <c r="E23" s="230">
        <v>0.45577061013999998</v>
      </c>
      <c r="F23" s="230">
        <v>0.46121701574000001</v>
      </c>
      <c r="G23" s="230">
        <v>0.46287988623999998</v>
      </c>
      <c r="H23" s="230">
        <v>0.46193689987999997</v>
      </c>
      <c r="I23" s="230">
        <v>0.45216397819999998</v>
      </c>
      <c r="J23" s="153"/>
      <c r="K23" s="153"/>
      <c r="L23" s="153"/>
    </row>
    <row r="24" spans="1:12" ht="12.75" hidden="1" outlineLevel="3" x14ac:dyDescent="0.2">
      <c r="A24" s="263" t="s">
        <v>115</v>
      </c>
      <c r="B24" s="230">
        <v>0.43102746574</v>
      </c>
      <c r="C24" s="230">
        <v>0.43192667616000002</v>
      </c>
      <c r="D24" s="230">
        <v>0.44892611506000002</v>
      </c>
      <c r="E24" s="230">
        <v>0.45577061013999998</v>
      </c>
      <c r="F24" s="230">
        <v>0.46121701574000001</v>
      </c>
      <c r="G24" s="230">
        <v>0.46287988623999998</v>
      </c>
      <c r="H24" s="230">
        <v>0.46193689987999997</v>
      </c>
      <c r="I24" s="230">
        <v>0.45216397819999998</v>
      </c>
      <c r="J24" s="153"/>
      <c r="K24" s="153"/>
      <c r="L24" s="153"/>
    </row>
    <row r="25" spans="1:12" ht="12.75" hidden="1" outlineLevel="3" x14ac:dyDescent="0.2">
      <c r="A25" s="263" t="s">
        <v>178</v>
      </c>
      <c r="B25" s="230">
        <v>0.43102746574</v>
      </c>
      <c r="C25" s="230">
        <v>0.43192667616000002</v>
      </c>
      <c r="D25" s="230">
        <v>0.44892611506000002</v>
      </c>
      <c r="E25" s="230">
        <v>0.45577061013999998</v>
      </c>
      <c r="F25" s="230">
        <v>0.46121701574000001</v>
      </c>
      <c r="G25" s="230">
        <v>0.46287988623999998</v>
      </c>
      <c r="H25" s="230">
        <v>0.46193689987999997</v>
      </c>
      <c r="I25" s="230">
        <v>0.45216397819999998</v>
      </c>
      <c r="J25" s="153"/>
      <c r="K25" s="153"/>
      <c r="L25" s="153"/>
    </row>
    <row r="26" spans="1:12" ht="12.75" hidden="1" outlineLevel="3" x14ac:dyDescent="0.2">
      <c r="A26" s="263" t="s">
        <v>6</v>
      </c>
      <c r="B26" s="230">
        <v>0.43102746574</v>
      </c>
      <c r="C26" s="230">
        <v>0.43192667616000002</v>
      </c>
      <c r="D26" s="230">
        <v>0.44892611506000002</v>
      </c>
      <c r="E26" s="230">
        <v>0.45577061013999998</v>
      </c>
      <c r="F26" s="230">
        <v>0.46121701574000001</v>
      </c>
      <c r="G26" s="230">
        <v>0.46287988623999998</v>
      </c>
      <c r="H26" s="230">
        <v>0.46193689987999997</v>
      </c>
      <c r="I26" s="230">
        <v>0.45216397819999998</v>
      </c>
      <c r="J26" s="153"/>
      <c r="K26" s="153"/>
      <c r="L26" s="153"/>
    </row>
    <row r="27" spans="1:12" ht="12.75" hidden="1" outlineLevel="3" x14ac:dyDescent="0.2">
      <c r="A27" s="263" t="s">
        <v>56</v>
      </c>
      <c r="B27" s="230">
        <v>0.43102746574</v>
      </c>
      <c r="C27" s="230">
        <v>0.43192667616000002</v>
      </c>
      <c r="D27" s="230">
        <v>0.44892611506000002</v>
      </c>
      <c r="E27" s="230">
        <v>0.45577061013999998</v>
      </c>
      <c r="F27" s="230">
        <v>0.46121701574000001</v>
      </c>
      <c r="G27" s="230">
        <v>0.46287988623999998</v>
      </c>
      <c r="H27" s="230">
        <v>0.46193689987999997</v>
      </c>
      <c r="I27" s="230">
        <v>0.45216397819999998</v>
      </c>
      <c r="J27" s="153"/>
      <c r="K27" s="153"/>
      <c r="L27" s="153"/>
    </row>
    <row r="28" spans="1:12" ht="12.75" hidden="1" outlineLevel="3" x14ac:dyDescent="0.2">
      <c r="A28" s="263" t="s">
        <v>102</v>
      </c>
      <c r="B28" s="230">
        <v>0.43102746574</v>
      </c>
      <c r="C28" s="230">
        <v>0.43192667616000002</v>
      </c>
      <c r="D28" s="230">
        <v>0.44892611506000002</v>
      </c>
      <c r="E28" s="230">
        <v>0.45577061013999998</v>
      </c>
      <c r="F28" s="230">
        <v>0.46121701574000001</v>
      </c>
      <c r="G28" s="230">
        <v>0.46287988623999998</v>
      </c>
      <c r="H28" s="230">
        <v>0.46193689987999997</v>
      </c>
      <c r="I28" s="230">
        <v>0.45216397819999998</v>
      </c>
      <c r="J28" s="153"/>
      <c r="K28" s="153"/>
      <c r="L28" s="153"/>
    </row>
    <row r="29" spans="1:12" ht="12.75" hidden="1" outlineLevel="3" x14ac:dyDescent="0.2">
      <c r="A29" s="263" t="s">
        <v>94</v>
      </c>
      <c r="B29" s="230">
        <v>0.43102746574</v>
      </c>
      <c r="C29" s="230">
        <v>0.43192667616000002</v>
      </c>
      <c r="D29" s="230">
        <v>0.44892611506000002</v>
      </c>
      <c r="E29" s="230">
        <v>0.45577061013999998</v>
      </c>
      <c r="F29" s="230">
        <v>0.46121701574000001</v>
      </c>
      <c r="G29" s="230">
        <v>0.46287988623999998</v>
      </c>
      <c r="H29" s="230">
        <v>0.46193689987999997</v>
      </c>
      <c r="I29" s="230">
        <v>0.45216397819999998</v>
      </c>
      <c r="J29" s="153"/>
      <c r="K29" s="153"/>
      <c r="L29" s="153"/>
    </row>
    <row r="30" spans="1:12" ht="12.75" hidden="1" outlineLevel="3" x14ac:dyDescent="0.2">
      <c r="A30" s="263" t="s">
        <v>150</v>
      </c>
      <c r="B30" s="230">
        <v>0.43102746574</v>
      </c>
      <c r="C30" s="230">
        <v>0.43192667616000002</v>
      </c>
      <c r="D30" s="230">
        <v>0.44892611506000002</v>
      </c>
      <c r="E30" s="230">
        <v>0.45577061013999998</v>
      </c>
      <c r="F30" s="230">
        <v>0.46121701574000001</v>
      </c>
      <c r="G30" s="230">
        <v>0.46287988623999998</v>
      </c>
      <c r="H30" s="230">
        <v>0.46193689987999997</v>
      </c>
      <c r="I30" s="230">
        <v>0.45216397819999998</v>
      </c>
      <c r="J30" s="153"/>
      <c r="K30" s="153"/>
      <c r="L30" s="153"/>
    </row>
    <row r="31" spans="1:12" ht="12.75" hidden="1" outlineLevel="3" x14ac:dyDescent="0.2">
      <c r="A31" s="263" t="s">
        <v>205</v>
      </c>
      <c r="B31" s="230">
        <v>0.43102746574</v>
      </c>
      <c r="C31" s="230">
        <v>0.43192667616000002</v>
      </c>
      <c r="D31" s="230">
        <v>0.44892611506000002</v>
      </c>
      <c r="E31" s="230">
        <v>0.45577061013999998</v>
      </c>
      <c r="F31" s="230">
        <v>0.46121701574000001</v>
      </c>
      <c r="G31" s="230">
        <v>0.46287988623999998</v>
      </c>
      <c r="H31" s="230">
        <v>0.46193689987999997</v>
      </c>
      <c r="I31" s="230">
        <v>0.45216397819999998</v>
      </c>
      <c r="J31" s="153"/>
      <c r="K31" s="153"/>
      <c r="L31" s="153"/>
    </row>
    <row r="32" spans="1:12" ht="12.75" hidden="1" outlineLevel="3" x14ac:dyDescent="0.2">
      <c r="A32" s="263" t="s">
        <v>33</v>
      </c>
      <c r="B32" s="230">
        <v>0.43102746574</v>
      </c>
      <c r="C32" s="230">
        <v>0.43192667616000002</v>
      </c>
      <c r="D32" s="230">
        <v>0.44892611506000002</v>
      </c>
      <c r="E32" s="230">
        <v>0.45577061013999998</v>
      </c>
      <c r="F32" s="230">
        <v>0.46121701574000001</v>
      </c>
      <c r="G32" s="230">
        <v>0.46287988623999998</v>
      </c>
      <c r="H32" s="230">
        <v>0.46193689987999997</v>
      </c>
      <c r="I32" s="230">
        <v>0.45216397819999998</v>
      </c>
      <c r="J32" s="153"/>
      <c r="K32" s="153"/>
      <c r="L32" s="153"/>
    </row>
    <row r="33" spans="1:12" ht="12.75" hidden="1" outlineLevel="3" x14ac:dyDescent="0.2">
      <c r="A33" s="263" t="s">
        <v>62</v>
      </c>
      <c r="B33" s="230">
        <v>1.9417667369999999E-2</v>
      </c>
      <c r="C33" s="230">
        <v>9.8084062250000006E-2</v>
      </c>
      <c r="D33" s="230">
        <v>0.23551107430000001</v>
      </c>
      <c r="E33" s="230">
        <v>0.30086654383</v>
      </c>
      <c r="F33" s="230">
        <v>0.16685719245</v>
      </c>
      <c r="G33" s="230">
        <v>0.13100145292000001</v>
      </c>
      <c r="H33" s="230">
        <v>4.732402745E-2</v>
      </c>
      <c r="I33" s="230">
        <v>2.045051854E-2</v>
      </c>
      <c r="J33" s="153"/>
      <c r="K33" s="153"/>
      <c r="L33" s="153"/>
    </row>
    <row r="34" spans="1:12" ht="12.75" hidden="1" outlineLevel="3" x14ac:dyDescent="0.2">
      <c r="A34" s="263" t="s">
        <v>48</v>
      </c>
      <c r="B34" s="230">
        <v>1.6063551595600001</v>
      </c>
      <c r="C34" s="230">
        <v>1.61498894907</v>
      </c>
      <c r="D34" s="230">
        <v>1.68432795354</v>
      </c>
      <c r="E34" s="230">
        <v>1.80588869794</v>
      </c>
      <c r="F34" s="230">
        <v>1.8172972816299999</v>
      </c>
      <c r="G34" s="230">
        <v>2.1034912441100002</v>
      </c>
      <c r="H34" s="230">
        <v>2.1846168691700001</v>
      </c>
      <c r="I34" s="230">
        <v>2.2044659660099999</v>
      </c>
      <c r="J34" s="153"/>
      <c r="K34" s="153"/>
      <c r="L34" s="153"/>
    </row>
    <row r="35" spans="1:12" ht="12.75" hidden="1" outlineLevel="3" x14ac:dyDescent="0.2">
      <c r="A35" s="263" t="s">
        <v>47</v>
      </c>
      <c r="B35" s="230">
        <v>0.43102771513999999</v>
      </c>
      <c r="C35" s="230">
        <v>0.43192692608</v>
      </c>
      <c r="D35" s="230">
        <v>0.44892637481999997</v>
      </c>
      <c r="E35" s="230">
        <v>0.45577087385999998</v>
      </c>
      <c r="F35" s="230">
        <v>0.46121728261</v>
      </c>
      <c r="G35" s="230">
        <v>0.46288015407999999</v>
      </c>
      <c r="H35" s="230">
        <v>0.46193716716</v>
      </c>
      <c r="I35" s="230">
        <v>0.45216423982999998</v>
      </c>
      <c r="J35" s="153"/>
      <c r="K35" s="153"/>
      <c r="L35" s="153"/>
    </row>
    <row r="36" spans="1:12" ht="12.75" hidden="1" outlineLevel="3" x14ac:dyDescent="0.2">
      <c r="A36" s="263" t="s">
        <v>95</v>
      </c>
      <c r="B36" s="230">
        <v>1.0688624199999999E-3</v>
      </c>
      <c r="C36" s="230">
        <v>1.07109229E-3</v>
      </c>
      <c r="D36" s="230">
        <v>1.11324752E-3</v>
      </c>
      <c r="E36" s="230">
        <v>1.1302205000000001E-3</v>
      </c>
      <c r="F36" s="230">
        <v>1.14372651E-3</v>
      </c>
      <c r="G36" s="230">
        <v>1.14785009E-3</v>
      </c>
      <c r="H36" s="230">
        <v>1.14551168E-3</v>
      </c>
      <c r="I36" s="230">
        <v>1.12127677E-3</v>
      </c>
      <c r="J36" s="153"/>
      <c r="K36" s="153"/>
      <c r="L36" s="153"/>
    </row>
    <row r="37" spans="1:12" ht="12.75" hidden="1" outlineLevel="3" x14ac:dyDescent="0.2">
      <c r="A37" s="263" t="s">
        <v>156</v>
      </c>
      <c r="B37" s="230">
        <v>1.82328452659</v>
      </c>
      <c r="C37" s="230">
        <v>1.95921846823</v>
      </c>
      <c r="D37" s="230">
        <v>2.0048560116399998</v>
      </c>
      <c r="E37" s="230">
        <v>1.92923507464</v>
      </c>
      <c r="F37" s="230">
        <v>1.8790567283399999</v>
      </c>
      <c r="G37" s="230">
        <v>1.8745041067699999</v>
      </c>
      <c r="H37" s="230">
        <v>1.8527387580300001</v>
      </c>
      <c r="I37" s="230">
        <v>1.73520654697</v>
      </c>
      <c r="J37" s="153"/>
      <c r="K37" s="153"/>
      <c r="L37" s="153"/>
    </row>
    <row r="38" spans="1:12" ht="12.75" hidden="1" outlineLevel="3" x14ac:dyDescent="0.2">
      <c r="A38" s="263" t="s">
        <v>161</v>
      </c>
      <c r="B38" s="230">
        <v>0.38748500000000002</v>
      </c>
      <c r="C38" s="230">
        <v>0.45829491106999998</v>
      </c>
      <c r="D38" s="230">
        <v>0.59102319746999998</v>
      </c>
      <c r="E38" s="230">
        <v>0.62188598858999999</v>
      </c>
      <c r="F38" s="230">
        <v>0.65759111152000005</v>
      </c>
      <c r="G38" s="230">
        <v>0.66562403808000004</v>
      </c>
      <c r="H38" s="230">
        <v>0.3762130682</v>
      </c>
      <c r="I38" s="230">
        <v>0.33849577880999998</v>
      </c>
      <c r="J38" s="153"/>
      <c r="K38" s="153"/>
      <c r="L38" s="153"/>
    </row>
    <row r="39" spans="1:12" ht="12.75" hidden="1" outlineLevel="3" x14ac:dyDescent="0.2">
      <c r="A39" s="263" t="s">
        <v>209</v>
      </c>
      <c r="B39" s="230">
        <v>0.27790779301000001</v>
      </c>
      <c r="C39" s="230">
        <v>0.20708141241</v>
      </c>
      <c r="D39" s="230">
        <v>0.21523156384</v>
      </c>
      <c r="E39" s="230">
        <v>0.21851306458</v>
      </c>
      <c r="F39" s="230">
        <v>0.22112427019</v>
      </c>
      <c r="G39" s="230">
        <v>0.22192151100999999</v>
      </c>
      <c r="H39" s="230">
        <v>0.22146940892</v>
      </c>
      <c r="I39" s="230">
        <v>0.21678391359999999</v>
      </c>
      <c r="J39" s="153"/>
      <c r="K39" s="153"/>
      <c r="L39" s="153"/>
    </row>
    <row r="40" spans="1:12" ht="12.75" hidden="1" outlineLevel="3" x14ac:dyDescent="0.2">
      <c r="A40" s="263" t="s">
        <v>41</v>
      </c>
      <c r="B40" s="230">
        <v>0.70290031898000005</v>
      </c>
      <c r="C40" s="230">
        <v>0.70436671113000004</v>
      </c>
      <c r="D40" s="230">
        <v>0.65879984126000002</v>
      </c>
      <c r="E40" s="230">
        <v>0.66893852291</v>
      </c>
      <c r="F40" s="230">
        <v>0.67693226016999997</v>
      </c>
      <c r="G40" s="230">
        <v>0.68322390688000001</v>
      </c>
      <c r="H40" s="230">
        <v>0.68183203208999998</v>
      </c>
      <c r="I40" s="230">
        <v>0.66740692113</v>
      </c>
      <c r="J40" s="153"/>
      <c r="K40" s="153"/>
      <c r="L40" s="153"/>
    </row>
    <row r="41" spans="1:12" ht="12.75" hidden="1" outlineLevel="3" x14ac:dyDescent="0.2">
      <c r="A41" s="263" t="s">
        <v>90</v>
      </c>
      <c r="B41" s="230">
        <v>0.67338332685000002</v>
      </c>
      <c r="C41" s="230">
        <v>0.67478814063000003</v>
      </c>
      <c r="D41" s="230">
        <v>0.70134593482999996</v>
      </c>
      <c r="E41" s="230">
        <v>0.65929529323000002</v>
      </c>
      <c r="F41" s="230">
        <v>0.66717379497999996</v>
      </c>
      <c r="G41" s="230">
        <v>0.66957922150000004</v>
      </c>
      <c r="H41" s="230">
        <v>0.66821514389000003</v>
      </c>
      <c r="I41" s="230">
        <v>0.65407811727999998</v>
      </c>
      <c r="J41" s="153"/>
      <c r="K41" s="153"/>
      <c r="L41" s="153"/>
    </row>
    <row r="42" spans="1:12" ht="12.75" hidden="1" outlineLevel="3" x14ac:dyDescent="0.2">
      <c r="A42" s="263" t="s">
        <v>195</v>
      </c>
      <c r="B42" s="230">
        <v>0</v>
      </c>
      <c r="C42" s="230">
        <v>0</v>
      </c>
      <c r="D42" s="230">
        <v>1.02418771E-3</v>
      </c>
      <c r="E42" s="230">
        <v>0.14140071919</v>
      </c>
      <c r="F42" s="230">
        <v>0.14309044130000001</v>
      </c>
      <c r="G42" s="230">
        <v>0.15389371604999999</v>
      </c>
      <c r="H42" s="230">
        <v>0.39834448807</v>
      </c>
      <c r="I42" s="230">
        <v>0.42430059199999998</v>
      </c>
      <c r="J42" s="153"/>
      <c r="K42" s="153"/>
      <c r="L42" s="153"/>
    </row>
    <row r="43" spans="1:12" ht="12.75" hidden="1" outlineLevel="3" x14ac:dyDescent="0.2">
      <c r="A43" s="263" t="s">
        <v>145</v>
      </c>
      <c r="B43" s="230">
        <v>0.69119770058999996</v>
      </c>
      <c r="C43" s="230">
        <v>0.69263967873999999</v>
      </c>
      <c r="D43" s="230">
        <v>0.71990006007999996</v>
      </c>
      <c r="E43" s="230">
        <v>0.73087592505999999</v>
      </c>
      <c r="F43" s="230">
        <v>0.73960980701000001</v>
      </c>
      <c r="G43" s="230">
        <v>0.74227639412000002</v>
      </c>
      <c r="H43" s="230">
        <v>0.74076421666000003</v>
      </c>
      <c r="I43" s="230">
        <v>0.72509231285999998</v>
      </c>
      <c r="J43" s="153"/>
      <c r="K43" s="153"/>
      <c r="L43" s="153"/>
    </row>
    <row r="44" spans="1:12" ht="25.5" outlineLevel="2" collapsed="1" x14ac:dyDescent="0.2">
      <c r="A44" s="264" t="s">
        <v>118</v>
      </c>
      <c r="B44" s="131">
        <f t="shared" ref="B44:H44" si="4">SUM(B$45:B$45)</f>
        <v>8.4815851040000001E-2</v>
      </c>
      <c r="C44" s="131">
        <f t="shared" si="4"/>
        <v>8.4992794050000001E-2</v>
      </c>
      <c r="D44" s="131">
        <f t="shared" si="4"/>
        <v>8.8337875260000004E-2</v>
      </c>
      <c r="E44" s="131">
        <f t="shared" si="4"/>
        <v>8.968470748E-2</v>
      </c>
      <c r="F44" s="131">
        <f t="shared" si="4"/>
        <v>8.9495923300000002E-2</v>
      </c>
      <c r="G44" s="131">
        <f t="shared" si="4"/>
        <v>8.9818591650000001E-2</v>
      </c>
      <c r="H44" s="131">
        <f t="shared" si="4"/>
        <v>8.9635611759999997E-2</v>
      </c>
      <c r="I44" s="131">
        <v>8.6503480930000001E-2</v>
      </c>
      <c r="J44" s="153"/>
      <c r="K44" s="153"/>
      <c r="L44" s="153"/>
    </row>
    <row r="45" spans="1:12" ht="12.75" hidden="1" outlineLevel="3" x14ac:dyDescent="0.2">
      <c r="A45" s="263" t="s">
        <v>30</v>
      </c>
      <c r="B45" s="230">
        <v>8.4815851040000001E-2</v>
      </c>
      <c r="C45" s="230">
        <v>8.4992794050000001E-2</v>
      </c>
      <c r="D45" s="230">
        <v>8.8337875260000004E-2</v>
      </c>
      <c r="E45" s="230">
        <v>8.968470748E-2</v>
      </c>
      <c r="F45" s="230">
        <v>8.9495923300000002E-2</v>
      </c>
      <c r="G45" s="230">
        <v>8.9818591650000001E-2</v>
      </c>
      <c r="H45" s="230">
        <v>8.9635611759999997E-2</v>
      </c>
      <c r="I45" s="230">
        <v>8.6503480930000001E-2</v>
      </c>
      <c r="J45" s="153"/>
      <c r="K45" s="153"/>
      <c r="L45" s="153"/>
    </row>
    <row r="46" spans="1:12" ht="15" outlineLevel="1" x14ac:dyDescent="0.25">
      <c r="A46" s="265" t="s">
        <v>65</v>
      </c>
      <c r="B46" s="128">
        <f t="shared" ref="B46:I46" si="5">B$47+B$54+B$60+B$62+B$68</f>
        <v>38.490107997099997</v>
      </c>
      <c r="C46" s="128">
        <f t="shared" si="5"/>
        <v>38.829088353129997</v>
      </c>
      <c r="D46" s="128">
        <f t="shared" si="5"/>
        <v>38.457305663259994</v>
      </c>
      <c r="E46" s="128">
        <f t="shared" si="5"/>
        <v>38.50538897173</v>
      </c>
      <c r="F46" s="128">
        <f t="shared" si="5"/>
        <v>38.225917975250006</v>
      </c>
      <c r="G46" s="128">
        <f t="shared" si="5"/>
        <v>37.628862873209997</v>
      </c>
      <c r="H46" s="128">
        <f t="shared" si="5"/>
        <v>37.517070725259998</v>
      </c>
      <c r="I46" s="128">
        <f t="shared" si="5"/>
        <v>37.514305097030004</v>
      </c>
      <c r="J46" s="153"/>
      <c r="K46" s="153"/>
      <c r="L46" s="153"/>
    </row>
    <row r="47" spans="1:12" ht="25.5" outlineLevel="2" collapsed="1" x14ac:dyDescent="0.2">
      <c r="A47" s="264" t="s">
        <v>179</v>
      </c>
      <c r="B47" s="131">
        <f t="shared" ref="B47:H47" si="6">SUM(B$48:B$53)</f>
        <v>14.517573952599999</v>
      </c>
      <c r="C47" s="131">
        <f t="shared" si="6"/>
        <v>14.775882211279999</v>
      </c>
      <c r="D47" s="131">
        <f t="shared" si="6"/>
        <v>14.42234356905</v>
      </c>
      <c r="E47" s="131">
        <f t="shared" si="6"/>
        <v>14.463413107979999</v>
      </c>
      <c r="F47" s="131">
        <f t="shared" si="6"/>
        <v>14.21752164796</v>
      </c>
      <c r="G47" s="131">
        <f t="shared" si="6"/>
        <v>13.661052777180002</v>
      </c>
      <c r="H47" s="131">
        <f t="shared" si="6"/>
        <v>13.57228594909</v>
      </c>
      <c r="I47" s="131">
        <v>13.57136428303</v>
      </c>
      <c r="J47" s="153"/>
      <c r="K47" s="153"/>
      <c r="L47" s="153"/>
    </row>
    <row r="48" spans="1:12" ht="12.75" hidden="1" outlineLevel="3" x14ac:dyDescent="0.2">
      <c r="A48" s="263" t="s">
        <v>20</v>
      </c>
      <c r="B48" s="230">
        <v>3.3534540071799999</v>
      </c>
      <c r="C48" s="230">
        <v>3.4903009697899998</v>
      </c>
      <c r="D48" s="230">
        <v>3.4565809615899998</v>
      </c>
      <c r="E48" s="230">
        <v>3.46220102909</v>
      </c>
      <c r="F48" s="230">
        <v>3.4192079796799999</v>
      </c>
      <c r="G48" s="230">
        <v>3.2685919640400001</v>
      </c>
      <c r="H48" s="230">
        <v>3.2798319759700001</v>
      </c>
      <c r="I48" s="230">
        <v>3.2832039960500001</v>
      </c>
      <c r="J48" s="153"/>
      <c r="K48" s="153"/>
      <c r="L48" s="153"/>
    </row>
    <row r="49" spans="1:12" ht="12.75" hidden="1" outlineLevel="3" x14ac:dyDescent="0.2">
      <c r="A49" s="263" t="s">
        <v>57</v>
      </c>
      <c r="B49" s="230">
        <v>0.64138902918999996</v>
      </c>
      <c r="C49" s="230">
        <v>0.66839039415000001</v>
      </c>
      <c r="D49" s="230">
        <v>0.65249687164000003</v>
      </c>
      <c r="E49" s="230">
        <v>0.66285731069999998</v>
      </c>
      <c r="F49" s="230">
        <v>0.65419695655999999</v>
      </c>
      <c r="G49" s="230">
        <v>0.59352229654999999</v>
      </c>
      <c r="H49" s="230">
        <v>0.60015072162000005</v>
      </c>
      <c r="I49" s="230">
        <v>0.60718806390000002</v>
      </c>
      <c r="J49" s="153"/>
      <c r="K49" s="153"/>
      <c r="L49" s="153"/>
    </row>
    <row r="50" spans="1:12" ht="12.75" hidden="1" outlineLevel="3" x14ac:dyDescent="0.2">
      <c r="A50" s="263" t="s">
        <v>97</v>
      </c>
      <c r="B50" s="230">
        <v>0.68965948957000001</v>
      </c>
      <c r="C50" s="230">
        <v>0.71780295184999998</v>
      </c>
      <c r="D50" s="230">
        <v>0.70138619351999998</v>
      </c>
      <c r="E50" s="230">
        <v>0.70252657986</v>
      </c>
      <c r="F50" s="230">
        <v>0.69380271903000001</v>
      </c>
      <c r="G50" s="230">
        <v>0.65839406210999996</v>
      </c>
      <c r="H50" s="230">
        <v>0.66024128600999998</v>
      </c>
      <c r="I50" s="230">
        <v>0.69947728503999995</v>
      </c>
      <c r="J50" s="153"/>
      <c r="K50" s="153"/>
      <c r="L50" s="153"/>
    </row>
    <row r="51" spans="1:12" ht="12.75" hidden="1" outlineLevel="3" x14ac:dyDescent="0.2">
      <c r="A51" s="263" t="s">
        <v>132</v>
      </c>
      <c r="B51" s="230">
        <v>4.9122241122599997</v>
      </c>
      <c r="C51" s="230">
        <v>4.8646927712599997</v>
      </c>
      <c r="D51" s="230">
        <v>4.8491098167600004</v>
      </c>
      <c r="E51" s="230">
        <v>4.8462630968699996</v>
      </c>
      <c r="F51" s="230">
        <v>4.8295779292100001</v>
      </c>
      <c r="G51" s="230">
        <v>4.8166716913699998</v>
      </c>
      <c r="H51" s="230">
        <v>4.8516923249700001</v>
      </c>
      <c r="I51" s="230">
        <v>4.8060536043199997</v>
      </c>
      <c r="J51" s="153"/>
      <c r="K51" s="153"/>
      <c r="L51" s="153"/>
    </row>
    <row r="52" spans="1:12" ht="12.75" hidden="1" outlineLevel="3" x14ac:dyDescent="0.2">
      <c r="A52" s="263" t="s">
        <v>148</v>
      </c>
      <c r="B52" s="230">
        <v>4.9148866046400004</v>
      </c>
      <c r="C52" s="230">
        <v>5.0287344144699997</v>
      </c>
      <c r="D52" s="230">
        <v>4.75680901578</v>
      </c>
      <c r="E52" s="230">
        <v>4.7830543817000004</v>
      </c>
      <c r="F52" s="230">
        <v>4.6142253537200002</v>
      </c>
      <c r="G52" s="230">
        <v>4.3170891066000001</v>
      </c>
      <c r="H52" s="230">
        <v>4.1720913719599997</v>
      </c>
      <c r="I52" s="230">
        <v>4.16703306516</v>
      </c>
      <c r="J52" s="153"/>
      <c r="K52" s="153"/>
      <c r="L52" s="153"/>
    </row>
    <row r="53" spans="1:12" ht="12.75" hidden="1" outlineLevel="3" x14ac:dyDescent="0.2">
      <c r="A53" s="263" t="s">
        <v>142</v>
      </c>
      <c r="B53" s="230">
        <v>5.9607097600000002E-3</v>
      </c>
      <c r="C53" s="230">
        <v>5.9607097600000002E-3</v>
      </c>
      <c r="D53" s="230">
        <v>5.9607097600000002E-3</v>
      </c>
      <c r="E53" s="230">
        <v>6.5107097600000004E-3</v>
      </c>
      <c r="F53" s="230">
        <v>6.5107097600000004E-3</v>
      </c>
      <c r="G53" s="230">
        <v>6.7836565099999996E-3</v>
      </c>
      <c r="H53" s="230">
        <v>8.2782685599999996E-3</v>
      </c>
      <c r="I53" s="230">
        <v>8.4082685599999995E-3</v>
      </c>
      <c r="J53" s="153"/>
      <c r="K53" s="153"/>
      <c r="L53" s="153"/>
    </row>
    <row r="54" spans="1:12" ht="25.5" outlineLevel="2" collapsed="1" x14ac:dyDescent="0.2">
      <c r="A54" s="264" t="s">
        <v>46</v>
      </c>
      <c r="B54" s="131">
        <f t="shared" ref="B54:H54" si="7">SUM(B$55:B$59)</f>
        <v>1.7563631931399997</v>
      </c>
      <c r="C54" s="131">
        <f t="shared" si="7"/>
        <v>1.7965229659299999</v>
      </c>
      <c r="D54" s="131">
        <f t="shared" si="7"/>
        <v>1.7920770263899999</v>
      </c>
      <c r="E54" s="131">
        <f t="shared" si="7"/>
        <v>1.7892942234599998</v>
      </c>
      <c r="F54" s="131">
        <f t="shared" si="7"/>
        <v>1.77512017433</v>
      </c>
      <c r="G54" s="131">
        <f t="shared" si="7"/>
        <v>1.7608297852499999</v>
      </c>
      <c r="H54" s="131">
        <f t="shared" si="7"/>
        <v>1.75018089561</v>
      </c>
      <c r="I54" s="131">
        <v>1.75043104186</v>
      </c>
      <c r="J54" s="153"/>
      <c r="K54" s="153"/>
      <c r="L54" s="153"/>
    </row>
    <row r="55" spans="1:12" ht="12.75" hidden="1" outlineLevel="3" x14ac:dyDescent="0.2">
      <c r="A55" s="263" t="s">
        <v>29</v>
      </c>
      <c r="B55" s="230">
        <v>0.31720380743999999</v>
      </c>
      <c r="C55" s="230">
        <v>0.3246471581</v>
      </c>
      <c r="D55" s="230">
        <v>0.31446284044</v>
      </c>
      <c r="E55" s="230">
        <v>0.31005976491999998</v>
      </c>
      <c r="F55" s="230">
        <v>0.31164041758</v>
      </c>
      <c r="G55" s="230">
        <v>0.30827536020000001</v>
      </c>
      <c r="H55" s="230">
        <v>0.30026368916000001</v>
      </c>
      <c r="I55" s="230">
        <v>0.30656608466000002</v>
      </c>
      <c r="J55" s="153"/>
      <c r="K55" s="153"/>
      <c r="L55" s="153"/>
    </row>
    <row r="56" spans="1:12" ht="12.75" hidden="1" outlineLevel="3" x14ac:dyDescent="0.2">
      <c r="A56" s="263" t="s">
        <v>54</v>
      </c>
      <c r="B56" s="230">
        <v>0.26677163799999998</v>
      </c>
      <c r="C56" s="230">
        <v>0.27765799226999999</v>
      </c>
      <c r="D56" s="230">
        <v>0.27497552166</v>
      </c>
      <c r="E56" s="230">
        <v>0.27542260535000002</v>
      </c>
      <c r="F56" s="230">
        <v>0.27458208207000001</v>
      </c>
      <c r="G56" s="230">
        <v>0.26248674905000002</v>
      </c>
      <c r="H56" s="230">
        <v>0.26325632589999998</v>
      </c>
      <c r="I56" s="230">
        <v>0.26476807344999997</v>
      </c>
      <c r="J56" s="153"/>
      <c r="K56" s="153"/>
      <c r="L56" s="153"/>
    </row>
    <row r="57" spans="1:12" ht="12.75" hidden="1" outlineLevel="3" x14ac:dyDescent="0.2">
      <c r="A57" s="263" t="s">
        <v>124</v>
      </c>
      <c r="B57" s="230">
        <v>0.60585586000000002</v>
      </c>
      <c r="C57" s="230">
        <v>0.60585586000000002</v>
      </c>
      <c r="D57" s="230">
        <v>0.60585586000000002</v>
      </c>
      <c r="E57" s="230">
        <v>0.60585586000000002</v>
      </c>
      <c r="F57" s="230">
        <v>0.60585586000000002</v>
      </c>
      <c r="G57" s="230">
        <v>0.60585586000000002</v>
      </c>
      <c r="H57" s="230">
        <v>0.60585586000000002</v>
      </c>
      <c r="I57" s="230">
        <v>0.60585586000000002</v>
      </c>
      <c r="J57" s="153"/>
      <c r="K57" s="153"/>
      <c r="L57" s="153"/>
    </row>
    <row r="58" spans="1:12" ht="12.75" hidden="1" outlineLevel="3" x14ac:dyDescent="0.2">
      <c r="A58" s="263" t="s">
        <v>136</v>
      </c>
      <c r="B58" s="230">
        <v>6.1721831099999999E-3</v>
      </c>
      <c r="C58" s="230">
        <v>6.1721831099999999E-3</v>
      </c>
      <c r="D58" s="230">
        <v>6.1721831099999999E-3</v>
      </c>
      <c r="E58" s="230">
        <v>6.1721831099999999E-3</v>
      </c>
      <c r="F58" s="230">
        <v>6.1721831099999999E-3</v>
      </c>
      <c r="G58" s="230">
        <v>6.1721831099999999E-3</v>
      </c>
      <c r="H58" s="230">
        <v>6.1721831099999999E-3</v>
      </c>
      <c r="I58" s="230">
        <v>6.1721831099999999E-3</v>
      </c>
      <c r="J58" s="153"/>
      <c r="K58" s="153"/>
      <c r="L58" s="153"/>
    </row>
    <row r="59" spans="1:12" ht="12.75" hidden="1" outlineLevel="3" x14ac:dyDescent="0.2">
      <c r="A59" s="263" t="s">
        <v>26</v>
      </c>
      <c r="B59" s="230">
        <v>0.56035970458999995</v>
      </c>
      <c r="C59" s="230">
        <v>0.58218977245000003</v>
      </c>
      <c r="D59" s="230">
        <v>0.59061062117999996</v>
      </c>
      <c r="E59" s="230">
        <v>0.59178381008000003</v>
      </c>
      <c r="F59" s="230">
        <v>0.57686963157000004</v>
      </c>
      <c r="G59" s="230">
        <v>0.57803963289000004</v>
      </c>
      <c r="H59" s="230">
        <v>0.57463283744000004</v>
      </c>
      <c r="I59" s="230">
        <v>0.56706884063999996</v>
      </c>
      <c r="J59" s="153"/>
      <c r="K59" s="153"/>
      <c r="L59" s="153"/>
    </row>
    <row r="60" spans="1:12" ht="38.25" outlineLevel="2" collapsed="1" x14ac:dyDescent="0.2">
      <c r="A60" s="264" t="s">
        <v>217</v>
      </c>
      <c r="B60" s="131">
        <f t="shared" ref="B60:H60" si="8">SUM(B$61:B$61)</f>
        <v>6.1017590000000003E-5</v>
      </c>
      <c r="C60" s="131">
        <f t="shared" si="8"/>
        <v>6.350758E-5</v>
      </c>
      <c r="D60" s="131">
        <f t="shared" si="8"/>
        <v>6.289403E-5</v>
      </c>
      <c r="E60" s="131">
        <f t="shared" si="8"/>
        <v>6.2996289999999998E-5</v>
      </c>
      <c r="F60" s="131">
        <f t="shared" si="8"/>
        <v>6.2214009999999998E-5</v>
      </c>
      <c r="G60" s="131">
        <f t="shared" si="8"/>
        <v>5.9473479999999998E-5</v>
      </c>
      <c r="H60" s="131">
        <f t="shared" si="8"/>
        <v>5.9678E-5</v>
      </c>
      <c r="I60" s="131">
        <v>5.9739360000000003E-5</v>
      </c>
      <c r="J60" s="153"/>
      <c r="K60" s="153"/>
      <c r="L60" s="153"/>
    </row>
    <row r="61" spans="1:12" ht="12.75" hidden="1" outlineLevel="3" x14ac:dyDescent="0.2">
      <c r="A61" s="263" t="s">
        <v>191</v>
      </c>
      <c r="B61" s="230">
        <v>6.1017590000000003E-5</v>
      </c>
      <c r="C61" s="230">
        <v>6.350758E-5</v>
      </c>
      <c r="D61" s="230">
        <v>6.289403E-5</v>
      </c>
      <c r="E61" s="230">
        <v>6.2996289999999998E-5</v>
      </c>
      <c r="F61" s="230">
        <v>6.2214009999999998E-5</v>
      </c>
      <c r="G61" s="230">
        <v>5.9473479999999998E-5</v>
      </c>
      <c r="H61" s="230">
        <v>5.9678E-5</v>
      </c>
      <c r="I61" s="230">
        <v>5.9739360000000003E-5</v>
      </c>
      <c r="J61" s="153"/>
      <c r="K61" s="153"/>
      <c r="L61" s="153"/>
    </row>
    <row r="62" spans="1:12" ht="25.5" outlineLevel="2" collapsed="1" x14ac:dyDescent="0.2">
      <c r="A62" s="264" t="s">
        <v>59</v>
      </c>
      <c r="B62" s="131">
        <f t="shared" ref="B62:H62" si="9">SUM(B$63:B$67)</f>
        <v>20.467272999999999</v>
      </c>
      <c r="C62" s="131">
        <f t="shared" si="9"/>
        <v>20.467272999999999</v>
      </c>
      <c r="D62" s="131">
        <f t="shared" si="9"/>
        <v>20.467272999999999</v>
      </c>
      <c r="E62" s="131">
        <f t="shared" si="9"/>
        <v>20.467272999999999</v>
      </c>
      <c r="F62" s="131">
        <f t="shared" si="9"/>
        <v>20.467272999999999</v>
      </c>
      <c r="G62" s="131">
        <f t="shared" si="9"/>
        <v>20.467272999999999</v>
      </c>
      <c r="H62" s="131">
        <f t="shared" si="9"/>
        <v>20.467272999999999</v>
      </c>
      <c r="I62" s="131">
        <v>20.467272999999999</v>
      </c>
      <c r="J62" s="153"/>
      <c r="K62" s="153"/>
      <c r="L62" s="153"/>
    </row>
    <row r="63" spans="1:12" ht="12.75" hidden="1" outlineLevel="3" x14ac:dyDescent="0.2">
      <c r="A63" s="263" t="s">
        <v>120</v>
      </c>
      <c r="B63" s="230">
        <v>3</v>
      </c>
      <c r="C63" s="230">
        <v>3</v>
      </c>
      <c r="D63" s="230">
        <v>3</v>
      </c>
      <c r="E63" s="230">
        <v>3</v>
      </c>
      <c r="F63" s="230">
        <v>3</v>
      </c>
      <c r="G63" s="230">
        <v>3</v>
      </c>
      <c r="H63" s="230">
        <v>3</v>
      </c>
      <c r="I63" s="230">
        <v>3</v>
      </c>
      <c r="J63" s="153"/>
      <c r="K63" s="153"/>
      <c r="L63" s="153"/>
    </row>
    <row r="64" spans="1:12" ht="12.75" hidden="1" outlineLevel="3" x14ac:dyDescent="0.2">
      <c r="A64" s="263" t="s">
        <v>169</v>
      </c>
      <c r="B64" s="230">
        <v>1</v>
      </c>
      <c r="C64" s="230">
        <v>1</v>
      </c>
      <c r="D64" s="230">
        <v>1</v>
      </c>
      <c r="E64" s="230">
        <v>1</v>
      </c>
      <c r="F64" s="230">
        <v>1</v>
      </c>
      <c r="G64" s="230">
        <v>1</v>
      </c>
      <c r="H64" s="230">
        <v>1</v>
      </c>
      <c r="I64" s="230">
        <v>1</v>
      </c>
      <c r="J64" s="153"/>
      <c r="K64" s="153"/>
      <c r="L64" s="153"/>
    </row>
    <row r="65" spans="1:12" ht="12.75" hidden="1" outlineLevel="3" x14ac:dyDescent="0.2">
      <c r="A65" s="263" t="s">
        <v>203</v>
      </c>
      <c r="B65" s="230">
        <v>12.467273</v>
      </c>
      <c r="C65" s="230">
        <v>12.467273</v>
      </c>
      <c r="D65" s="230">
        <v>12.467273</v>
      </c>
      <c r="E65" s="230">
        <v>12.467273</v>
      </c>
      <c r="F65" s="230">
        <v>12.467273</v>
      </c>
      <c r="G65" s="230">
        <v>12.467273</v>
      </c>
      <c r="H65" s="230">
        <v>12.467273</v>
      </c>
      <c r="I65" s="230">
        <v>12.467273</v>
      </c>
      <c r="J65" s="153"/>
      <c r="K65" s="153"/>
      <c r="L65" s="153"/>
    </row>
    <row r="66" spans="1:12" ht="12.75" hidden="1" outlineLevel="3" x14ac:dyDescent="0.2">
      <c r="A66" s="263" t="s">
        <v>180</v>
      </c>
      <c r="B66" s="230">
        <v>1</v>
      </c>
      <c r="C66" s="230">
        <v>1</v>
      </c>
      <c r="D66" s="230">
        <v>1</v>
      </c>
      <c r="E66" s="230">
        <v>1</v>
      </c>
      <c r="F66" s="230">
        <v>1</v>
      </c>
      <c r="G66" s="230">
        <v>1</v>
      </c>
      <c r="H66" s="230">
        <v>1</v>
      </c>
      <c r="I66" s="230">
        <v>1</v>
      </c>
      <c r="J66" s="153"/>
      <c r="K66" s="153"/>
      <c r="L66" s="153"/>
    </row>
    <row r="67" spans="1:12" ht="12.75" hidden="1" outlineLevel="3" x14ac:dyDescent="0.2">
      <c r="A67" s="263" t="s">
        <v>218</v>
      </c>
      <c r="B67" s="230">
        <v>3</v>
      </c>
      <c r="C67" s="230">
        <v>3</v>
      </c>
      <c r="D67" s="230">
        <v>3</v>
      </c>
      <c r="E67" s="230">
        <v>3</v>
      </c>
      <c r="F67" s="230">
        <v>3</v>
      </c>
      <c r="G67" s="230">
        <v>3</v>
      </c>
      <c r="H67" s="230">
        <v>3</v>
      </c>
      <c r="I67" s="230">
        <v>3</v>
      </c>
      <c r="J67" s="153"/>
      <c r="K67" s="153"/>
      <c r="L67" s="153"/>
    </row>
    <row r="68" spans="1:12" ht="12.75" outlineLevel="2" collapsed="1" x14ac:dyDescent="0.2">
      <c r="A68" s="264" t="s">
        <v>182</v>
      </c>
      <c r="B68" s="131">
        <f t="shared" ref="B68:H68" si="10">SUM(B$69:B$69)</f>
        <v>1.74883683377</v>
      </c>
      <c r="C68" s="131">
        <f t="shared" si="10"/>
        <v>1.7893466683399999</v>
      </c>
      <c r="D68" s="131">
        <f t="shared" si="10"/>
        <v>1.77554917379</v>
      </c>
      <c r="E68" s="131">
        <f t="shared" si="10"/>
        <v>1.785345644</v>
      </c>
      <c r="F68" s="131">
        <f t="shared" si="10"/>
        <v>1.76594093895</v>
      </c>
      <c r="G68" s="131">
        <f t="shared" si="10"/>
        <v>1.7396478372999999</v>
      </c>
      <c r="H68" s="131">
        <f t="shared" si="10"/>
        <v>1.7272712025600001</v>
      </c>
      <c r="I68" s="131">
        <v>1.72517703278</v>
      </c>
      <c r="J68" s="153"/>
      <c r="K68" s="153"/>
      <c r="L68" s="153"/>
    </row>
    <row r="69" spans="1:12" ht="12.75" hidden="1" outlineLevel="3" x14ac:dyDescent="0.2">
      <c r="A69" s="263" t="s">
        <v>148</v>
      </c>
      <c r="B69" s="230">
        <v>1.74883683377</v>
      </c>
      <c r="C69" s="230">
        <v>1.7893466683399999</v>
      </c>
      <c r="D69" s="230">
        <v>1.77554917379</v>
      </c>
      <c r="E69" s="230">
        <v>1.785345644</v>
      </c>
      <c r="F69" s="230">
        <v>1.76594093895</v>
      </c>
      <c r="G69" s="230">
        <v>1.7396478372999999</v>
      </c>
      <c r="H69" s="230">
        <v>1.7272712025600001</v>
      </c>
      <c r="I69" s="230">
        <v>1.72517703278</v>
      </c>
      <c r="J69" s="153"/>
      <c r="K69" s="153"/>
      <c r="L69" s="153"/>
    </row>
    <row r="70" spans="1:12" ht="15" x14ac:dyDescent="0.25">
      <c r="A70" s="266" t="s">
        <v>15</v>
      </c>
      <c r="B70" s="27">
        <f t="shared" ref="B70:I70" si="11">B$71+B$84</f>
        <v>10.972968614760001</v>
      </c>
      <c r="C70" s="27">
        <f t="shared" si="11"/>
        <v>10.782453348930002</v>
      </c>
      <c r="D70" s="27">
        <f t="shared" si="11"/>
        <v>10.669613203139999</v>
      </c>
      <c r="E70" s="27">
        <f t="shared" si="11"/>
        <v>10.577411969290001</v>
      </c>
      <c r="F70" s="27">
        <f t="shared" si="11"/>
        <v>10.37920990065</v>
      </c>
      <c r="G70" s="27">
        <f t="shared" si="11"/>
        <v>10.036933944340001</v>
      </c>
      <c r="H70" s="27">
        <f t="shared" si="11"/>
        <v>10.163103690510001</v>
      </c>
      <c r="I70" s="27">
        <f t="shared" si="11"/>
        <v>10.2885710927</v>
      </c>
      <c r="J70" s="153"/>
      <c r="K70" s="153"/>
      <c r="L70" s="153"/>
    </row>
    <row r="71" spans="1:12" ht="15" outlineLevel="1" x14ac:dyDescent="0.25">
      <c r="A71" s="265" t="s">
        <v>52</v>
      </c>
      <c r="B71" s="128">
        <f t="shared" ref="B71:I71" si="12">B$72+B$78+B$82</f>
        <v>0.47313389375999998</v>
      </c>
      <c r="C71" s="128">
        <f t="shared" si="12"/>
        <v>0.47455557223</v>
      </c>
      <c r="D71" s="128">
        <f t="shared" si="12"/>
        <v>0.50619703158000007</v>
      </c>
      <c r="E71" s="128">
        <f t="shared" si="12"/>
        <v>0.51635446760999992</v>
      </c>
      <c r="F71" s="128">
        <f t="shared" si="12"/>
        <v>0.52245908668999996</v>
      </c>
      <c r="G71" s="128">
        <f t="shared" si="12"/>
        <v>0.51877345262999996</v>
      </c>
      <c r="H71" s="128">
        <f t="shared" si="12"/>
        <v>0.51193881630000004</v>
      </c>
      <c r="I71" s="128">
        <f t="shared" si="12"/>
        <v>0.49219355887999999</v>
      </c>
      <c r="J71" s="153"/>
      <c r="K71" s="153"/>
      <c r="L71" s="153"/>
    </row>
    <row r="72" spans="1:12" ht="25.5" outlineLevel="2" collapsed="1" x14ac:dyDescent="0.2">
      <c r="A72" s="264" t="s">
        <v>196</v>
      </c>
      <c r="B72" s="131">
        <f t="shared" ref="B72:H72" si="13">SUM(B$73:B$77)</f>
        <v>0.31887770297999996</v>
      </c>
      <c r="C72" s="131">
        <f t="shared" si="13"/>
        <v>0.31954294634000002</v>
      </c>
      <c r="D72" s="131">
        <f t="shared" si="13"/>
        <v>0.33211927261000002</v>
      </c>
      <c r="E72" s="131">
        <f t="shared" si="13"/>
        <v>0.33718288694999998</v>
      </c>
      <c r="F72" s="131">
        <f t="shared" si="13"/>
        <v>0.34121218312000001</v>
      </c>
      <c r="G72" s="131">
        <f t="shared" si="13"/>
        <v>0.34244238854999998</v>
      </c>
      <c r="H72" s="131">
        <f t="shared" si="13"/>
        <v>0.34174475938999999</v>
      </c>
      <c r="I72" s="131">
        <v>0.33451467064000001</v>
      </c>
      <c r="J72" s="153"/>
      <c r="K72" s="153"/>
      <c r="L72" s="153"/>
    </row>
    <row r="73" spans="1:12" ht="12.75" hidden="1" outlineLevel="3" x14ac:dyDescent="0.2">
      <c r="A73" s="263" t="s">
        <v>114</v>
      </c>
      <c r="B73" s="230">
        <v>4.1329000000000002E-7</v>
      </c>
      <c r="C73" s="230">
        <v>4.1416E-7</v>
      </c>
      <c r="D73" s="230">
        <v>4.3046E-7</v>
      </c>
      <c r="E73" s="230">
        <v>4.3701999999999998E-7</v>
      </c>
      <c r="F73" s="230">
        <v>4.4224000000000002E-7</v>
      </c>
      <c r="G73" s="230">
        <v>4.4383999999999998E-7</v>
      </c>
      <c r="H73" s="230">
        <v>4.4293000000000001E-7</v>
      </c>
      <c r="I73" s="230">
        <v>4.3356000000000003E-7</v>
      </c>
      <c r="J73" s="153"/>
      <c r="K73" s="153"/>
      <c r="L73" s="153"/>
    </row>
    <row r="74" spans="1:12" ht="12.75" hidden="1" outlineLevel="3" x14ac:dyDescent="0.2">
      <c r="A74" s="263" t="s">
        <v>77</v>
      </c>
      <c r="B74" s="230">
        <v>3.5628747449999998E-2</v>
      </c>
      <c r="C74" s="230">
        <v>3.5703076219999998E-2</v>
      </c>
      <c r="D74" s="230">
        <v>3.7108250519999997E-2</v>
      </c>
      <c r="E74" s="230">
        <v>3.7674016749999997E-2</v>
      </c>
      <c r="F74" s="230">
        <v>3.8124216859999997E-2</v>
      </c>
      <c r="G74" s="230">
        <v>3.8261669800000002E-2</v>
      </c>
      <c r="H74" s="230">
        <v>3.8183722509999997E-2</v>
      </c>
      <c r="I74" s="230">
        <v>3.737589241E-2</v>
      </c>
      <c r="J74" s="153"/>
      <c r="K74" s="153"/>
      <c r="L74" s="153"/>
    </row>
    <row r="75" spans="1:12" ht="12.75" hidden="1" outlineLevel="3" x14ac:dyDescent="0.2">
      <c r="A75" s="263" t="s">
        <v>106</v>
      </c>
      <c r="B75" s="230">
        <v>7.1257494899999996E-2</v>
      </c>
      <c r="C75" s="230">
        <v>7.1406152439999995E-2</v>
      </c>
      <c r="D75" s="230">
        <v>7.4216501039999994E-2</v>
      </c>
      <c r="E75" s="230">
        <v>7.5348033499999995E-2</v>
      </c>
      <c r="F75" s="230">
        <v>7.6248433719999995E-2</v>
      </c>
      <c r="G75" s="230">
        <v>7.6523339600000004E-2</v>
      </c>
      <c r="H75" s="230">
        <v>7.6367445019999994E-2</v>
      </c>
      <c r="I75" s="230">
        <v>7.475178482E-2</v>
      </c>
      <c r="J75" s="153"/>
      <c r="K75" s="153"/>
      <c r="L75" s="153"/>
    </row>
    <row r="76" spans="1:12" ht="12.75" hidden="1" outlineLevel="3" x14ac:dyDescent="0.2">
      <c r="A76" s="263" t="s">
        <v>1</v>
      </c>
      <c r="B76" s="230">
        <v>0.10688624234999999</v>
      </c>
      <c r="C76" s="230">
        <v>0.10710922866</v>
      </c>
      <c r="D76" s="230">
        <v>0.11132475156</v>
      </c>
      <c r="E76" s="230">
        <v>0.11302205025000001</v>
      </c>
      <c r="F76" s="230">
        <v>0.11437265058</v>
      </c>
      <c r="G76" s="230">
        <v>0.1147850094</v>
      </c>
      <c r="H76" s="230">
        <v>0.11455116753</v>
      </c>
      <c r="I76" s="230">
        <v>0.11212767723</v>
      </c>
      <c r="J76" s="153"/>
      <c r="K76" s="153"/>
      <c r="L76" s="153"/>
    </row>
    <row r="77" spans="1:12" ht="12.75" hidden="1" outlineLevel="3" x14ac:dyDescent="0.2">
      <c r="A77" s="263" t="s">
        <v>0</v>
      </c>
      <c r="B77" s="230">
        <v>0.10510480498999999</v>
      </c>
      <c r="C77" s="230">
        <v>0.10532407486000001</v>
      </c>
      <c r="D77" s="230">
        <v>0.10946933903</v>
      </c>
      <c r="E77" s="230">
        <v>0.11113834943000001</v>
      </c>
      <c r="F77" s="230">
        <v>0.11246643972000001</v>
      </c>
      <c r="G77" s="230">
        <v>0.11287192591</v>
      </c>
      <c r="H77" s="230">
        <v>0.11264198139999999</v>
      </c>
      <c r="I77" s="230">
        <v>0.11025888262</v>
      </c>
      <c r="J77" s="153"/>
      <c r="K77" s="153"/>
      <c r="L77" s="153"/>
    </row>
    <row r="78" spans="1:12" ht="25.5" outlineLevel="2" collapsed="1" x14ac:dyDescent="0.2">
      <c r="A78" s="264" t="s">
        <v>118</v>
      </c>
      <c r="B78" s="131">
        <f t="shared" ref="B78:H78" si="14">SUM(B$79:B$81)</f>
        <v>0.1542221778</v>
      </c>
      <c r="C78" s="131">
        <f t="shared" si="14"/>
        <v>0.15497854194999999</v>
      </c>
      <c r="D78" s="131">
        <f t="shared" si="14"/>
        <v>0.17404233358000001</v>
      </c>
      <c r="E78" s="131">
        <f t="shared" si="14"/>
        <v>0.17913561516000001</v>
      </c>
      <c r="F78" s="131">
        <f t="shared" si="14"/>
        <v>0.18121050828999999</v>
      </c>
      <c r="G78" s="131">
        <f t="shared" si="14"/>
        <v>0.17629453758000002</v>
      </c>
      <c r="H78" s="131">
        <f t="shared" si="14"/>
        <v>0.17015760481999997</v>
      </c>
      <c r="I78" s="131">
        <v>0.15764320734000001</v>
      </c>
      <c r="J78" s="153"/>
      <c r="K78" s="153"/>
      <c r="L78" s="153"/>
    </row>
    <row r="79" spans="1:12" ht="12.75" hidden="1" outlineLevel="3" x14ac:dyDescent="0.2">
      <c r="A79" s="263" t="s">
        <v>51</v>
      </c>
      <c r="B79" s="230">
        <v>1.2166126249999999E-2</v>
      </c>
      <c r="C79" s="230">
        <v>1.2335711940000001E-2</v>
      </c>
      <c r="D79" s="230">
        <v>2.489693833E-2</v>
      </c>
      <c r="E79" s="230">
        <v>2.7724425489999999E-2</v>
      </c>
      <c r="F79" s="230">
        <v>3.0357131490000001E-2</v>
      </c>
      <c r="G79" s="230">
        <v>3.107244566E-2</v>
      </c>
      <c r="H79" s="230">
        <v>3.1450875349999997E-2</v>
      </c>
      <c r="I79" s="230">
        <v>3.078548805E-2</v>
      </c>
      <c r="J79" s="153"/>
      <c r="K79" s="153"/>
      <c r="L79" s="153"/>
    </row>
    <row r="80" spans="1:12" ht="12.75" hidden="1" outlineLevel="3" x14ac:dyDescent="0.2">
      <c r="A80" s="263" t="s">
        <v>125</v>
      </c>
      <c r="B80" s="230">
        <v>0.1388693298</v>
      </c>
      <c r="C80" s="230">
        <v>0.13958631947</v>
      </c>
      <c r="D80" s="230">
        <v>0.14596858892</v>
      </c>
      <c r="E80" s="230">
        <v>0.14818594856</v>
      </c>
      <c r="F80" s="230">
        <v>0.14773573467000001</v>
      </c>
      <c r="G80" s="230">
        <v>0.14209320945000001</v>
      </c>
      <c r="H80" s="230">
        <v>0.13558422120999999</v>
      </c>
      <c r="I80" s="230">
        <v>0.12394454378</v>
      </c>
      <c r="J80" s="153"/>
      <c r="K80" s="153"/>
      <c r="L80" s="153"/>
    </row>
    <row r="81" spans="1:12" ht="12.75" hidden="1" outlineLevel="3" x14ac:dyDescent="0.2">
      <c r="A81" s="263" t="s">
        <v>96</v>
      </c>
      <c r="B81" s="230">
        <v>3.18672175E-3</v>
      </c>
      <c r="C81" s="230">
        <v>3.0565105400000001E-3</v>
      </c>
      <c r="D81" s="230">
        <v>3.1768063299999999E-3</v>
      </c>
      <c r="E81" s="230">
        <v>3.2252411100000002E-3</v>
      </c>
      <c r="F81" s="230">
        <v>3.1176421299999998E-3</v>
      </c>
      <c r="G81" s="230">
        <v>3.1288824699999998E-3</v>
      </c>
      <c r="H81" s="230">
        <v>3.1225082599999998E-3</v>
      </c>
      <c r="I81" s="230">
        <v>2.9131755100000002E-3</v>
      </c>
      <c r="J81" s="153"/>
      <c r="K81" s="153"/>
      <c r="L81" s="153"/>
    </row>
    <row r="82" spans="1:12" ht="12.75" outlineLevel="2" collapsed="1" x14ac:dyDescent="0.2">
      <c r="A82" s="264" t="s">
        <v>137</v>
      </c>
      <c r="B82" s="131">
        <f t="shared" ref="B82:H82" si="15">SUM(B$83:B$83)</f>
        <v>3.401298E-5</v>
      </c>
      <c r="C82" s="131">
        <f t="shared" si="15"/>
        <v>3.4083939999999997E-5</v>
      </c>
      <c r="D82" s="131">
        <f t="shared" si="15"/>
        <v>3.5425390000000001E-5</v>
      </c>
      <c r="E82" s="131">
        <f t="shared" si="15"/>
        <v>3.59655E-5</v>
      </c>
      <c r="F82" s="131">
        <f t="shared" si="15"/>
        <v>3.6395279999999999E-5</v>
      </c>
      <c r="G82" s="131">
        <f t="shared" si="15"/>
        <v>3.6526499999999997E-5</v>
      </c>
      <c r="H82" s="131">
        <f t="shared" si="15"/>
        <v>3.6452090000000002E-5</v>
      </c>
      <c r="I82" s="131">
        <v>3.5680899999999999E-5</v>
      </c>
      <c r="J82" s="153"/>
      <c r="K82" s="153"/>
      <c r="L82" s="153"/>
    </row>
    <row r="83" spans="1:12" ht="12.75" hidden="1" outlineLevel="3" x14ac:dyDescent="0.2">
      <c r="A83" s="263" t="s">
        <v>71</v>
      </c>
      <c r="B83" s="230">
        <v>3.401298E-5</v>
      </c>
      <c r="C83" s="230">
        <v>3.4083939999999997E-5</v>
      </c>
      <c r="D83" s="230">
        <v>3.5425390000000001E-5</v>
      </c>
      <c r="E83" s="230">
        <v>3.59655E-5</v>
      </c>
      <c r="F83" s="230">
        <v>3.6395279999999999E-5</v>
      </c>
      <c r="G83" s="230">
        <v>3.6526499999999997E-5</v>
      </c>
      <c r="H83" s="230">
        <v>3.6452090000000002E-5</v>
      </c>
      <c r="I83" s="230">
        <v>3.5680899999999999E-5</v>
      </c>
      <c r="J83" s="153"/>
      <c r="K83" s="153"/>
      <c r="L83" s="153"/>
    </row>
    <row r="84" spans="1:12" ht="15" outlineLevel="1" x14ac:dyDescent="0.25">
      <c r="A84" s="265" t="s">
        <v>65</v>
      </c>
      <c r="B84" s="128">
        <f t="shared" ref="B84:I84" si="16">B$85+B$91+B$93+B$101+B$102</f>
        <v>10.499834721000001</v>
      </c>
      <c r="C84" s="128">
        <f t="shared" si="16"/>
        <v>10.307897776700001</v>
      </c>
      <c r="D84" s="128">
        <f t="shared" si="16"/>
        <v>10.16341617156</v>
      </c>
      <c r="E84" s="128">
        <f t="shared" si="16"/>
        <v>10.061057501680001</v>
      </c>
      <c r="F84" s="128">
        <f t="shared" si="16"/>
        <v>9.8567508139599997</v>
      </c>
      <c r="G84" s="128">
        <f t="shared" si="16"/>
        <v>9.5181604917100007</v>
      </c>
      <c r="H84" s="128">
        <f t="shared" si="16"/>
        <v>9.65116487421</v>
      </c>
      <c r="I84" s="128">
        <f t="shared" si="16"/>
        <v>9.7963775338199994</v>
      </c>
      <c r="J84" s="153"/>
      <c r="K84" s="153"/>
      <c r="L84" s="153"/>
    </row>
    <row r="85" spans="1:12" ht="25.5" outlineLevel="2" collapsed="1" x14ac:dyDescent="0.2">
      <c r="A85" s="264" t="s">
        <v>179</v>
      </c>
      <c r="B85" s="131">
        <f t="shared" ref="B85:H85" si="17">SUM(B$86:B$90)</f>
        <v>8.1844122870200007</v>
      </c>
      <c r="C85" s="131">
        <f t="shared" si="17"/>
        <v>8.0589780684200001</v>
      </c>
      <c r="D85" s="131">
        <f t="shared" si="17"/>
        <v>7.8789820492000002</v>
      </c>
      <c r="E85" s="131">
        <f t="shared" si="17"/>
        <v>7.8955798167099998</v>
      </c>
      <c r="F85" s="131">
        <f t="shared" si="17"/>
        <v>7.8155140518200001</v>
      </c>
      <c r="G85" s="131">
        <f t="shared" si="17"/>
        <v>7.5756566152399998</v>
      </c>
      <c r="H85" s="131">
        <f t="shared" si="17"/>
        <v>7.5010112029</v>
      </c>
      <c r="I85" s="131">
        <v>7.5609517052399999</v>
      </c>
      <c r="J85" s="153"/>
      <c r="K85" s="153"/>
      <c r="L85" s="153"/>
    </row>
    <row r="86" spans="1:12" ht="12.75" hidden="1" outlineLevel="3" x14ac:dyDescent="0.2">
      <c r="A86" s="263" t="s">
        <v>66</v>
      </c>
      <c r="B86" s="230">
        <v>6.3155020130000003E-2</v>
      </c>
      <c r="C86" s="230">
        <v>6.5684984439999997E-2</v>
      </c>
      <c r="D86" s="230">
        <v>6.5061584290000002E-2</v>
      </c>
      <c r="E86" s="230">
        <v>6.2762890520000003E-2</v>
      </c>
      <c r="F86" s="230">
        <v>6.0839999640000003E-2</v>
      </c>
      <c r="G86" s="230">
        <v>5.8159999359999999E-2</v>
      </c>
      <c r="H86" s="230">
        <v>5.8359999570000001E-2</v>
      </c>
      <c r="I86" s="230">
        <v>0.11683999986</v>
      </c>
      <c r="J86" s="153"/>
      <c r="K86" s="153"/>
      <c r="L86" s="153"/>
    </row>
    <row r="87" spans="1:12" ht="12.75" hidden="1" outlineLevel="3" x14ac:dyDescent="0.2">
      <c r="A87" s="263" t="s">
        <v>57</v>
      </c>
      <c r="B87" s="230">
        <v>0.40809589511</v>
      </c>
      <c r="C87" s="230">
        <v>0.11114415176</v>
      </c>
      <c r="D87" s="230">
        <v>0.12797264994999999</v>
      </c>
      <c r="E87" s="230">
        <v>0.13796088147999999</v>
      </c>
      <c r="F87" s="230">
        <v>0.14760857005</v>
      </c>
      <c r="G87" s="230">
        <v>0.15798807835000001</v>
      </c>
      <c r="H87" s="230">
        <v>0.16294642336000001</v>
      </c>
      <c r="I87" s="230">
        <v>0.17255561427999999</v>
      </c>
      <c r="J87" s="153"/>
      <c r="K87" s="153"/>
      <c r="L87" s="153"/>
    </row>
    <row r="88" spans="1:12" ht="12.75" hidden="1" outlineLevel="3" x14ac:dyDescent="0.2">
      <c r="A88" s="263" t="s">
        <v>97</v>
      </c>
      <c r="B88" s="230">
        <v>4.1769000090000001E-2</v>
      </c>
      <c r="C88" s="230">
        <v>4.3473499620000002E-2</v>
      </c>
      <c r="D88" s="230">
        <v>4.3053499520000003E-2</v>
      </c>
      <c r="E88" s="230">
        <v>6.0372900510000001E-2</v>
      </c>
      <c r="F88" s="230">
        <v>5.962319965E-2</v>
      </c>
      <c r="G88" s="230">
        <v>5.6996799369999997E-2</v>
      </c>
      <c r="H88" s="230">
        <v>5.7192799580000002E-2</v>
      </c>
      <c r="I88" s="230">
        <v>5.7251599930000001E-2</v>
      </c>
      <c r="J88" s="153"/>
      <c r="K88" s="153"/>
      <c r="L88" s="153"/>
    </row>
    <row r="89" spans="1:12" ht="12.75" hidden="1" outlineLevel="3" x14ac:dyDescent="0.2">
      <c r="A89" s="263" t="s">
        <v>132</v>
      </c>
      <c r="B89" s="230">
        <v>0.44967000001000001</v>
      </c>
      <c r="C89" s="230">
        <v>0.44967000001000001</v>
      </c>
      <c r="D89" s="230">
        <v>0.44967000001000001</v>
      </c>
      <c r="E89" s="230">
        <v>0.44967000001000001</v>
      </c>
      <c r="F89" s="230">
        <v>0.44072000003</v>
      </c>
      <c r="G89" s="230">
        <v>0.43760000001999999</v>
      </c>
      <c r="H89" s="230">
        <v>0.45297500002000002</v>
      </c>
      <c r="I89" s="230">
        <v>0.45297500002000002</v>
      </c>
      <c r="J89" s="153"/>
      <c r="K89" s="153"/>
      <c r="L89" s="153"/>
    </row>
    <row r="90" spans="1:12" ht="12.75" hidden="1" outlineLevel="3" x14ac:dyDescent="0.2">
      <c r="A90" s="263" t="s">
        <v>148</v>
      </c>
      <c r="B90" s="230">
        <v>7.2217223716800003</v>
      </c>
      <c r="C90" s="230">
        <v>7.3890054325900003</v>
      </c>
      <c r="D90" s="230">
        <v>7.1932243154300002</v>
      </c>
      <c r="E90" s="230">
        <v>7.1848131441899996</v>
      </c>
      <c r="F90" s="230">
        <v>7.1067222824499998</v>
      </c>
      <c r="G90" s="230">
        <v>6.86491173814</v>
      </c>
      <c r="H90" s="230">
        <v>6.7695369803699998</v>
      </c>
      <c r="I90" s="230">
        <v>6.7613294911499997</v>
      </c>
      <c r="J90" s="153"/>
      <c r="K90" s="153"/>
      <c r="L90" s="153"/>
    </row>
    <row r="91" spans="1:12" ht="25.5" outlineLevel="2" collapsed="1" x14ac:dyDescent="0.2">
      <c r="A91" s="264" t="s">
        <v>46</v>
      </c>
      <c r="B91" s="131">
        <f t="shared" ref="B91:H91" si="18">SUM(B$92:B$92)</f>
        <v>9.7477853279999999E-2</v>
      </c>
      <c r="C91" s="131">
        <f t="shared" si="18"/>
        <v>7.3108389940000004E-2</v>
      </c>
      <c r="D91" s="131">
        <f t="shared" si="18"/>
        <v>7.3108389940000004E-2</v>
      </c>
      <c r="E91" s="131">
        <f t="shared" si="18"/>
        <v>7.3108389940000004E-2</v>
      </c>
      <c r="F91" s="131">
        <f t="shared" si="18"/>
        <v>7.3108389940000004E-2</v>
      </c>
      <c r="G91" s="131">
        <f t="shared" si="18"/>
        <v>7.3108389940000004E-2</v>
      </c>
      <c r="H91" s="131">
        <f t="shared" si="18"/>
        <v>7.3108389940000004E-2</v>
      </c>
      <c r="I91" s="131">
        <v>4.8738926600000003E-2</v>
      </c>
      <c r="J91" s="153"/>
      <c r="K91" s="153"/>
      <c r="L91" s="153"/>
    </row>
    <row r="92" spans="1:12" ht="12.75" hidden="1" outlineLevel="3" x14ac:dyDescent="0.2">
      <c r="A92" s="263" t="s">
        <v>29</v>
      </c>
      <c r="B92" s="230">
        <v>9.7477853279999999E-2</v>
      </c>
      <c r="C92" s="230">
        <v>7.3108389940000004E-2</v>
      </c>
      <c r="D92" s="230">
        <v>7.3108389940000004E-2</v>
      </c>
      <c r="E92" s="230">
        <v>7.3108389940000004E-2</v>
      </c>
      <c r="F92" s="230">
        <v>7.3108389940000004E-2</v>
      </c>
      <c r="G92" s="230">
        <v>7.3108389940000004E-2</v>
      </c>
      <c r="H92" s="230">
        <v>7.3108389940000004E-2</v>
      </c>
      <c r="I92" s="230">
        <v>4.8738926600000003E-2</v>
      </c>
      <c r="J92" s="153"/>
      <c r="K92" s="153"/>
      <c r="L92" s="153"/>
    </row>
    <row r="93" spans="1:12" ht="38.25" outlineLevel="2" collapsed="1" x14ac:dyDescent="0.2">
      <c r="A93" s="264" t="s">
        <v>217</v>
      </c>
      <c r="B93" s="131">
        <f t="shared" ref="B93:H93" si="19">SUM(B$94:B$100)</f>
        <v>2.1019582370299998</v>
      </c>
      <c r="C93" s="131">
        <f t="shared" si="19"/>
        <v>2.0571382817200004</v>
      </c>
      <c r="D93" s="131">
        <f t="shared" si="19"/>
        <v>2.0935677731300002</v>
      </c>
      <c r="E93" s="131">
        <f t="shared" si="19"/>
        <v>1.9739616143100001</v>
      </c>
      <c r="F93" s="131">
        <f t="shared" si="19"/>
        <v>1.8510076501900001</v>
      </c>
      <c r="G93" s="131">
        <f t="shared" si="19"/>
        <v>1.7540185754099999</v>
      </c>
      <c r="H93" s="131">
        <f t="shared" si="19"/>
        <v>1.96248921333</v>
      </c>
      <c r="I93" s="131">
        <v>2.0722697234599998</v>
      </c>
      <c r="J93" s="153"/>
      <c r="K93" s="153"/>
      <c r="L93" s="153"/>
    </row>
    <row r="94" spans="1:12" ht="12.75" hidden="1" outlineLevel="3" x14ac:dyDescent="0.2">
      <c r="A94" s="263" t="s">
        <v>76</v>
      </c>
      <c r="B94" s="230">
        <v>0</v>
      </c>
      <c r="C94" s="230">
        <v>0</v>
      </c>
      <c r="D94" s="230">
        <v>5.6690593460000001E-2</v>
      </c>
      <c r="E94" s="230">
        <v>5.6690593460000001E-2</v>
      </c>
      <c r="F94" s="230">
        <v>5.6690593460000001E-2</v>
      </c>
      <c r="G94" s="230">
        <v>5.6690593460000001E-2</v>
      </c>
      <c r="H94" s="230">
        <v>5.6690593460000001E-2</v>
      </c>
      <c r="I94" s="230">
        <v>5.6690593460000001E-2</v>
      </c>
      <c r="J94" s="153"/>
      <c r="K94" s="153"/>
      <c r="L94" s="153"/>
    </row>
    <row r="95" spans="1:12" ht="12.75" hidden="1" outlineLevel="3" x14ac:dyDescent="0.2">
      <c r="A95" s="263" t="s">
        <v>176</v>
      </c>
      <c r="B95" s="230">
        <v>0.37729509711999998</v>
      </c>
      <c r="C95" s="230">
        <v>0.41665217357000001</v>
      </c>
      <c r="D95" s="230">
        <v>0.39708077324000002</v>
      </c>
      <c r="E95" s="230">
        <v>0.2841455738</v>
      </c>
      <c r="F95" s="230">
        <v>0.16844671384000001</v>
      </c>
      <c r="G95" s="230">
        <v>9.0552474080000001E-2</v>
      </c>
      <c r="H95" s="230">
        <v>0.29881524165000001</v>
      </c>
      <c r="I95" s="230">
        <v>0.48353339036999998</v>
      </c>
      <c r="J95" s="153"/>
      <c r="K95" s="153"/>
      <c r="L95" s="153"/>
    </row>
    <row r="96" spans="1:12" ht="12.75" hidden="1" outlineLevel="3" x14ac:dyDescent="0.2">
      <c r="A96" s="263" t="s">
        <v>212</v>
      </c>
      <c r="B96" s="230">
        <v>3.7104216299999999E-2</v>
      </c>
      <c r="C96" s="230">
        <v>3.9716308640000003E-2</v>
      </c>
      <c r="D96" s="230">
        <v>3.9332606989999998E-2</v>
      </c>
      <c r="E96" s="230">
        <v>3.7847072010000003E-2</v>
      </c>
      <c r="F96" s="230">
        <v>3.7377093229999998E-2</v>
      </c>
      <c r="G96" s="230">
        <v>3.5730633320000003E-2</v>
      </c>
      <c r="H96" s="230">
        <v>3.5853503580000001E-2</v>
      </c>
      <c r="I96" s="230">
        <v>3.5890364840000001E-2</v>
      </c>
      <c r="J96" s="153"/>
      <c r="K96" s="153"/>
      <c r="L96" s="153"/>
    </row>
    <row r="97" spans="1:12" ht="12.75" hidden="1" outlineLevel="3" x14ac:dyDescent="0.2">
      <c r="A97" s="263" t="s">
        <v>129</v>
      </c>
      <c r="B97" s="230">
        <v>3.0431699860000001E-2</v>
      </c>
      <c r="C97" s="230">
        <v>3.1673549510000003E-2</v>
      </c>
      <c r="D97" s="230">
        <v>3.1367549440000003E-2</v>
      </c>
      <c r="E97" s="230">
        <v>2.618212504E-2</v>
      </c>
      <c r="F97" s="230">
        <v>2.5856999660000001E-2</v>
      </c>
      <c r="G97" s="230">
        <v>2.4717999550000001E-2</v>
      </c>
      <c r="H97" s="230">
        <v>2.480299964E-2</v>
      </c>
      <c r="I97" s="230">
        <v>2.482849979E-2</v>
      </c>
      <c r="J97" s="153"/>
      <c r="K97" s="153"/>
      <c r="L97" s="153"/>
    </row>
    <row r="98" spans="1:12" ht="12.75" hidden="1" outlineLevel="3" x14ac:dyDescent="0.2">
      <c r="A98" s="263" t="s">
        <v>152</v>
      </c>
      <c r="B98" s="230">
        <v>4.6240000000000003E-2</v>
      </c>
      <c r="C98" s="230">
        <v>4.6240000000000003E-2</v>
      </c>
      <c r="D98" s="230">
        <v>4.6240000000000003E-2</v>
      </c>
      <c r="E98" s="230">
        <v>4.6240000000000003E-2</v>
      </c>
      <c r="F98" s="230">
        <v>3.9780000000000003E-2</v>
      </c>
      <c r="G98" s="230">
        <v>3.9780000000000003E-2</v>
      </c>
      <c r="H98" s="230">
        <v>3.9780000000000003E-2</v>
      </c>
      <c r="I98" s="230">
        <v>3.9780000000000003E-2</v>
      </c>
      <c r="J98" s="153"/>
      <c r="K98" s="153"/>
      <c r="L98" s="153"/>
    </row>
    <row r="99" spans="1:12" ht="12.75" hidden="1" outlineLevel="3" x14ac:dyDescent="0.2">
      <c r="A99" s="263" t="s">
        <v>123</v>
      </c>
      <c r="B99" s="230">
        <v>1.5130309737500001</v>
      </c>
      <c r="C99" s="230">
        <v>1.425</v>
      </c>
      <c r="D99" s="230">
        <v>1.425</v>
      </c>
      <c r="E99" s="230">
        <v>1.425</v>
      </c>
      <c r="F99" s="230">
        <v>1.425</v>
      </c>
      <c r="G99" s="230">
        <v>1.425</v>
      </c>
      <c r="H99" s="230">
        <v>1.425</v>
      </c>
      <c r="I99" s="230">
        <v>1.35</v>
      </c>
      <c r="J99" s="153"/>
      <c r="K99" s="153"/>
      <c r="L99" s="153"/>
    </row>
    <row r="100" spans="1:12" ht="12.75" hidden="1" outlineLevel="3" x14ac:dyDescent="0.2">
      <c r="A100" s="263" t="s">
        <v>105</v>
      </c>
      <c r="B100" s="230">
        <v>9.7856250000000006E-2</v>
      </c>
      <c r="C100" s="230">
        <v>9.7856250000000006E-2</v>
      </c>
      <c r="D100" s="230">
        <v>9.7856250000000006E-2</v>
      </c>
      <c r="E100" s="230">
        <v>9.7856250000000006E-2</v>
      </c>
      <c r="F100" s="230">
        <v>9.7856250000000006E-2</v>
      </c>
      <c r="G100" s="230">
        <v>8.1546875000000005E-2</v>
      </c>
      <c r="H100" s="230">
        <v>8.1546875000000005E-2</v>
      </c>
      <c r="I100" s="230">
        <v>8.1546875000000005E-2</v>
      </c>
      <c r="J100" s="153"/>
      <c r="K100" s="153"/>
      <c r="L100" s="153"/>
    </row>
    <row r="101" spans="1:12" ht="25.5" outlineLevel="2" x14ac:dyDescent="0.2">
      <c r="A101" s="264" t="s">
        <v>59</v>
      </c>
      <c r="B101" s="131"/>
      <c r="C101" s="131"/>
      <c r="D101" s="131"/>
      <c r="E101" s="131"/>
      <c r="F101" s="131"/>
      <c r="G101" s="131"/>
      <c r="H101" s="131"/>
      <c r="I101" s="131"/>
      <c r="J101" s="153"/>
      <c r="K101" s="153"/>
      <c r="L101" s="153"/>
    </row>
    <row r="102" spans="1:12" ht="12.75" outlineLevel="2" collapsed="1" x14ac:dyDescent="0.2">
      <c r="A102" s="264" t="s">
        <v>182</v>
      </c>
      <c r="B102" s="131">
        <f t="shared" ref="B102:H102" si="20">SUM(B$103:B$103)</f>
        <v>0.11598634367000001</v>
      </c>
      <c r="C102" s="131">
        <f t="shared" si="20"/>
        <v>0.11867303662000001</v>
      </c>
      <c r="D102" s="131">
        <f t="shared" si="20"/>
        <v>0.11775795929000001</v>
      </c>
      <c r="E102" s="131">
        <f t="shared" si="20"/>
        <v>0.11840768072000001</v>
      </c>
      <c r="F102" s="131">
        <f t="shared" si="20"/>
        <v>0.11712072201</v>
      </c>
      <c r="G102" s="131">
        <f t="shared" si="20"/>
        <v>0.11537691111999999</v>
      </c>
      <c r="H102" s="131">
        <f t="shared" si="20"/>
        <v>0.11455606804</v>
      </c>
      <c r="I102" s="131">
        <v>0.11441717852</v>
      </c>
      <c r="J102" s="153"/>
      <c r="K102" s="153"/>
      <c r="L102" s="153"/>
    </row>
    <row r="103" spans="1:12" ht="12.75" hidden="1" outlineLevel="3" x14ac:dyDescent="0.2">
      <c r="A103" s="19" t="s">
        <v>148</v>
      </c>
      <c r="B103" s="230">
        <v>0.11598634367000001</v>
      </c>
      <c r="C103" s="230">
        <v>0.11867303662000001</v>
      </c>
      <c r="D103" s="230">
        <v>0.11775795929000001</v>
      </c>
      <c r="E103" s="230">
        <v>0.11840768072000001</v>
      </c>
      <c r="F103" s="230">
        <v>0.11712072201</v>
      </c>
      <c r="G103" s="230">
        <v>0.11537691111999999</v>
      </c>
      <c r="H103" s="230">
        <v>0.11455606804</v>
      </c>
      <c r="I103" s="230">
        <v>0.11441717852</v>
      </c>
      <c r="J103" s="153"/>
      <c r="K103" s="153"/>
      <c r="L103" s="153"/>
    </row>
    <row r="104" spans="1:12" x14ac:dyDescent="0.2">
      <c r="B104" s="129"/>
      <c r="C104" s="129"/>
      <c r="D104" s="129"/>
      <c r="E104" s="129"/>
      <c r="F104" s="129"/>
      <c r="G104" s="129"/>
      <c r="H104" s="129"/>
      <c r="I104" s="129"/>
      <c r="J104" s="153"/>
      <c r="K104" s="153"/>
      <c r="L104" s="153"/>
    </row>
    <row r="105" spans="1:12" x14ac:dyDescent="0.2">
      <c r="B105" s="129"/>
      <c r="C105" s="129"/>
      <c r="D105" s="129"/>
      <c r="E105" s="129"/>
      <c r="F105" s="129"/>
      <c r="G105" s="129"/>
      <c r="H105" s="129"/>
      <c r="I105" s="129"/>
      <c r="J105" s="153"/>
      <c r="K105" s="153"/>
      <c r="L105" s="153"/>
    </row>
    <row r="106" spans="1:12" x14ac:dyDescent="0.2">
      <c r="B106" s="129"/>
      <c r="C106" s="129"/>
      <c r="D106" s="129"/>
      <c r="E106" s="129"/>
      <c r="F106" s="129"/>
      <c r="G106" s="129"/>
      <c r="H106" s="129"/>
      <c r="I106" s="129"/>
      <c r="J106" s="153"/>
      <c r="K106" s="153"/>
      <c r="L106" s="153"/>
    </row>
    <row r="107" spans="1:12" x14ac:dyDescent="0.2">
      <c r="B107" s="129"/>
      <c r="C107" s="129"/>
      <c r="D107" s="129"/>
      <c r="E107" s="129"/>
      <c r="F107" s="129"/>
      <c r="G107" s="129"/>
      <c r="H107" s="129"/>
      <c r="I107" s="129"/>
      <c r="J107" s="153"/>
      <c r="K107" s="153"/>
      <c r="L107" s="153"/>
    </row>
    <row r="108" spans="1:12" x14ac:dyDescent="0.2">
      <c r="B108" s="129"/>
      <c r="C108" s="129"/>
      <c r="D108" s="129"/>
      <c r="E108" s="129"/>
      <c r="F108" s="129"/>
      <c r="G108" s="129"/>
      <c r="H108" s="129"/>
      <c r="I108" s="129"/>
      <c r="J108" s="153"/>
      <c r="K108" s="153"/>
      <c r="L108" s="153"/>
    </row>
    <row r="109" spans="1:12" x14ac:dyDescent="0.2">
      <c r="B109" s="129"/>
      <c r="C109" s="129"/>
      <c r="D109" s="129"/>
      <c r="E109" s="129"/>
      <c r="F109" s="129"/>
      <c r="G109" s="129"/>
      <c r="H109" s="129"/>
      <c r="I109" s="129"/>
      <c r="J109" s="153"/>
      <c r="K109" s="153"/>
      <c r="L109" s="153"/>
    </row>
    <row r="110" spans="1:12" x14ac:dyDescent="0.2">
      <c r="B110" s="129"/>
      <c r="C110" s="129"/>
      <c r="D110" s="129"/>
      <c r="E110" s="129"/>
      <c r="F110" s="129"/>
      <c r="G110" s="129"/>
      <c r="H110" s="129"/>
      <c r="I110" s="129"/>
      <c r="J110" s="153"/>
      <c r="K110" s="153"/>
      <c r="L110" s="153"/>
    </row>
    <row r="111" spans="1:12" x14ac:dyDescent="0.2">
      <c r="B111" s="129"/>
      <c r="C111" s="129"/>
      <c r="D111" s="129"/>
      <c r="E111" s="129"/>
      <c r="F111" s="129"/>
      <c r="G111" s="129"/>
      <c r="H111" s="129"/>
      <c r="I111" s="129"/>
      <c r="J111" s="153"/>
      <c r="K111" s="153"/>
      <c r="L111" s="153"/>
    </row>
    <row r="112" spans="1:12" x14ac:dyDescent="0.2">
      <c r="B112" s="129"/>
      <c r="C112" s="129"/>
      <c r="D112" s="129"/>
      <c r="E112" s="129"/>
      <c r="F112" s="129"/>
      <c r="G112" s="129"/>
      <c r="H112" s="129"/>
      <c r="I112" s="129"/>
      <c r="J112" s="153"/>
      <c r="K112" s="153"/>
      <c r="L112" s="153"/>
    </row>
    <row r="113" spans="2:12" x14ac:dyDescent="0.2">
      <c r="B113" s="129"/>
      <c r="C113" s="129"/>
      <c r="D113" s="129"/>
      <c r="E113" s="129"/>
      <c r="F113" s="129"/>
      <c r="G113" s="129"/>
      <c r="H113" s="129"/>
      <c r="I113" s="129"/>
      <c r="J113" s="153"/>
      <c r="K113" s="153"/>
      <c r="L113" s="153"/>
    </row>
    <row r="114" spans="2:12" x14ac:dyDescent="0.2">
      <c r="B114" s="129"/>
      <c r="C114" s="129"/>
      <c r="D114" s="129"/>
      <c r="E114" s="129"/>
      <c r="F114" s="129"/>
      <c r="G114" s="129"/>
      <c r="H114" s="129"/>
      <c r="I114" s="129"/>
      <c r="J114" s="153"/>
      <c r="K114" s="153"/>
      <c r="L114" s="153"/>
    </row>
    <row r="115" spans="2:12" x14ac:dyDescent="0.2">
      <c r="B115" s="129"/>
      <c r="C115" s="129"/>
      <c r="D115" s="129"/>
      <c r="E115" s="129"/>
      <c r="F115" s="129"/>
      <c r="G115" s="129"/>
      <c r="H115" s="129"/>
      <c r="I115" s="129"/>
      <c r="J115" s="153"/>
      <c r="K115" s="153"/>
      <c r="L115" s="153"/>
    </row>
    <row r="116" spans="2:12" x14ac:dyDescent="0.2">
      <c r="B116" s="129"/>
      <c r="C116" s="129"/>
      <c r="D116" s="129"/>
      <c r="E116" s="129"/>
      <c r="F116" s="129"/>
      <c r="G116" s="129"/>
      <c r="H116" s="129"/>
      <c r="I116" s="129"/>
      <c r="J116" s="153"/>
      <c r="K116" s="153"/>
      <c r="L116" s="153"/>
    </row>
    <row r="117" spans="2:12" x14ac:dyDescent="0.2">
      <c r="B117" s="129"/>
      <c r="C117" s="129"/>
      <c r="D117" s="129"/>
      <c r="E117" s="129"/>
      <c r="F117" s="129"/>
      <c r="G117" s="129"/>
      <c r="H117" s="129"/>
      <c r="I117" s="129"/>
      <c r="J117" s="153"/>
      <c r="K117" s="153"/>
      <c r="L117" s="153"/>
    </row>
    <row r="118" spans="2:12" x14ac:dyDescent="0.2">
      <c r="B118" s="129"/>
      <c r="C118" s="129"/>
      <c r="D118" s="129"/>
      <c r="E118" s="129"/>
      <c r="F118" s="129"/>
      <c r="G118" s="129"/>
      <c r="H118" s="129"/>
      <c r="I118" s="129"/>
      <c r="J118" s="153"/>
      <c r="K118" s="153"/>
      <c r="L118" s="153"/>
    </row>
    <row r="119" spans="2:12" x14ac:dyDescent="0.2">
      <c r="B119" s="129"/>
      <c r="C119" s="129"/>
      <c r="D119" s="129"/>
      <c r="E119" s="129"/>
      <c r="F119" s="129"/>
      <c r="G119" s="129"/>
      <c r="H119" s="129"/>
      <c r="I119" s="129"/>
      <c r="J119" s="153"/>
      <c r="K119" s="153"/>
      <c r="L119" s="153"/>
    </row>
    <row r="120" spans="2:12" x14ac:dyDescent="0.2">
      <c r="B120" s="129"/>
      <c r="C120" s="129"/>
      <c r="D120" s="129"/>
      <c r="E120" s="129"/>
      <c r="F120" s="129"/>
      <c r="G120" s="129"/>
      <c r="H120" s="129"/>
      <c r="I120" s="129"/>
      <c r="J120" s="153"/>
      <c r="K120" s="153"/>
      <c r="L120" s="153"/>
    </row>
    <row r="121" spans="2:12" x14ac:dyDescent="0.2">
      <c r="B121" s="129"/>
      <c r="C121" s="129"/>
      <c r="D121" s="129"/>
      <c r="E121" s="129"/>
      <c r="F121" s="129"/>
      <c r="G121" s="129"/>
      <c r="H121" s="129"/>
      <c r="I121" s="129"/>
      <c r="J121" s="153"/>
      <c r="K121" s="153"/>
      <c r="L121" s="153"/>
    </row>
    <row r="122" spans="2:12" x14ac:dyDescent="0.2">
      <c r="B122" s="129"/>
      <c r="C122" s="129"/>
      <c r="D122" s="129"/>
      <c r="E122" s="129"/>
      <c r="F122" s="129"/>
      <c r="G122" s="129"/>
      <c r="H122" s="129"/>
      <c r="I122" s="129"/>
      <c r="J122" s="153"/>
      <c r="K122" s="153"/>
      <c r="L122" s="153"/>
    </row>
    <row r="123" spans="2:12" x14ac:dyDescent="0.2">
      <c r="B123" s="129"/>
      <c r="C123" s="129"/>
      <c r="D123" s="129"/>
      <c r="E123" s="129"/>
      <c r="F123" s="129"/>
      <c r="G123" s="129"/>
      <c r="H123" s="129"/>
      <c r="I123" s="129"/>
      <c r="J123" s="153"/>
      <c r="K123" s="153"/>
      <c r="L123" s="153"/>
    </row>
    <row r="124" spans="2:12" x14ac:dyDescent="0.2">
      <c r="B124" s="129"/>
      <c r="C124" s="129"/>
      <c r="D124" s="129"/>
      <c r="E124" s="129"/>
      <c r="F124" s="129"/>
      <c r="G124" s="129"/>
      <c r="H124" s="129"/>
      <c r="I124" s="129"/>
      <c r="J124" s="153"/>
      <c r="K124" s="153"/>
      <c r="L124" s="153"/>
    </row>
    <row r="125" spans="2:12" x14ac:dyDescent="0.2">
      <c r="B125" s="129"/>
      <c r="C125" s="129"/>
      <c r="D125" s="129"/>
      <c r="E125" s="129"/>
      <c r="F125" s="129"/>
      <c r="G125" s="129"/>
      <c r="H125" s="129"/>
      <c r="I125" s="129"/>
      <c r="J125" s="153"/>
      <c r="K125" s="153"/>
      <c r="L125" s="153"/>
    </row>
    <row r="126" spans="2:12" x14ac:dyDescent="0.2">
      <c r="B126" s="129"/>
      <c r="C126" s="129"/>
      <c r="D126" s="129"/>
      <c r="E126" s="129"/>
      <c r="F126" s="129"/>
      <c r="G126" s="129"/>
      <c r="H126" s="129"/>
      <c r="I126" s="129"/>
      <c r="J126" s="153"/>
      <c r="K126" s="153"/>
      <c r="L126" s="153"/>
    </row>
    <row r="127" spans="2:12" x14ac:dyDescent="0.2">
      <c r="B127" s="129"/>
      <c r="C127" s="129"/>
      <c r="D127" s="129"/>
      <c r="E127" s="129"/>
      <c r="F127" s="129"/>
      <c r="G127" s="129"/>
      <c r="H127" s="129"/>
      <c r="I127" s="129"/>
      <c r="J127" s="153"/>
      <c r="K127" s="153"/>
      <c r="L127" s="153"/>
    </row>
    <row r="128" spans="2:12" x14ac:dyDescent="0.2">
      <c r="B128" s="129"/>
      <c r="C128" s="129"/>
      <c r="D128" s="129"/>
      <c r="E128" s="129"/>
      <c r="F128" s="129"/>
      <c r="G128" s="129"/>
      <c r="H128" s="129"/>
      <c r="I128" s="129"/>
      <c r="J128" s="153"/>
      <c r="K128" s="153"/>
      <c r="L128" s="153"/>
    </row>
    <row r="129" spans="2:12" x14ac:dyDescent="0.2">
      <c r="B129" s="129"/>
      <c r="C129" s="129"/>
      <c r="D129" s="129"/>
      <c r="E129" s="129"/>
      <c r="F129" s="129"/>
      <c r="G129" s="129"/>
      <c r="H129" s="129"/>
      <c r="I129" s="129"/>
      <c r="J129" s="153"/>
      <c r="K129" s="153"/>
      <c r="L129" s="153"/>
    </row>
    <row r="130" spans="2:12" x14ac:dyDescent="0.2">
      <c r="B130" s="129"/>
      <c r="C130" s="129"/>
      <c r="D130" s="129"/>
      <c r="E130" s="129"/>
      <c r="F130" s="129"/>
      <c r="G130" s="129"/>
      <c r="H130" s="129"/>
      <c r="I130" s="129"/>
      <c r="J130" s="153"/>
      <c r="K130" s="153"/>
      <c r="L130" s="153"/>
    </row>
    <row r="131" spans="2:12" x14ac:dyDescent="0.2">
      <c r="B131" s="129"/>
      <c r="C131" s="129"/>
      <c r="D131" s="129"/>
      <c r="E131" s="129"/>
      <c r="F131" s="129"/>
      <c r="G131" s="129"/>
      <c r="H131" s="129"/>
      <c r="I131" s="129"/>
      <c r="J131" s="153"/>
      <c r="K131" s="153"/>
      <c r="L131" s="153"/>
    </row>
    <row r="132" spans="2:12" x14ac:dyDescent="0.2">
      <c r="B132" s="129"/>
      <c r="C132" s="129"/>
      <c r="D132" s="129"/>
      <c r="E132" s="129"/>
      <c r="F132" s="129"/>
      <c r="G132" s="129"/>
      <c r="H132" s="129"/>
      <c r="I132" s="129"/>
      <c r="J132" s="153"/>
      <c r="K132" s="153"/>
      <c r="L132" s="153"/>
    </row>
    <row r="133" spans="2:12" x14ac:dyDescent="0.2">
      <c r="B133" s="129"/>
      <c r="C133" s="129"/>
      <c r="D133" s="129"/>
      <c r="E133" s="129"/>
      <c r="F133" s="129"/>
      <c r="G133" s="129"/>
      <c r="H133" s="129"/>
      <c r="I133" s="129"/>
      <c r="J133" s="153"/>
      <c r="K133" s="153"/>
      <c r="L133" s="153"/>
    </row>
    <row r="134" spans="2:12" x14ac:dyDescent="0.2">
      <c r="B134" s="129"/>
      <c r="C134" s="129"/>
      <c r="D134" s="129"/>
      <c r="E134" s="129"/>
      <c r="F134" s="129"/>
      <c r="G134" s="129"/>
      <c r="H134" s="129"/>
      <c r="I134" s="129"/>
      <c r="J134" s="153"/>
      <c r="K134" s="153"/>
      <c r="L134" s="153"/>
    </row>
    <row r="135" spans="2:12" x14ac:dyDescent="0.2">
      <c r="B135" s="129"/>
      <c r="C135" s="129"/>
      <c r="D135" s="129"/>
      <c r="E135" s="129"/>
      <c r="F135" s="129"/>
      <c r="G135" s="129"/>
      <c r="H135" s="129"/>
      <c r="I135" s="129"/>
      <c r="J135" s="153"/>
      <c r="K135" s="153"/>
      <c r="L135" s="153"/>
    </row>
    <row r="136" spans="2:12" x14ac:dyDescent="0.2">
      <c r="B136" s="129"/>
      <c r="C136" s="129"/>
      <c r="D136" s="129"/>
      <c r="E136" s="129"/>
      <c r="F136" s="129"/>
      <c r="G136" s="129"/>
      <c r="H136" s="129"/>
      <c r="I136" s="129"/>
      <c r="J136" s="153"/>
      <c r="K136" s="153"/>
      <c r="L136" s="153"/>
    </row>
    <row r="137" spans="2:12" x14ac:dyDescent="0.2">
      <c r="B137" s="129"/>
      <c r="C137" s="129"/>
      <c r="D137" s="129"/>
      <c r="E137" s="129"/>
      <c r="F137" s="129"/>
      <c r="G137" s="129"/>
      <c r="H137" s="129"/>
      <c r="I137" s="129"/>
      <c r="J137" s="153"/>
      <c r="K137" s="153"/>
      <c r="L137" s="153"/>
    </row>
    <row r="138" spans="2:12" x14ac:dyDescent="0.2">
      <c r="B138" s="129"/>
      <c r="C138" s="129"/>
      <c r="D138" s="129"/>
      <c r="E138" s="129"/>
      <c r="F138" s="129"/>
      <c r="G138" s="129"/>
      <c r="H138" s="129"/>
      <c r="I138" s="129"/>
      <c r="J138" s="153"/>
      <c r="K138" s="153"/>
      <c r="L138" s="153"/>
    </row>
    <row r="139" spans="2:12" x14ac:dyDescent="0.2">
      <c r="B139" s="129"/>
      <c r="C139" s="129"/>
      <c r="D139" s="129"/>
      <c r="E139" s="129"/>
      <c r="F139" s="129"/>
      <c r="G139" s="129"/>
      <c r="H139" s="129"/>
      <c r="I139" s="129"/>
      <c r="J139" s="153"/>
      <c r="K139" s="153"/>
      <c r="L139" s="153"/>
    </row>
    <row r="140" spans="2:12" x14ac:dyDescent="0.2">
      <c r="B140" s="129"/>
      <c r="C140" s="129"/>
      <c r="D140" s="129"/>
      <c r="E140" s="129"/>
      <c r="F140" s="129"/>
      <c r="G140" s="129"/>
      <c r="H140" s="129"/>
      <c r="I140" s="129"/>
      <c r="J140" s="153"/>
      <c r="K140" s="153"/>
      <c r="L140" s="153"/>
    </row>
    <row r="141" spans="2:12" x14ac:dyDescent="0.2">
      <c r="B141" s="129"/>
      <c r="C141" s="129"/>
      <c r="D141" s="129"/>
      <c r="E141" s="129"/>
      <c r="F141" s="129"/>
      <c r="G141" s="129"/>
      <c r="H141" s="129"/>
      <c r="I141" s="129"/>
      <c r="J141" s="153"/>
      <c r="K141" s="153"/>
      <c r="L141" s="153"/>
    </row>
    <row r="142" spans="2:12" x14ac:dyDescent="0.2">
      <c r="B142" s="129"/>
      <c r="C142" s="129"/>
      <c r="D142" s="129"/>
      <c r="E142" s="129"/>
      <c r="F142" s="129"/>
      <c r="G142" s="129"/>
      <c r="H142" s="129"/>
      <c r="I142" s="129"/>
      <c r="J142" s="153"/>
      <c r="K142" s="153"/>
      <c r="L142" s="153"/>
    </row>
    <row r="143" spans="2:12" x14ac:dyDescent="0.2">
      <c r="B143" s="129"/>
      <c r="C143" s="129"/>
      <c r="D143" s="129"/>
      <c r="E143" s="129"/>
      <c r="F143" s="129"/>
      <c r="G143" s="129"/>
      <c r="H143" s="129"/>
      <c r="I143" s="129"/>
      <c r="J143" s="153"/>
      <c r="K143" s="153"/>
      <c r="L143" s="153"/>
    </row>
    <row r="144" spans="2:12" x14ac:dyDescent="0.2">
      <c r="B144" s="129"/>
      <c r="C144" s="129"/>
      <c r="D144" s="129"/>
      <c r="E144" s="129"/>
      <c r="F144" s="129"/>
      <c r="G144" s="129"/>
      <c r="H144" s="129"/>
      <c r="I144" s="129"/>
      <c r="J144" s="153"/>
      <c r="K144" s="153"/>
      <c r="L144" s="153"/>
    </row>
    <row r="145" spans="2:12" x14ac:dyDescent="0.2">
      <c r="B145" s="129"/>
      <c r="C145" s="129"/>
      <c r="D145" s="129"/>
      <c r="E145" s="129"/>
      <c r="F145" s="129"/>
      <c r="G145" s="129"/>
      <c r="H145" s="129"/>
      <c r="I145" s="129"/>
      <c r="J145" s="153"/>
      <c r="K145" s="153"/>
      <c r="L145" s="153"/>
    </row>
    <row r="146" spans="2:12" x14ac:dyDescent="0.2">
      <c r="B146" s="129"/>
      <c r="C146" s="129"/>
      <c r="D146" s="129"/>
      <c r="E146" s="129"/>
      <c r="F146" s="129"/>
      <c r="G146" s="129"/>
      <c r="H146" s="129"/>
      <c r="I146" s="129"/>
      <c r="J146" s="153"/>
      <c r="K146" s="153"/>
      <c r="L146" s="153"/>
    </row>
    <row r="147" spans="2:12" x14ac:dyDescent="0.2">
      <c r="B147" s="129"/>
      <c r="C147" s="129"/>
      <c r="D147" s="129"/>
      <c r="E147" s="129"/>
      <c r="F147" s="129"/>
      <c r="G147" s="129"/>
      <c r="H147" s="129"/>
      <c r="I147" s="129"/>
      <c r="J147" s="153"/>
      <c r="K147" s="153"/>
      <c r="L147" s="153"/>
    </row>
    <row r="148" spans="2:12" x14ac:dyDescent="0.2">
      <c r="B148" s="129"/>
      <c r="C148" s="129"/>
      <c r="D148" s="129"/>
      <c r="E148" s="129"/>
      <c r="F148" s="129"/>
      <c r="G148" s="129"/>
      <c r="H148" s="129"/>
      <c r="I148" s="129"/>
      <c r="J148" s="153"/>
      <c r="K148" s="153"/>
      <c r="L148" s="153"/>
    </row>
    <row r="149" spans="2:12" x14ac:dyDescent="0.2">
      <c r="B149" s="129"/>
      <c r="C149" s="129"/>
      <c r="D149" s="129"/>
      <c r="E149" s="129"/>
      <c r="F149" s="129"/>
      <c r="G149" s="129"/>
      <c r="H149" s="129"/>
      <c r="I149" s="129"/>
      <c r="J149" s="153"/>
      <c r="K149" s="153"/>
      <c r="L149" s="153"/>
    </row>
    <row r="150" spans="2:12" x14ac:dyDescent="0.2">
      <c r="B150" s="129"/>
      <c r="C150" s="129"/>
      <c r="D150" s="129"/>
      <c r="E150" s="129"/>
      <c r="F150" s="129"/>
      <c r="G150" s="129"/>
      <c r="H150" s="129"/>
      <c r="I150" s="129"/>
      <c r="J150" s="153"/>
      <c r="K150" s="153"/>
      <c r="L150" s="153"/>
    </row>
    <row r="151" spans="2:12" x14ac:dyDescent="0.2">
      <c r="B151" s="129"/>
      <c r="C151" s="129"/>
      <c r="D151" s="129"/>
      <c r="E151" s="129"/>
      <c r="F151" s="129"/>
      <c r="G151" s="129"/>
      <c r="H151" s="129"/>
      <c r="I151" s="129"/>
      <c r="J151" s="153"/>
      <c r="K151" s="153"/>
      <c r="L151" s="153"/>
    </row>
    <row r="152" spans="2:12" x14ac:dyDescent="0.2">
      <c r="B152" s="129"/>
      <c r="C152" s="129"/>
      <c r="D152" s="129"/>
      <c r="E152" s="129"/>
      <c r="F152" s="129"/>
      <c r="G152" s="129"/>
      <c r="H152" s="129"/>
      <c r="I152" s="129"/>
      <c r="J152" s="153"/>
      <c r="K152" s="153"/>
      <c r="L152" s="153"/>
    </row>
    <row r="153" spans="2:12" x14ac:dyDescent="0.2">
      <c r="B153" s="129"/>
      <c r="C153" s="129"/>
      <c r="D153" s="129"/>
      <c r="E153" s="129"/>
      <c r="F153" s="129"/>
      <c r="G153" s="129"/>
      <c r="H153" s="129"/>
      <c r="I153" s="129"/>
      <c r="J153" s="153"/>
      <c r="K153" s="153"/>
      <c r="L153" s="153"/>
    </row>
    <row r="154" spans="2:12" x14ac:dyDescent="0.2">
      <c r="B154" s="129"/>
      <c r="C154" s="129"/>
      <c r="D154" s="129"/>
      <c r="E154" s="129"/>
      <c r="F154" s="129"/>
      <c r="G154" s="129"/>
      <c r="H154" s="129"/>
      <c r="I154" s="129"/>
      <c r="J154" s="153"/>
      <c r="K154" s="153"/>
      <c r="L154" s="153"/>
    </row>
    <row r="155" spans="2:12" x14ac:dyDescent="0.2">
      <c r="B155" s="129"/>
      <c r="C155" s="129"/>
      <c r="D155" s="129"/>
      <c r="E155" s="129"/>
      <c r="F155" s="129"/>
      <c r="G155" s="129"/>
      <c r="H155" s="129"/>
      <c r="I155" s="129"/>
      <c r="J155" s="153"/>
      <c r="K155" s="153"/>
      <c r="L155" s="153"/>
    </row>
    <row r="156" spans="2:12" x14ac:dyDescent="0.2">
      <c r="B156" s="129"/>
      <c r="C156" s="129"/>
      <c r="D156" s="129"/>
      <c r="E156" s="129"/>
      <c r="F156" s="129"/>
      <c r="G156" s="129"/>
      <c r="H156" s="129"/>
      <c r="I156" s="129"/>
      <c r="J156" s="153"/>
      <c r="K156" s="153"/>
      <c r="L156" s="153"/>
    </row>
    <row r="157" spans="2:12" x14ac:dyDescent="0.2">
      <c r="B157" s="129"/>
      <c r="C157" s="129"/>
      <c r="D157" s="129"/>
      <c r="E157" s="129"/>
      <c r="F157" s="129"/>
      <c r="G157" s="129"/>
      <c r="H157" s="129"/>
      <c r="I157" s="129"/>
      <c r="J157" s="153"/>
      <c r="K157" s="153"/>
      <c r="L157" s="153"/>
    </row>
    <row r="158" spans="2:12" x14ac:dyDescent="0.2">
      <c r="B158" s="129"/>
      <c r="C158" s="129"/>
      <c r="D158" s="129"/>
      <c r="E158" s="129"/>
      <c r="F158" s="129"/>
      <c r="G158" s="129"/>
      <c r="H158" s="129"/>
      <c r="I158" s="129"/>
      <c r="J158" s="153"/>
      <c r="K158" s="153"/>
      <c r="L158" s="153"/>
    </row>
    <row r="159" spans="2:12" x14ac:dyDescent="0.2">
      <c r="B159" s="129"/>
      <c r="C159" s="129"/>
      <c r="D159" s="129"/>
      <c r="E159" s="129"/>
      <c r="F159" s="129"/>
      <c r="G159" s="129"/>
      <c r="H159" s="129"/>
      <c r="I159" s="129"/>
      <c r="J159" s="153"/>
      <c r="K159" s="153"/>
      <c r="L159" s="153"/>
    </row>
    <row r="160" spans="2:12" x14ac:dyDescent="0.2">
      <c r="B160" s="129"/>
      <c r="C160" s="129"/>
      <c r="D160" s="129"/>
      <c r="E160" s="129"/>
      <c r="F160" s="129"/>
      <c r="G160" s="129"/>
      <c r="H160" s="129"/>
      <c r="I160" s="129"/>
      <c r="J160" s="153"/>
      <c r="K160" s="153"/>
      <c r="L160" s="153"/>
    </row>
    <row r="161" spans="2:12" x14ac:dyDescent="0.2">
      <c r="B161" s="129"/>
      <c r="C161" s="129"/>
      <c r="D161" s="129"/>
      <c r="E161" s="129"/>
      <c r="F161" s="129"/>
      <c r="G161" s="129"/>
      <c r="H161" s="129"/>
      <c r="I161" s="129"/>
      <c r="J161" s="153"/>
      <c r="K161" s="153"/>
      <c r="L161" s="153"/>
    </row>
    <row r="162" spans="2:12" x14ac:dyDescent="0.2">
      <c r="B162" s="129"/>
      <c r="C162" s="129"/>
      <c r="D162" s="129"/>
      <c r="E162" s="129"/>
      <c r="F162" s="129"/>
      <c r="G162" s="129"/>
      <c r="H162" s="129"/>
      <c r="I162" s="129"/>
      <c r="J162" s="153"/>
      <c r="K162" s="153"/>
      <c r="L162" s="153"/>
    </row>
    <row r="163" spans="2:12" x14ac:dyDescent="0.2">
      <c r="B163" s="129"/>
      <c r="C163" s="129"/>
      <c r="D163" s="129"/>
      <c r="E163" s="129"/>
      <c r="F163" s="129"/>
      <c r="G163" s="129"/>
      <c r="H163" s="129"/>
      <c r="I163" s="129"/>
      <c r="J163" s="153"/>
      <c r="K163" s="153"/>
      <c r="L163" s="153"/>
    </row>
    <row r="164" spans="2:12" x14ac:dyDescent="0.2">
      <c r="B164" s="129"/>
      <c r="C164" s="129"/>
      <c r="D164" s="129"/>
      <c r="E164" s="129"/>
      <c r="F164" s="129"/>
      <c r="G164" s="129"/>
      <c r="H164" s="129"/>
      <c r="I164" s="129"/>
      <c r="J164" s="153"/>
      <c r="K164" s="153"/>
      <c r="L164" s="153"/>
    </row>
    <row r="165" spans="2:12" x14ac:dyDescent="0.2">
      <c r="B165" s="129"/>
      <c r="C165" s="129"/>
      <c r="D165" s="129"/>
      <c r="E165" s="129"/>
      <c r="F165" s="129"/>
      <c r="G165" s="129"/>
      <c r="H165" s="129"/>
      <c r="I165" s="129"/>
      <c r="J165" s="153"/>
      <c r="K165" s="153"/>
      <c r="L165" s="153"/>
    </row>
    <row r="166" spans="2:12" x14ac:dyDescent="0.2">
      <c r="B166" s="129"/>
      <c r="C166" s="129"/>
      <c r="D166" s="129"/>
      <c r="E166" s="129"/>
      <c r="F166" s="129"/>
      <c r="G166" s="129"/>
      <c r="H166" s="129"/>
      <c r="I166" s="129"/>
      <c r="J166" s="153"/>
      <c r="K166" s="153"/>
      <c r="L166" s="153"/>
    </row>
    <row r="167" spans="2:12" x14ac:dyDescent="0.2">
      <c r="B167" s="129"/>
      <c r="C167" s="129"/>
      <c r="D167" s="129"/>
      <c r="E167" s="129"/>
      <c r="F167" s="129"/>
      <c r="G167" s="129"/>
      <c r="H167" s="129"/>
      <c r="I167" s="129"/>
      <c r="J167" s="153"/>
      <c r="K167" s="153"/>
      <c r="L167" s="153"/>
    </row>
    <row r="168" spans="2:12" x14ac:dyDescent="0.2">
      <c r="B168" s="129"/>
      <c r="C168" s="129"/>
      <c r="D168" s="129"/>
      <c r="E168" s="129"/>
      <c r="F168" s="129"/>
      <c r="G168" s="129"/>
      <c r="H168" s="129"/>
      <c r="I168" s="129"/>
      <c r="J168" s="153"/>
      <c r="K168" s="153"/>
      <c r="L168" s="153"/>
    </row>
    <row r="169" spans="2:12" x14ac:dyDescent="0.2">
      <c r="B169" s="129"/>
      <c r="C169" s="129"/>
      <c r="D169" s="129"/>
      <c r="E169" s="129"/>
      <c r="F169" s="129"/>
      <c r="G169" s="129"/>
      <c r="H169" s="129"/>
      <c r="I169" s="129"/>
      <c r="J169" s="153"/>
      <c r="K169" s="153"/>
      <c r="L169" s="153"/>
    </row>
    <row r="170" spans="2:12" x14ac:dyDescent="0.2">
      <c r="B170" s="129"/>
      <c r="C170" s="129"/>
      <c r="D170" s="129"/>
      <c r="E170" s="129"/>
      <c r="F170" s="129"/>
      <c r="G170" s="129"/>
      <c r="H170" s="129"/>
      <c r="I170" s="129"/>
      <c r="J170" s="153"/>
      <c r="K170" s="153"/>
      <c r="L170" s="153"/>
    </row>
    <row r="171" spans="2:12" x14ac:dyDescent="0.2">
      <c r="B171" s="129"/>
      <c r="C171" s="129"/>
      <c r="D171" s="129"/>
      <c r="E171" s="129"/>
      <c r="F171" s="129"/>
      <c r="G171" s="129"/>
      <c r="H171" s="129"/>
      <c r="I171" s="129"/>
      <c r="J171" s="153"/>
      <c r="K171" s="153"/>
      <c r="L171" s="153"/>
    </row>
    <row r="172" spans="2:12" x14ac:dyDescent="0.2">
      <c r="B172" s="129"/>
      <c r="C172" s="129"/>
      <c r="D172" s="129"/>
      <c r="E172" s="129"/>
      <c r="F172" s="129"/>
      <c r="G172" s="129"/>
      <c r="H172" s="129"/>
      <c r="I172" s="129"/>
      <c r="J172" s="153"/>
      <c r="K172" s="153"/>
      <c r="L172" s="153"/>
    </row>
    <row r="173" spans="2:12" x14ac:dyDescent="0.2">
      <c r="B173" s="129"/>
      <c r="C173" s="129"/>
      <c r="D173" s="129"/>
      <c r="E173" s="129"/>
      <c r="F173" s="129"/>
      <c r="G173" s="129"/>
      <c r="H173" s="129"/>
      <c r="I173" s="129"/>
      <c r="J173" s="153"/>
      <c r="K173" s="153"/>
      <c r="L173" s="153"/>
    </row>
    <row r="174" spans="2:12" x14ac:dyDescent="0.2">
      <c r="B174" s="129"/>
      <c r="C174" s="129"/>
      <c r="D174" s="129"/>
      <c r="E174" s="129"/>
      <c r="F174" s="129"/>
      <c r="G174" s="129"/>
      <c r="H174" s="129"/>
      <c r="I174" s="129"/>
      <c r="J174" s="153"/>
      <c r="K174" s="153"/>
      <c r="L174" s="153"/>
    </row>
    <row r="175" spans="2:12" x14ac:dyDescent="0.2">
      <c r="B175" s="129"/>
      <c r="C175" s="129"/>
      <c r="D175" s="129"/>
      <c r="E175" s="129"/>
      <c r="F175" s="129"/>
      <c r="G175" s="129"/>
      <c r="H175" s="129"/>
      <c r="I175" s="129"/>
      <c r="J175" s="153"/>
      <c r="K175" s="153"/>
      <c r="L175" s="153"/>
    </row>
    <row r="176" spans="2:12" x14ac:dyDescent="0.2">
      <c r="B176" s="129"/>
      <c r="C176" s="129"/>
      <c r="D176" s="129"/>
      <c r="E176" s="129"/>
      <c r="F176" s="129"/>
      <c r="G176" s="129"/>
      <c r="H176" s="129"/>
      <c r="I176" s="129"/>
      <c r="J176" s="153"/>
      <c r="K176" s="153"/>
      <c r="L176" s="153"/>
    </row>
    <row r="177" spans="2:12" x14ac:dyDescent="0.2">
      <c r="B177" s="129"/>
      <c r="C177" s="129"/>
      <c r="D177" s="129"/>
      <c r="E177" s="129"/>
      <c r="F177" s="129"/>
      <c r="G177" s="129"/>
      <c r="H177" s="129"/>
      <c r="I177" s="129"/>
      <c r="J177" s="153"/>
      <c r="K177" s="153"/>
      <c r="L177" s="153"/>
    </row>
    <row r="178" spans="2:12" x14ac:dyDescent="0.2">
      <c r="B178" s="129"/>
      <c r="C178" s="129"/>
      <c r="D178" s="129"/>
      <c r="E178" s="129"/>
      <c r="F178" s="129"/>
      <c r="G178" s="129"/>
      <c r="H178" s="129"/>
      <c r="I178" s="129"/>
      <c r="J178" s="153"/>
      <c r="K178" s="153"/>
      <c r="L178" s="153"/>
    </row>
    <row r="179" spans="2:12" x14ac:dyDescent="0.2">
      <c r="B179" s="129"/>
      <c r="C179" s="129"/>
      <c r="D179" s="129"/>
      <c r="E179" s="129"/>
      <c r="F179" s="129"/>
      <c r="G179" s="129"/>
      <c r="H179" s="129"/>
      <c r="I179" s="129"/>
      <c r="J179" s="153"/>
      <c r="K179" s="153"/>
      <c r="L179" s="153"/>
    </row>
    <row r="180" spans="2:12" x14ac:dyDescent="0.2">
      <c r="B180" s="129"/>
      <c r="C180" s="129"/>
      <c r="D180" s="129"/>
      <c r="E180" s="129"/>
      <c r="F180" s="129"/>
      <c r="G180" s="129"/>
      <c r="H180" s="129"/>
      <c r="I180" s="129"/>
      <c r="J180" s="153"/>
      <c r="K180" s="153"/>
      <c r="L180" s="153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L247"/>
  <sheetViews>
    <sheetView workbookViewId="0">
      <selection activeCell="B25" sqref="B25"/>
    </sheetView>
  </sheetViews>
  <sheetFormatPr defaultRowHeight="12.75" x14ac:dyDescent="0.2"/>
  <cols>
    <col min="1" max="1" width="52.7109375" style="195" bestFit="1" customWidth="1"/>
    <col min="2" max="9" width="15.140625" style="195" customWidth="1"/>
    <col min="10" max="16384" width="9.140625" style="195"/>
  </cols>
  <sheetData>
    <row r="2" spans="1:12" ht="18.75" x14ac:dyDescent="0.2">
      <c r="A2" s="5" t="s">
        <v>111</v>
      </c>
      <c r="B2" s="5"/>
      <c r="C2" s="5"/>
      <c r="D2" s="5"/>
      <c r="E2" s="5"/>
      <c r="F2" s="5"/>
      <c r="G2" s="5"/>
      <c r="H2" s="5"/>
      <c r="I2" s="5"/>
      <c r="J2" s="181"/>
      <c r="K2" s="181"/>
      <c r="L2" s="181"/>
    </row>
    <row r="3" spans="1:12" x14ac:dyDescent="0.2">
      <c r="A3" s="79"/>
    </row>
    <row r="4" spans="1:12" s="250" customFormat="1" x14ac:dyDescent="0.2">
      <c r="A4" s="170" t="str">
        <f>$A$2 &amp; " (" &amp;I4 &amp; ")"</f>
        <v>Державний та гарантований державою борг України за поточний рік (млрд. грн)</v>
      </c>
      <c r="I4" s="250" t="str">
        <f>VALUAH</f>
        <v>млрд. грн</v>
      </c>
    </row>
    <row r="5" spans="1:12" s="118" customFormat="1" x14ac:dyDescent="0.2">
      <c r="A5" s="184"/>
      <c r="B5" s="122">
        <v>43100</v>
      </c>
      <c r="C5" s="122">
        <v>43131</v>
      </c>
      <c r="D5" s="122">
        <v>43159</v>
      </c>
      <c r="E5" s="122">
        <v>43190</v>
      </c>
      <c r="F5" s="122">
        <v>43220</v>
      </c>
      <c r="G5" s="122">
        <v>43251</v>
      </c>
      <c r="H5" s="122">
        <v>43281</v>
      </c>
      <c r="I5" s="171">
        <v>43312</v>
      </c>
    </row>
    <row r="6" spans="1:12" s="69" customFormat="1" x14ac:dyDescent="0.2">
      <c r="A6" s="104" t="s">
        <v>154</v>
      </c>
      <c r="B6" s="63">
        <f t="shared" ref="B6:I6" si="0">SUM(B7:B8)</f>
        <v>2141.6905879996102</v>
      </c>
      <c r="C6" s="63">
        <f t="shared" si="0"/>
        <v>2134.93428886929</v>
      </c>
      <c r="D6" s="63">
        <f t="shared" si="0"/>
        <v>2068.8397230079399</v>
      </c>
      <c r="E6" s="63">
        <f t="shared" si="0"/>
        <v>2053.6088142244998</v>
      </c>
      <c r="F6" s="63">
        <f t="shared" si="0"/>
        <v>2021.0533362423503</v>
      </c>
      <c r="G6" s="63">
        <f t="shared" si="0"/>
        <v>1993.08083786917</v>
      </c>
      <c r="H6" s="63">
        <f t="shared" si="0"/>
        <v>1998.2642904650202</v>
      </c>
      <c r="I6" s="63">
        <f t="shared" si="0"/>
        <v>2025.6664570098001</v>
      </c>
    </row>
    <row r="7" spans="1:12" s="209" customFormat="1" x14ac:dyDescent="0.2">
      <c r="A7" s="173" t="s">
        <v>52</v>
      </c>
      <c r="B7" s="177">
        <v>766.67894097345004</v>
      </c>
      <c r="C7" s="177">
        <v>758.66671398871995</v>
      </c>
      <c r="D7" s="177">
        <v>758.59951617034994</v>
      </c>
      <c r="E7" s="177">
        <v>764.48568222252004</v>
      </c>
      <c r="F7" s="177">
        <v>759.84267401576005</v>
      </c>
      <c r="G7" s="177">
        <v>760.85486310825002</v>
      </c>
      <c r="H7" s="177">
        <v>762.96734975021002</v>
      </c>
      <c r="I7" s="230">
        <v>759.85901873546004</v>
      </c>
    </row>
    <row r="8" spans="1:12" s="209" customFormat="1" x14ac:dyDescent="0.2">
      <c r="A8" s="173" t="s">
        <v>65</v>
      </c>
      <c r="B8" s="177">
        <v>1375.0116470261601</v>
      </c>
      <c r="C8" s="177">
        <v>1376.26757488057</v>
      </c>
      <c r="D8" s="177">
        <v>1310.24020683759</v>
      </c>
      <c r="E8" s="177">
        <v>1289.1231320019799</v>
      </c>
      <c r="F8" s="177">
        <v>1261.2106622265901</v>
      </c>
      <c r="G8" s="177">
        <v>1232.2259747609201</v>
      </c>
      <c r="H8" s="177">
        <v>1235.29694071481</v>
      </c>
      <c r="I8" s="230">
        <v>1265.80743827434</v>
      </c>
    </row>
    <row r="9" spans="1:12" x14ac:dyDescent="0.2">
      <c r="B9" s="181"/>
      <c r="C9" s="181"/>
      <c r="D9" s="181"/>
      <c r="E9" s="181"/>
      <c r="F9" s="181"/>
      <c r="G9" s="181"/>
      <c r="H9" s="181"/>
      <c r="I9" s="181"/>
      <c r="J9" s="181"/>
    </row>
    <row r="10" spans="1:12" x14ac:dyDescent="0.2">
      <c r="A10" s="170" t="str">
        <f>$A$2 &amp; " (" &amp;I10 &amp; ")"</f>
        <v>Державний та гарантований державою борг України за поточний рік (млрд. дол. США)</v>
      </c>
      <c r="B10" s="181"/>
      <c r="C10" s="181"/>
      <c r="D10" s="181"/>
      <c r="E10" s="181"/>
      <c r="F10" s="181"/>
      <c r="G10" s="181"/>
      <c r="H10" s="181"/>
      <c r="I10" s="250" t="str">
        <f>VALUSD</f>
        <v>млрд. дол. США</v>
      </c>
      <c r="J10" s="181"/>
    </row>
    <row r="11" spans="1:12" s="246" customFormat="1" x14ac:dyDescent="0.2">
      <c r="A11" s="184"/>
      <c r="B11" s="122">
        <v>43100</v>
      </c>
      <c r="C11" s="122">
        <v>43131</v>
      </c>
      <c r="D11" s="122">
        <v>43159</v>
      </c>
      <c r="E11" s="122">
        <v>43190</v>
      </c>
      <c r="F11" s="122">
        <v>43220</v>
      </c>
      <c r="G11" s="122">
        <v>43251</v>
      </c>
      <c r="H11" s="122">
        <v>43281</v>
      </c>
      <c r="I11" s="171">
        <v>43312</v>
      </c>
      <c r="J11" s="118"/>
      <c r="K11" s="118"/>
      <c r="L11" s="118"/>
    </row>
    <row r="12" spans="1:12" s="197" customFormat="1" x14ac:dyDescent="0.2">
      <c r="A12" s="104" t="s">
        <v>154</v>
      </c>
      <c r="B12" s="63">
        <f t="shared" ref="B12:I12" si="1">SUM(B13:B14)</f>
        <v>76.305753084309998</v>
      </c>
      <c r="C12" s="63">
        <f t="shared" si="1"/>
        <v>76.223721647399998</v>
      </c>
      <c r="D12" s="63">
        <f t="shared" si="1"/>
        <v>76.771022724070008</v>
      </c>
      <c r="E12" s="63">
        <f t="shared" si="1"/>
        <v>77.367692873940001</v>
      </c>
      <c r="F12" s="63">
        <f t="shared" si="1"/>
        <v>77.051075670809993</v>
      </c>
      <c r="G12" s="63">
        <f t="shared" si="1"/>
        <v>76.258600902599994</v>
      </c>
      <c r="H12" s="63">
        <f t="shared" si="1"/>
        <v>76.301169165160005</v>
      </c>
      <c r="I12" s="63">
        <f t="shared" si="1"/>
        <v>75.711091565360007</v>
      </c>
      <c r="J12" s="185"/>
    </row>
    <row r="13" spans="1:12" s="58" customFormat="1" x14ac:dyDescent="0.2">
      <c r="A13" s="62" t="s">
        <v>52</v>
      </c>
      <c r="B13" s="177">
        <v>27.315810366209998</v>
      </c>
      <c r="C13" s="177">
        <v>27.086735517569998</v>
      </c>
      <c r="D13" s="177">
        <v>28.150300889250001</v>
      </c>
      <c r="E13" s="177">
        <v>28.801246400530001</v>
      </c>
      <c r="F13" s="177">
        <v>28.9684068816</v>
      </c>
      <c r="G13" s="177">
        <v>29.111577537679999</v>
      </c>
      <c r="H13" s="177">
        <v>29.132933565689999</v>
      </c>
      <c r="I13" s="230">
        <v>28.400408934510001</v>
      </c>
      <c r="J13" s="50"/>
    </row>
    <row r="14" spans="1:12" s="58" customFormat="1" x14ac:dyDescent="0.2">
      <c r="A14" s="62" t="s">
        <v>65</v>
      </c>
      <c r="B14" s="177">
        <v>48.989942718099996</v>
      </c>
      <c r="C14" s="177">
        <v>49.136986129829999</v>
      </c>
      <c r="D14" s="177">
        <v>48.620721834820003</v>
      </c>
      <c r="E14" s="177">
        <v>48.566446473409997</v>
      </c>
      <c r="F14" s="177">
        <v>48.082668789209997</v>
      </c>
      <c r="G14" s="177">
        <v>47.147023364920003</v>
      </c>
      <c r="H14" s="177">
        <v>47.168235599470002</v>
      </c>
      <c r="I14" s="230">
        <v>47.310682630850003</v>
      </c>
      <c r="J14" s="50"/>
    </row>
    <row r="15" spans="1:12" x14ac:dyDescent="0.2">
      <c r="B15" s="181"/>
      <c r="C15" s="181"/>
      <c r="D15" s="181"/>
      <c r="E15" s="181"/>
      <c r="F15" s="181"/>
      <c r="G15" s="181"/>
      <c r="H15" s="181"/>
      <c r="I15" s="181"/>
      <c r="J15" s="181"/>
    </row>
    <row r="16" spans="1:12" s="57" customFormat="1" x14ac:dyDescent="0.2">
      <c r="B16" s="48"/>
      <c r="C16" s="48"/>
      <c r="D16" s="48"/>
      <c r="E16" s="48"/>
      <c r="F16" s="48"/>
      <c r="G16" s="48"/>
      <c r="H16" s="48"/>
      <c r="I16" s="187" t="s">
        <v>43</v>
      </c>
      <c r="J16" s="48"/>
    </row>
    <row r="17" spans="1:12" s="246" customFormat="1" x14ac:dyDescent="0.2">
      <c r="A17" s="92"/>
      <c r="B17" s="122">
        <v>43100</v>
      </c>
      <c r="C17" s="122">
        <v>43131</v>
      </c>
      <c r="D17" s="122">
        <v>43159</v>
      </c>
      <c r="E17" s="122">
        <v>43190</v>
      </c>
      <c r="F17" s="122">
        <v>43220</v>
      </c>
      <c r="G17" s="122">
        <v>43251</v>
      </c>
      <c r="H17" s="122">
        <v>43281</v>
      </c>
      <c r="I17" s="122">
        <v>43312</v>
      </c>
      <c r="J17" s="118"/>
      <c r="K17" s="118"/>
      <c r="L17" s="118"/>
    </row>
    <row r="18" spans="1:12" s="197" customFormat="1" x14ac:dyDescent="0.2">
      <c r="A18" s="256" t="s">
        <v>154</v>
      </c>
      <c r="B18" s="63">
        <f t="shared" ref="B18:I18" si="2">SUM(B19:B20)</f>
        <v>1</v>
      </c>
      <c r="C18" s="63">
        <f t="shared" si="2"/>
        <v>1</v>
      </c>
      <c r="D18" s="63">
        <f t="shared" si="2"/>
        <v>1</v>
      </c>
      <c r="E18" s="63">
        <f t="shared" si="2"/>
        <v>1</v>
      </c>
      <c r="F18" s="63">
        <f t="shared" si="2"/>
        <v>1</v>
      </c>
      <c r="G18" s="63">
        <f t="shared" si="2"/>
        <v>1</v>
      </c>
      <c r="H18" s="63">
        <f t="shared" si="2"/>
        <v>1</v>
      </c>
      <c r="I18" s="63">
        <f t="shared" si="2"/>
        <v>1</v>
      </c>
      <c r="J18" s="185"/>
    </row>
    <row r="19" spans="1:12" s="58" customFormat="1" x14ac:dyDescent="0.2">
      <c r="A19" s="62" t="s">
        <v>52</v>
      </c>
      <c r="B19" s="199">
        <v>0.35797800000000002</v>
      </c>
      <c r="C19" s="199">
        <v>0.35535800000000001</v>
      </c>
      <c r="D19" s="199">
        <v>0.36667899999999998</v>
      </c>
      <c r="E19" s="199">
        <v>0.37226500000000001</v>
      </c>
      <c r="F19" s="199">
        <v>0.37596400000000002</v>
      </c>
      <c r="G19" s="199">
        <v>0.38174799999999998</v>
      </c>
      <c r="H19" s="199">
        <v>0.38181500000000002</v>
      </c>
      <c r="I19" s="242">
        <v>0.375116</v>
      </c>
      <c r="J19" s="50"/>
    </row>
    <row r="20" spans="1:12" s="58" customFormat="1" x14ac:dyDescent="0.2">
      <c r="A20" s="62" t="s">
        <v>65</v>
      </c>
      <c r="B20" s="199">
        <v>0.64202199999999998</v>
      </c>
      <c r="C20" s="199">
        <v>0.64464200000000005</v>
      </c>
      <c r="D20" s="199">
        <v>0.63332100000000002</v>
      </c>
      <c r="E20" s="199">
        <v>0.62773500000000004</v>
      </c>
      <c r="F20" s="199">
        <v>0.62403600000000004</v>
      </c>
      <c r="G20" s="199">
        <v>0.61825200000000002</v>
      </c>
      <c r="H20" s="199">
        <v>0.61818499999999998</v>
      </c>
      <c r="I20" s="242">
        <v>0.624884</v>
      </c>
      <c r="J20" s="50"/>
    </row>
    <row r="21" spans="1:12" x14ac:dyDescent="0.2">
      <c r="B21" s="181"/>
      <c r="C21" s="181"/>
      <c r="D21" s="181"/>
      <c r="E21" s="181"/>
      <c r="F21" s="181"/>
      <c r="G21" s="181"/>
      <c r="H21" s="181"/>
      <c r="I21" s="181"/>
      <c r="J21" s="181"/>
    </row>
    <row r="22" spans="1:12" x14ac:dyDescent="0.2">
      <c r="B22" s="181"/>
      <c r="C22" s="181"/>
      <c r="D22" s="181"/>
      <c r="E22" s="181"/>
      <c r="F22" s="181"/>
      <c r="G22" s="181"/>
      <c r="H22" s="181"/>
      <c r="I22" s="181"/>
      <c r="J22" s="181"/>
    </row>
    <row r="23" spans="1:12" x14ac:dyDescent="0.2">
      <c r="B23" s="181"/>
      <c r="C23" s="181"/>
      <c r="D23" s="181"/>
      <c r="E23" s="181"/>
      <c r="F23" s="181"/>
      <c r="G23" s="181"/>
      <c r="H23" s="181"/>
      <c r="I23" s="181"/>
      <c r="J23" s="181"/>
    </row>
    <row r="24" spans="1:12" x14ac:dyDescent="0.2">
      <c r="B24" s="181"/>
      <c r="C24" s="181"/>
      <c r="D24" s="181"/>
      <c r="E24" s="181"/>
      <c r="F24" s="181"/>
      <c r="G24" s="181"/>
      <c r="H24" s="181"/>
      <c r="I24" s="181"/>
      <c r="J24" s="181"/>
    </row>
    <row r="25" spans="1:12" s="57" customFormat="1" x14ac:dyDescent="0.2">
      <c r="B25" s="48"/>
      <c r="C25" s="48"/>
      <c r="D25" s="48"/>
      <c r="E25" s="48"/>
      <c r="F25" s="48"/>
      <c r="G25" s="48"/>
      <c r="H25" s="48"/>
      <c r="I25" s="48"/>
      <c r="J25" s="48"/>
    </row>
    <row r="26" spans="1:12" x14ac:dyDescent="0.2">
      <c r="B26" s="181"/>
      <c r="C26" s="181"/>
      <c r="D26" s="181"/>
      <c r="E26" s="181"/>
      <c r="F26" s="181"/>
      <c r="G26" s="181"/>
      <c r="H26" s="181"/>
      <c r="I26" s="181"/>
      <c r="J26" s="181"/>
    </row>
    <row r="27" spans="1:12" x14ac:dyDescent="0.2">
      <c r="B27" s="181"/>
      <c r="C27" s="181"/>
      <c r="D27" s="181"/>
      <c r="E27" s="181"/>
      <c r="F27" s="181"/>
      <c r="G27" s="181"/>
      <c r="H27" s="181"/>
      <c r="I27" s="181"/>
      <c r="J27" s="181"/>
    </row>
    <row r="28" spans="1:12" x14ac:dyDescent="0.2">
      <c r="B28" s="181"/>
      <c r="C28" s="181"/>
      <c r="D28" s="181"/>
      <c r="E28" s="181"/>
      <c r="F28" s="181"/>
      <c r="G28" s="181"/>
      <c r="H28" s="181"/>
      <c r="I28" s="181"/>
      <c r="J28" s="181"/>
    </row>
    <row r="29" spans="1:12" x14ac:dyDescent="0.2">
      <c r="B29" s="181"/>
      <c r="C29" s="181"/>
      <c r="D29" s="181"/>
      <c r="E29" s="181"/>
      <c r="F29" s="181"/>
      <c r="G29" s="181"/>
      <c r="H29" s="181"/>
      <c r="I29" s="181"/>
      <c r="J29" s="181"/>
    </row>
    <row r="30" spans="1:12" x14ac:dyDescent="0.2">
      <c r="B30" s="181"/>
      <c r="C30" s="181"/>
      <c r="D30" s="181"/>
      <c r="E30" s="181"/>
      <c r="F30" s="181"/>
      <c r="G30" s="181"/>
      <c r="H30" s="181"/>
      <c r="I30" s="181"/>
      <c r="J30" s="181"/>
    </row>
    <row r="31" spans="1:12" x14ac:dyDescent="0.2">
      <c r="B31" s="181"/>
      <c r="C31" s="181"/>
      <c r="D31" s="181"/>
      <c r="E31" s="181"/>
      <c r="F31" s="181"/>
      <c r="G31" s="181"/>
      <c r="H31" s="181"/>
      <c r="I31" s="181"/>
      <c r="J31" s="181"/>
    </row>
    <row r="32" spans="1:12" x14ac:dyDescent="0.2">
      <c r="B32" s="181"/>
      <c r="C32" s="181"/>
      <c r="D32" s="181"/>
      <c r="E32" s="181"/>
      <c r="F32" s="181"/>
      <c r="G32" s="181"/>
      <c r="H32" s="181"/>
      <c r="I32" s="181"/>
      <c r="J32" s="181"/>
    </row>
    <row r="33" spans="2:10" x14ac:dyDescent="0.2">
      <c r="B33" s="181"/>
      <c r="C33" s="181"/>
      <c r="D33" s="181"/>
      <c r="E33" s="181"/>
      <c r="F33" s="181"/>
      <c r="G33" s="181"/>
      <c r="H33" s="181"/>
      <c r="I33" s="181"/>
      <c r="J33" s="181"/>
    </row>
    <row r="34" spans="2:10" x14ac:dyDescent="0.2">
      <c r="B34" s="181"/>
      <c r="C34" s="181"/>
      <c r="D34" s="181"/>
      <c r="E34" s="181"/>
      <c r="F34" s="181"/>
      <c r="G34" s="181"/>
      <c r="H34" s="181"/>
      <c r="I34" s="181"/>
      <c r="J34" s="181"/>
    </row>
    <row r="35" spans="2:10" x14ac:dyDescent="0.2">
      <c r="B35" s="181"/>
      <c r="C35" s="181"/>
      <c r="D35" s="181"/>
      <c r="E35" s="181"/>
      <c r="F35" s="181"/>
      <c r="G35" s="181"/>
      <c r="H35" s="181"/>
      <c r="I35" s="181"/>
      <c r="J35" s="181"/>
    </row>
    <row r="36" spans="2:10" x14ac:dyDescent="0.2">
      <c r="B36" s="181"/>
      <c r="C36" s="181"/>
      <c r="D36" s="181"/>
      <c r="E36" s="181"/>
      <c r="F36" s="181"/>
      <c r="G36" s="181"/>
      <c r="H36" s="181"/>
      <c r="I36" s="181"/>
      <c r="J36" s="181"/>
    </row>
    <row r="37" spans="2:10" x14ac:dyDescent="0.2">
      <c r="B37" s="181"/>
      <c r="C37" s="181"/>
      <c r="D37" s="181"/>
      <c r="E37" s="181"/>
      <c r="F37" s="181"/>
      <c r="G37" s="181"/>
      <c r="H37" s="181"/>
      <c r="I37" s="181"/>
      <c r="J37" s="181"/>
    </row>
    <row r="38" spans="2:10" x14ac:dyDescent="0.2">
      <c r="B38" s="181"/>
      <c r="C38" s="181"/>
      <c r="D38" s="181"/>
      <c r="E38" s="181"/>
      <c r="F38" s="181"/>
      <c r="G38" s="181"/>
      <c r="H38" s="181"/>
      <c r="I38" s="181"/>
      <c r="J38" s="181"/>
    </row>
    <row r="39" spans="2:10" x14ac:dyDescent="0.2">
      <c r="B39" s="181"/>
      <c r="C39" s="181"/>
      <c r="D39" s="181"/>
      <c r="E39" s="181"/>
      <c r="F39" s="181"/>
      <c r="G39" s="181"/>
      <c r="H39" s="181"/>
      <c r="I39" s="181"/>
      <c r="J39" s="181"/>
    </row>
    <row r="40" spans="2:10" x14ac:dyDescent="0.2">
      <c r="B40" s="181"/>
      <c r="C40" s="181"/>
      <c r="D40" s="181"/>
      <c r="E40" s="181"/>
      <c r="F40" s="181"/>
      <c r="G40" s="181"/>
      <c r="H40" s="181"/>
      <c r="I40" s="181"/>
      <c r="J40" s="181"/>
    </row>
    <row r="41" spans="2:10" x14ac:dyDescent="0.2">
      <c r="B41" s="181"/>
      <c r="C41" s="181"/>
      <c r="D41" s="181"/>
      <c r="E41" s="181"/>
      <c r="F41" s="181"/>
      <c r="G41" s="181"/>
      <c r="H41" s="181"/>
      <c r="I41" s="181"/>
      <c r="J41" s="181"/>
    </row>
    <row r="42" spans="2:10" x14ac:dyDescent="0.2">
      <c r="B42" s="181"/>
      <c r="C42" s="181"/>
      <c r="D42" s="181"/>
      <c r="E42" s="181"/>
      <c r="F42" s="181"/>
      <c r="G42" s="181"/>
      <c r="H42" s="181"/>
      <c r="I42" s="181"/>
      <c r="J42" s="181"/>
    </row>
    <row r="43" spans="2:10" x14ac:dyDescent="0.2">
      <c r="B43" s="181"/>
      <c r="C43" s="181"/>
      <c r="D43" s="181"/>
      <c r="E43" s="181"/>
      <c r="F43" s="181"/>
      <c r="G43" s="181"/>
      <c r="H43" s="181"/>
      <c r="I43" s="181"/>
      <c r="J43" s="181"/>
    </row>
    <row r="44" spans="2:10" x14ac:dyDescent="0.2">
      <c r="B44" s="181"/>
      <c r="C44" s="181"/>
      <c r="D44" s="181"/>
      <c r="E44" s="181"/>
      <c r="F44" s="181"/>
      <c r="G44" s="181"/>
      <c r="H44" s="181"/>
      <c r="I44" s="181"/>
      <c r="J44" s="181"/>
    </row>
    <row r="45" spans="2:10" x14ac:dyDescent="0.2">
      <c r="B45" s="181"/>
      <c r="C45" s="181"/>
      <c r="D45" s="181"/>
      <c r="E45" s="181"/>
      <c r="F45" s="181"/>
      <c r="G45" s="181"/>
      <c r="H45" s="181"/>
      <c r="I45" s="181"/>
      <c r="J45" s="181"/>
    </row>
    <row r="46" spans="2:10" x14ac:dyDescent="0.2">
      <c r="B46" s="181"/>
      <c r="C46" s="181"/>
      <c r="D46" s="181"/>
      <c r="E46" s="181"/>
      <c r="F46" s="181"/>
      <c r="G46" s="181"/>
      <c r="H46" s="181"/>
      <c r="I46" s="181"/>
      <c r="J46" s="181"/>
    </row>
    <row r="47" spans="2:10" x14ac:dyDescent="0.2">
      <c r="B47" s="181"/>
      <c r="C47" s="181"/>
      <c r="D47" s="181"/>
      <c r="E47" s="181"/>
      <c r="F47" s="181"/>
      <c r="G47" s="181"/>
      <c r="H47" s="181"/>
      <c r="I47" s="181"/>
      <c r="J47" s="181"/>
    </row>
    <row r="48" spans="2:10" x14ac:dyDescent="0.2">
      <c r="B48" s="181"/>
      <c r="C48" s="181"/>
      <c r="D48" s="181"/>
      <c r="E48" s="181"/>
      <c r="F48" s="181"/>
      <c r="G48" s="181"/>
      <c r="H48" s="181"/>
      <c r="I48" s="181"/>
      <c r="J48" s="181"/>
    </row>
    <row r="49" spans="2:10" x14ac:dyDescent="0.2">
      <c r="B49" s="181"/>
      <c r="C49" s="181"/>
      <c r="D49" s="181"/>
      <c r="E49" s="181"/>
      <c r="F49" s="181"/>
      <c r="G49" s="181"/>
      <c r="H49" s="181"/>
      <c r="I49" s="181"/>
      <c r="J49" s="181"/>
    </row>
    <row r="50" spans="2:10" x14ac:dyDescent="0.2">
      <c r="B50" s="181"/>
      <c r="C50" s="181"/>
      <c r="D50" s="181"/>
      <c r="E50" s="181"/>
      <c r="F50" s="181"/>
      <c r="G50" s="181"/>
      <c r="H50" s="181"/>
      <c r="I50" s="181"/>
      <c r="J50" s="181"/>
    </row>
    <row r="51" spans="2:10" x14ac:dyDescent="0.2">
      <c r="B51" s="181"/>
      <c r="C51" s="181"/>
      <c r="D51" s="181"/>
      <c r="E51" s="181"/>
      <c r="F51" s="181"/>
      <c r="G51" s="181"/>
      <c r="H51" s="181"/>
      <c r="I51" s="181"/>
      <c r="J51" s="181"/>
    </row>
    <row r="52" spans="2:10" x14ac:dyDescent="0.2">
      <c r="B52" s="181"/>
      <c r="C52" s="181"/>
      <c r="D52" s="181"/>
      <c r="E52" s="181"/>
      <c r="F52" s="181"/>
      <c r="G52" s="181"/>
      <c r="H52" s="181"/>
      <c r="I52" s="181"/>
      <c r="J52" s="181"/>
    </row>
    <row r="53" spans="2:10" x14ac:dyDescent="0.2">
      <c r="B53" s="181"/>
      <c r="C53" s="181"/>
      <c r="D53" s="181"/>
      <c r="E53" s="181"/>
      <c r="F53" s="181"/>
      <c r="G53" s="181"/>
      <c r="H53" s="181"/>
      <c r="I53" s="181"/>
      <c r="J53" s="181"/>
    </row>
    <row r="54" spans="2:10" x14ac:dyDescent="0.2">
      <c r="B54" s="181"/>
      <c r="C54" s="181"/>
      <c r="D54" s="181"/>
      <c r="E54" s="181"/>
      <c r="F54" s="181"/>
      <c r="G54" s="181"/>
      <c r="H54" s="181"/>
      <c r="I54" s="181"/>
      <c r="J54" s="181"/>
    </row>
    <row r="55" spans="2:10" x14ac:dyDescent="0.2">
      <c r="B55" s="181"/>
      <c r="C55" s="181"/>
      <c r="D55" s="181"/>
      <c r="E55" s="181"/>
      <c r="F55" s="181"/>
      <c r="G55" s="181"/>
      <c r="H55" s="181"/>
      <c r="I55" s="181"/>
      <c r="J55" s="181"/>
    </row>
    <row r="56" spans="2:10" x14ac:dyDescent="0.2">
      <c r="B56" s="181"/>
      <c r="C56" s="181"/>
      <c r="D56" s="181"/>
      <c r="E56" s="181"/>
      <c r="F56" s="181"/>
      <c r="G56" s="181"/>
      <c r="H56" s="181"/>
      <c r="I56" s="181"/>
      <c r="J56" s="181"/>
    </row>
    <row r="57" spans="2:10" x14ac:dyDescent="0.2">
      <c r="B57" s="181"/>
      <c r="C57" s="181"/>
      <c r="D57" s="181"/>
      <c r="E57" s="181"/>
      <c r="F57" s="181"/>
      <c r="G57" s="181"/>
      <c r="H57" s="181"/>
      <c r="I57" s="181"/>
      <c r="J57" s="181"/>
    </row>
    <row r="58" spans="2:10" x14ac:dyDescent="0.2">
      <c r="B58" s="181"/>
      <c r="C58" s="181"/>
      <c r="D58" s="181"/>
      <c r="E58" s="181"/>
      <c r="F58" s="181"/>
      <c r="G58" s="181"/>
      <c r="H58" s="181"/>
      <c r="I58" s="181"/>
      <c r="J58" s="181"/>
    </row>
    <row r="59" spans="2:10" x14ac:dyDescent="0.2">
      <c r="B59" s="181"/>
      <c r="C59" s="181"/>
      <c r="D59" s="181"/>
      <c r="E59" s="181"/>
      <c r="F59" s="181"/>
      <c r="G59" s="181"/>
      <c r="H59" s="181"/>
      <c r="I59" s="181"/>
      <c r="J59" s="181"/>
    </row>
    <row r="60" spans="2:10" x14ac:dyDescent="0.2">
      <c r="B60" s="181"/>
      <c r="C60" s="181"/>
      <c r="D60" s="181"/>
      <c r="E60" s="181"/>
      <c r="F60" s="181"/>
      <c r="G60" s="181"/>
      <c r="H60" s="181"/>
      <c r="I60" s="181"/>
      <c r="J60" s="181"/>
    </row>
    <row r="61" spans="2:10" x14ac:dyDescent="0.2">
      <c r="B61" s="181"/>
      <c r="C61" s="181"/>
      <c r="D61" s="181"/>
      <c r="E61" s="181"/>
      <c r="F61" s="181"/>
      <c r="G61" s="181"/>
      <c r="H61" s="181"/>
      <c r="I61" s="181"/>
      <c r="J61" s="181"/>
    </row>
    <row r="62" spans="2:10" x14ac:dyDescent="0.2">
      <c r="B62" s="181"/>
      <c r="C62" s="181"/>
      <c r="D62" s="181"/>
      <c r="E62" s="181"/>
      <c r="F62" s="181"/>
      <c r="G62" s="181"/>
      <c r="H62" s="181"/>
      <c r="I62" s="181"/>
      <c r="J62" s="181"/>
    </row>
    <row r="63" spans="2:10" x14ac:dyDescent="0.2">
      <c r="B63" s="181"/>
      <c r="C63" s="181"/>
      <c r="D63" s="181"/>
      <c r="E63" s="181"/>
      <c r="F63" s="181"/>
      <c r="G63" s="181"/>
      <c r="H63" s="181"/>
      <c r="I63" s="181"/>
      <c r="J63" s="181"/>
    </row>
    <row r="64" spans="2:10" x14ac:dyDescent="0.2">
      <c r="B64" s="181"/>
      <c r="C64" s="181"/>
      <c r="D64" s="181"/>
      <c r="E64" s="181"/>
      <c r="F64" s="181"/>
      <c r="G64" s="181"/>
      <c r="H64" s="181"/>
      <c r="I64" s="181"/>
      <c r="J64" s="181"/>
    </row>
    <row r="65" spans="2:10" x14ac:dyDescent="0.2">
      <c r="B65" s="181"/>
      <c r="C65" s="181"/>
      <c r="D65" s="181"/>
      <c r="E65" s="181"/>
      <c r="F65" s="181"/>
      <c r="G65" s="181"/>
      <c r="H65" s="181"/>
      <c r="I65" s="181"/>
      <c r="J65" s="181"/>
    </row>
    <row r="66" spans="2:10" x14ac:dyDescent="0.2">
      <c r="B66" s="181"/>
      <c r="C66" s="181"/>
      <c r="D66" s="181"/>
      <c r="E66" s="181"/>
      <c r="F66" s="181"/>
      <c r="G66" s="181"/>
      <c r="H66" s="181"/>
      <c r="I66" s="181"/>
      <c r="J66" s="181"/>
    </row>
    <row r="67" spans="2:10" x14ac:dyDescent="0.2">
      <c r="B67" s="181"/>
      <c r="C67" s="181"/>
      <c r="D67" s="181"/>
      <c r="E67" s="181"/>
      <c r="F67" s="181"/>
      <c r="G67" s="181"/>
      <c r="H67" s="181"/>
      <c r="I67" s="181"/>
      <c r="J67" s="181"/>
    </row>
    <row r="68" spans="2:10" x14ac:dyDescent="0.2">
      <c r="B68" s="181"/>
      <c r="C68" s="181"/>
      <c r="D68" s="181"/>
      <c r="E68" s="181"/>
      <c r="F68" s="181"/>
      <c r="G68" s="181"/>
      <c r="H68" s="181"/>
      <c r="I68" s="181"/>
      <c r="J68" s="181"/>
    </row>
    <row r="69" spans="2:10" x14ac:dyDescent="0.2">
      <c r="B69" s="181"/>
      <c r="C69" s="181"/>
      <c r="D69" s="181"/>
      <c r="E69" s="181"/>
      <c r="F69" s="181"/>
      <c r="G69" s="181"/>
      <c r="H69" s="181"/>
      <c r="I69" s="181"/>
      <c r="J69" s="181"/>
    </row>
    <row r="70" spans="2:10" x14ac:dyDescent="0.2">
      <c r="B70" s="181"/>
      <c r="C70" s="181"/>
      <c r="D70" s="181"/>
      <c r="E70" s="181"/>
      <c r="F70" s="181"/>
      <c r="G70" s="181"/>
      <c r="H70" s="181"/>
      <c r="I70" s="181"/>
      <c r="J70" s="181"/>
    </row>
    <row r="71" spans="2:10" x14ac:dyDescent="0.2">
      <c r="B71" s="181"/>
      <c r="C71" s="181"/>
      <c r="D71" s="181"/>
      <c r="E71" s="181"/>
      <c r="F71" s="181"/>
      <c r="G71" s="181"/>
      <c r="H71" s="181"/>
      <c r="I71" s="181"/>
      <c r="J71" s="181"/>
    </row>
    <row r="72" spans="2:10" x14ac:dyDescent="0.2">
      <c r="B72" s="181"/>
      <c r="C72" s="181"/>
      <c r="D72" s="181"/>
      <c r="E72" s="181"/>
      <c r="F72" s="181"/>
      <c r="G72" s="181"/>
      <c r="H72" s="181"/>
      <c r="I72" s="181"/>
      <c r="J72" s="181"/>
    </row>
    <row r="73" spans="2:10" x14ac:dyDescent="0.2">
      <c r="B73" s="181"/>
      <c r="C73" s="181"/>
      <c r="D73" s="181"/>
      <c r="E73" s="181"/>
      <c r="F73" s="181"/>
      <c r="G73" s="181"/>
      <c r="H73" s="181"/>
      <c r="I73" s="181"/>
      <c r="J73" s="181"/>
    </row>
    <row r="74" spans="2:10" x14ac:dyDescent="0.2">
      <c r="B74" s="181"/>
      <c r="C74" s="181"/>
      <c r="D74" s="181"/>
      <c r="E74" s="181"/>
      <c r="F74" s="181"/>
      <c r="G74" s="181"/>
      <c r="H74" s="181"/>
      <c r="I74" s="181"/>
      <c r="J74" s="181"/>
    </row>
    <row r="75" spans="2:10" x14ac:dyDescent="0.2">
      <c r="B75" s="181"/>
      <c r="C75" s="181"/>
      <c r="D75" s="181"/>
      <c r="E75" s="181"/>
      <c r="F75" s="181"/>
      <c r="G75" s="181"/>
      <c r="H75" s="181"/>
      <c r="I75" s="181"/>
      <c r="J75" s="181"/>
    </row>
    <row r="76" spans="2:10" x14ac:dyDescent="0.2">
      <c r="B76" s="181"/>
      <c r="C76" s="181"/>
      <c r="D76" s="181"/>
      <c r="E76" s="181"/>
      <c r="F76" s="181"/>
      <c r="G76" s="181"/>
      <c r="H76" s="181"/>
      <c r="I76" s="181"/>
      <c r="J76" s="181"/>
    </row>
    <row r="77" spans="2:10" x14ac:dyDescent="0.2">
      <c r="B77" s="181"/>
      <c r="C77" s="181"/>
      <c r="D77" s="181"/>
      <c r="E77" s="181"/>
      <c r="F77" s="181"/>
      <c r="G77" s="181"/>
      <c r="H77" s="181"/>
      <c r="I77" s="181"/>
      <c r="J77" s="181"/>
    </row>
    <row r="78" spans="2:10" x14ac:dyDescent="0.2">
      <c r="B78" s="181"/>
      <c r="C78" s="181"/>
      <c r="D78" s="181"/>
      <c r="E78" s="181"/>
      <c r="F78" s="181"/>
      <c r="G78" s="181"/>
      <c r="H78" s="181"/>
      <c r="I78" s="181"/>
      <c r="J78" s="181"/>
    </row>
    <row r="79" spans="2:10" x14ac:dyDescent="0.2">
      <c r="B79" s="181"/>
      <c r="C79" s="181"/>
      <c r="D79" s="181"/>
      <c r="E79" s="181"/>
      <c r="F79" s="181"/>
      <c r="G79" s="181"/>
      <c r="H79" s="181"/>
      <c r="I79" s="181"/>
      <c r="J79" s="181"/>
    </row>
    <row r="80" spans="2:10" x14ac:dyDescent="0.2">
      <c r="B80" s="181"/>
      <c r="C80" s="181"/>
      <c r="D80" s="181"/>
      <c r="E80" s="181"/>
      <c r="F80" s="181"/>
      <c r="G80" s="181"/>
      <c r="H80" s="181"/>
      <c r="I80" s="181"/>
      <c r="J80" s="181"/>
    </row>
    <row r="81" spans="2:10" x14ac:dyDescent="0.2">
      <c r="B81" s="181"/>
      <c r="C81" s="181"/>
      <c r="D81" s="181"/>
      <c r="E81" s="181"/>
      <c r="F81" s="181"/>
      <c r="G81" s="181"/>
      <c r="H81" s="181"/>
      <c r="I81" s="181"/>
      <c r="J81" s="181"/>
    </row>
    <row r="82" spans="2:10" x14ac:dyDescent="0.2">
      <c r="B82" s="181"/>
      <c r="C82" s="181"/>
      <c r="D82" s="181"/>
      <c r="E82" s="181"/>
      <c r="F82" s="181"/>
      <c r="G82" s="181"/>
      <c r="H82" s="181"/>
      <c r="I82" s="181"/>
      <c r="J82" s="181"/>
    </row>
    <row r="83" spans="2:10" x14ac:dyDescent="0.2">
      <c r="B83" s="181"/>
      <c r="C83" s="181"/>
      <c r="D83" s="181"/>
      <c r="E83" s="181"/>
      <c r="F83" s="181"/>
      <c r="G83" s="181"/>
      <c r="H83" s="181"/>
      <c r="I83" s="181"/>
      <c r="J83" s="181"/>
    </row>
    <row r="84" spans="2:10" x14ac:dyDescent="0.2">
      <c r="B84" s="181"/>
      <c r="C84" s="181"/>
      <c r="D84" s="181"/>
      <c r="E84" s="181"/>
      <c r="F84" s="181"/>
      <c r="G84" s="181"/>
      <c r="H84" s="181"/>
      <c r="I84" s="181"/>
      <c r="J84" s="181"/>
    </row>
    <row r="85" spans="2:10" x14ac:dyDescent="0.2">
      <c r="B85" s="181"/>
      <c r="C85" s="181"/>
      <c r="D85" s="181"/>
      <c r="E85" s="181"/>
      <c r="F85" s="181"/>
      <c r="G85" s="181"/>
      <c r="H85" s="181"/>
      <c r="I85" s="181"/>
      <c r="J85" s="181"/>
    </row>
    <row r="86" spans="2:10" x14ac:dyDescent="0.2">
      <c r="B86" s="181"/>
      <c r="C86" s="181"/>
      <c r="D86" s="181"/>
      <c r="E86" s="181"/>
      <c r="F86" s="181"/>
      <c r="G86" s="181"/>
      <c r="H86" s="181"/>
      <c r="I86" s="181"/>
      <c r="J86" s="181"/>
    </row>
    <row r="87" spans="2:10" x14ac:dyDescent="0.2">
      <c r="B87" s="181"/>
      <c r="C87" s="181"/>
      <c r="D87" s="181"/>
      <c r="E87" s="181"/>
      <c r="F87" s="181"/>
      <c r="G87" s="181"/>
      <c r="H87" s="181"/>
      <c r="I87" s="181"/>
      <c r="J87" s="181"/>
    </row>
    <row r="88" spans="2:10" x14ac:dyDescent="0.2">
      <c r="B88" s="181"/>
      <c r="C88" s="181"/>
      <c r="D88" s="181"/>
      <c r="E88" s="181"/>
      <c r="F88" s="181"/>
      <c r="G88" s="181"/>
      <c r="H88" s="181"/>
      <c r="I88" s="181"/>
      <c r="J88" s="181"/>
    </row>
    <row r="89" spans="2:10" x14ac:dyDescent="0.2">
      <c r="B89" s="181"/>
      <c r="C89" s="181"/>
      <c r="D89" s="181"/>
      <c r="E89" s="181"/>
      <c r="F89" s="181"/>
      <c r="G89" s="181"/>
      <c r="H89" s="181"/>
      <c r="I89" s="181"/>
      <c r="J89" s="181"/>
    </row>
    <row r="90" spans="2:10" x14ac:dyDescent="0.2">
      <c r="B90" s="181"/>
      <c r="C90" s="181"/>
      <c r="D90" s="181"/>
      <c r="E90" s="181"/>
      <c r="F90" s="181"/>
      <c r="G90" s="181"/>
      <c r="H90" s="181"/>
      <c r="I90" s="181"/>
      <c r="J90" s="181"/>
    </row>
    <row r="91" spans="2:10" x14ac:dyDescent="0.2">
      <c r="B91" s="181"/>
      <c r="C91" s="181"/>
      <c r="D91" s="181"/>
      <c r="E91" s="181"/>
      <c r="F91" s="181"/>
      <c r="G91" s="181"/>
      <c r="H91" s="181"/>
      <c r="I91" s="181"/>
      <c r="J91" s="181"/>
    </row>
    <row r="92" spans="2:10" x14ac:dyDescent="0.2">
      <c r="B92" s="181"/>
      <c r="C92" s="181"/>
      <c r="D92" s="181"/>
      <c r="E92" s="181"/>
      <c r="F92" s="181"/>
      <c r="G92" s="181"/>
      <c r="H92" s="181"/>
      <c r="I92" s="181"/>
      <c r="J92" s="181"/>
    </row>
    <row r="93" spans="2:10" x14ac:dyDescent="0.2">
      <c r="B93" s="181"/>
      <c r="C93" s="181"/>
      <c r="D93" s="181"/>
      <c r="E93" s="181"/>
      <c r="F93" s="181"/>
      <c r="G93" s="181"/>
      <c r="H93" s="181"/>
      <c r="I93" s="181"/>
      <c r="J93" s="181"/>
    </row>
    <row r="94" spans="2:10" x14ac:dyDescent="0.2">
      <c r="B94" s="181"/>
      <c r="C94" s="181"/>
      <c r="D94" s="181"/>
      <c r="E94" s="181"/>
      <c r="F94" s="181"/>
      <c r="G94" s="181"/>
      <c r="H94" s="181"/>
      <c r="I94" s="181"/>
      <c r="J94" s="181"/>
    </row>
    <row r="95" spans="2:10" x14ac:dyDescent="0.2">
      <c r="B95" s="181"/>
      <c r="C95" s="181"/>
      <c r="D95" s="181"/>
      <c r="E95" s="181"/>
      <c r="F95" s="181"/>
      <c r="G95" s="181"/>
      <c r="H95" s="181"/>
      <c r="I95" s="181"/>
      <c r="J95" s="181"/>
    </row>
    <row r="96" spans="2:10" x14ac:dyDescent="0.2">
      <c r="B96" s="181"/>
      <c r="C96" s="181"/>
      <c r="D96" s="181"/>
      <c r="E96" s="181"/>
      <c r="F96" s="181"/>
      <c r="G96" s="181"/>
      <c r="H96" s="181"/>
      <c r="I96" s="181"/>
      <c r="J96" s="181"/>
    </row>
    <row r="97" spans="2:10" x14ac:dyDescent="0.2">
      <c r="B97" s="181"/>
      <c r="C97" s="181"/>
      <c r="D97" s="181"/>
      <c r="E97" s="181"/>
      <c r="F97" s="181"/>
      <c r="G97" s="181"/>
      <c r="H97" s="181"/>
      <c r="I97" s="181"/>
      <c r="J97" s="181"/>
    </row>
    <row r="98" spans="2:10" x14ac:dyDescent="0.2">
      <c r="B98" s="181"/>
      <c r="C98" s="181"/>
      <c r="D98" s="181"/>
      <c r="E98" s="181"/>
      <c r="F98" s="181"/>
      <c r="G98" s="181"/>
      <c r="H98" s="181"/>
      <c r="I98" s="181"/>
      <c r="J98" s="181"/>
    </row>
    <row r="99" spans="2:10" x14ac:dyDescent="0.2">
      <c r="B99" s="181"/>
      <c r="C99" s="181"/>
      <c r="D99" s="181"/>
      <c r="E99" s="181"/>
      <c r="F99" s="181"/>
      <c r="G99" s="181"/>
      <c r="H99" s="181"/>
      <c r="I99" s="181"/>
      <c r="J99" s="181"/>
    </row>
    <row r="100" spans="2:10" x14ac:dyDescent="0.2">
      <c r="B100" s="181"/>
      <c r="C100" s="181"/>
      <c r="D100" s="181"/>
      <c r="E100" s="181"/>
      <c r="F100" s="181"/>
      <c r="G100" s="181"/>
      <c r="H100" s="181"/>
      <c r="I100" s="181"/>
      <c r="J100" s="181"/>
    </row>
    <row r="101" spans="2:10" x14ac:dyDescent="0.2">
      <c r="B101" s="181"/>
      <c r="C101" s="181"/>
      <c r="D101" s="181"/>
      <c r="E101" s="181"/>
      <c r="F101" s="181"/>
      <c r="G101" s="181"/>
      <c r="H101" s="181"/>
      <c r="I101" s="181"/>
      <c r="J101" s="181"/>
    </row>
    <row r="102" spans="2:10" x14ac:dyDescent="0.2">
      <c r="B102" s="181"/>
      <c r="C102" s="181"/>
      <c r="D102" s="181"/>
      <c r="E102" s="181"/>
      <c r="F102" s="181"/>
      <c r="G102" s="181"/>
      <c r="H102" s="181"/>
      <c r="I102" s="181"/>
      <c r="J102" s="181"/>
    </row>
    <row r="103" spans="2:10" x14ac:dyDescent="0.2">
      <c r="B103" s="181"/>
      <c r="C103" s="181"/>
      <c r="D103" s="181"/>
      <c r="E103" s="181"/>
      <c r="F103" s="181"/>
      <c r="G103" s="181"/>
      <c r="H103" s="181"/>
      <c r="I103" s="181"/>
      <c r="J103" s="181"/>
    </row>
    <row r="104" spans="2:10" x14ac:dyDescent="0.2">
      <c r="B104" s="181"/>
      <c r="C104" s="181"/>
      <c r="D104" s="181"/>
      <c r="E104" s="181"/>
      <c r="F104" s="181"/>
      <c r="G104" s="181"/>
      <c r="H104" s="181"/>
      <c r="I104" s="181"/>
      <c r="J104" s="181"/>
    </row>
    <row r="105" spans="2:10" x14ac:dyDescent="0.2">
      <c r="B105" s="181"/>
      <c r="C105" s="181"/>
      <c r="D105" s="181"/>
      <c r="E105" s="181"/>
      <c r="F105" s="181"/>
      <c r="G105" s="181"/>
      <c r="H105" s="181"/>
      <c r="I105" s="181"/>
      <c r="J105" s="181"/>
    </row>
    <row r="106" spans="2:10" x14ac:dyDescent="0.2">
      <c r="B106" s="181"/>
      <c r="C106" s="181"/>
      <c r="D106" s="181"/>
      <c r="E106" s="181"/>
      <c r="F106" s="181"/>
      <c r="G106" s="181"/>
      <c r="H106" s="181"/>
      <c r="I106" s="181"/>
      <c r="J106" s="181"/>
    </row>
    <row r="107" spans="2:10" x14ac:dyDescent="0.2">
      <c r="B107" s="181"/>
      <c r="C107" s="181"/>
      <c r="D107" s="181"/>
      <c r="E107" s="181"/>
      <c r="F107" s="181"/>
      <c r="G107" s="181"/>
      <c r="H107" s="181"/>
      <c r="I107" s="181"/>
      <c r="J107" s="181"/>
    </row>
    <row r="108" spans="2:10" x14ac:dyDescent="0.2">
      <c r="B108" s="181"/>
      <c r="C108" s="181"/>
      <c r="D108" s="181"/>
      <c r="E108" s="181"/>
      <c r="F108" s="181"/>
      <c r="G108" s="181"/>
      <c r="H108" s="181"/>
      <c r="I108" s="181"/>
      <c r="J108" s="181"/>
    </row>
    <row r="109" spans="2:10" x14ac:dyDescent="0.2">
      <c r="B109" s="181"/>
      <c r="C109" s="181"/>
      <c r="D109" s="181"/>
      <c r="E109" s="181"/>
      <c r="F109" s="181"/>
      <c r="G109" s="181"/>
      <c r="H109" s="181"/>
      <c r="I109" s="181"/>
      <c r="J109" s="181"/>
    </row>
    <row r="110" spans="2:10" x14ac:dyDescent="0.2">
      <c r="B110" s="181"/>
      <c r="C110" s="181"/>
      <c r="D110" s="181"/>
      <c r="E110" s="181"/>
      <c r="F110" s="181"/>
      <c r="G110" s="181"/>
      <c r="H110" s="181"/>
      <c r="I110" s="181"/>
      <c r="J110" s="181"/>
    </row>
    <row r="111" spans="2:10" x14ac:dyDescent="0.2">
      <c r="B111" s="181"/>
      <c r="C111" s="181"/>
      <c r="D111" s="181"/>
      <c r="E111" s="181"/>
      <c r="F111" s="181"/>
      <c r="G111" s="181"/>
      <c r="H111" s="181"/>
      <c r="I111" s="181"/>
      <c r="J111" s="181"/>
    </row>
    <row r="112" spans="2:10" x14ac:dyDescent="0.2">
      <c r="B112" s="181"/>
      <c r="C112" s="181"/>
      <c r="D112" s="181"/>
      <c r="E112" s="181"/>
      <c r="F112" s="181"/>
      <c r="G112" s="181"/>
      <c r="H112" s="181"/>
      <c r="I112" s="181"/>
      <c r="J112" s="181"/>
    </row>
    <row r="113" spans="2:10" x14ac:dyDescent="0.2">
      <c r="B113" s="181"/>
      <c r="C113" s="181"/>
      <c r="D113" s="181"/>
      <c r="E113" s="181"/>
      <c r="F113" s="181"/>
      <c r="G113" s="181"/>
      <c r="H113" s="181"/>
      <c r="I113" s="181"/>
      <c r="J113" s="181"/>
    </row>
    <row r="114" spans="2:10" x14ac:dyDescent="0.2">
      <c r="B114" s="181"/>
      <c r="C114" s="181"/>
      <c r="D114" s="181"/>
      <c r="E114" s="181"/>
      <c r="F114" s="181"/>
      <c r="G114" s="181"/>
      <c r="H114" s="181"/>
      <c r="I114" s="181"/>
      <c r="J114" s="181"/>
    </row>
    <row r="115" spans="2:10" x14ac:dyDescent="0.2">
      <c r="B115" s="181"/>
      <c r="C115" s="181"/>
      <c r="D115" s="181"/>
      <c r="E115" s="181"/>
      <c r="F115" s="181"/>
      <c r="G115" s="181"/>
      <c r="H115" s="181"/>
      <c r="I115" s="181"/>
      <c r="J115" s="181"/>
    </row>
    <row r="116" spans="2:10" x14ac:dyDescent="0.2">
      <c r="B116" s="181"/>
      <c r="C116" s="181"/>
      <c r="D116" s="181"/>
      <c r="E116" s="181"/>
      <c r="F116" s="181"/>
      <c r="G116" s="181"/>
      <c r="H116" s="181"/>
      <c r="I116" s="181"/>
      <c r="J116" s="181"/>
    </row>
    <row r="117" spans="2:10" x14ac:dyDescent="0.2">
      <c r="B117" s="181"/>
      <c r="C117" s="181"/>
      <c r="D117" s="181"/>
      <c r="E117" s="181"/>
      <c r="F117" s="181"/>
      <c r="G117" s="181"/>
      <c r="H117" s="181"/>
      <c r="I117" s="181"/>
      <c r="J117" s="181"/>
    </row>
    <row r="118" spans="2:10" x14ac:dyDescent="0.2">
      <c r="B118" s="181"/>
      <c r="C118" s="181"/>
      <c r="D118" s="181"/>
      <c r="E118" s="181"/>
      <c r="F118" s="181"/>
      <c r="G118" s="181"/>
      <c r="H118" s="181"/>
      <c r="I118" s="181"/>
      <c r="J118" s="181"/>
    </row>
    <row r="119" spans="2:10" x14ac:dyDescent="0.2">
      <c r="B119" s="181"/>
      <c r="C119" s="181"/>
      <c r="D119" s="181"/>
      <c r="E119" s="181"/>
      <c r="F119" s="181"/>
      <c r="G119" s="181"/>
      <c r="H119" s="181"/>
      <c r="I119" s="181"/>
      <c r="J119" s="181"/>
    </row>
    <row r="120" spans="2:10" x14ac:dyDescent="0.2">
      <c r="B120" s="181"/>
      <c r="C120" s="181"/>
      <c r="D120" s="181"/>
      <c r="E120" s="181"/>
      <c r="F120" s="181"/>
      <c r="G120" s="181"/>
      <c r="H120" s="181"/>
      <c r="I120" s="181"/>
      <c r="J120" s="181"/>
    </row>
    <row r="121" spans="2:10" x14ac:dyDescent="0.2">
      <c r="B121" s="181"/>
      <c r="C121" s="181"/>
      <c r="D121" s="181"/>
      <c r="E121" s="181"/>
      <c r="F121" s="181"/>
      <c r="G121" s="181"/>
      <c r="H121" s="181"/>
      <c r="I121" s="181"/>
      <c r="J121" s="181"/>
    </row>
    <row r="122" spans="2:10" x14ac:dyDescent="0.2">
      <c r="B122" s="181"/>
      <c r="C122" s="181"/>
      <c r="D122" s="181"/>
      <c r="E122" s="181"/>
      <c r="F122" s="181"/>
      <c r="G122" s="181"/>
      <c r="H122" s="181"/>
      <c r="I122" s="181"/>
      <c r="J122" s="181"/>
    </row>
    <row r="123" spans="2:10" x14ac:dyDescent="0.2">
      <c r="B123" s="181"/>
      <c r="C123" s="181"/>
      <c r="D123" s="181"/>
      <c r="E123" s="181"/>
      <c r="F123" s="181"/>
      <c r="G123" s="181"/>
      <c r="H123" s="181"/>
      <c r="I123" s="181"/>
      <c r="J123" s="181"/>
    </row>
    <row r="124" spans="2:10" x14ac:dyDescent="0.2">
      <c r="B124" s="181"/>
      <c r="C124" s="181"/>
      <c r="D124" s="181"/>
      <c r="E124" s="181"/>
      <c r="F124" s="181"/>
      <c r="G124" s="181"/>
      <c r="H124" s="181"/>
      <c r="I124" s="181"/>
      <c r="J124" s="181"/>
    </row>
    <row r="125" spans="2:10" x14ac:dyDescent="0.2">
      <c r="B125" s="181"/>
      <c r="C125" s="181"/>
      <c r="D125" s="181"/>
      <c r="E125" s="181"/>
      <c r="F125" s="181"/>
      <c r="G125" s="181"/>
      <c r="H125" s="181"/>
      <c r="I125" s="181"/>
      <c r="J125" s="181"/>
    </row>
    <row r="126" spans="2:10" x14ac:dyDescent="0.2">
      <c r="B126" s="181"/>
      <c r="C126" s="181"/>
      <c r="D126" s="181"/>
      <c r="E126" s="181"/>
      <c r="F126" s="181"/>
      <c r="G126" s="181"/>
      <c r="H126" s="181"/>
      <c r="I126" s="181"/>
      <c r="J126" s="181"/>
    </row>
    <row r="127" spans="2:10" x14ac:dyDescent="0.2">
      <c r="B127" s="181"/>
      <c r="C127" s="181"/>
      <c r="D127" s="181"/>
      <c r="E127" s="181"/>
      <c r="F127" s="181"/>
      <c r="G127" s="181"/>
      <c r="H127" s="181"/>
      <c r="I127" s="181"/>
      <c r="J127" s="181"/>
    </row>
    <row r="128" spans="2:10" x14ac:dyDescent="0.2">
      <c r="B128" s="181"/>
      <c r="C128" s="181"/>
      <c r="D128" s="181"/>
      <c r="E128" s="181"/>
      <c r="F128" s="181"/>
      <c r="G128" s="181"/>
      <c r="H128" s="181"/>
      <c r="I128" s="181"/>
      <c r="J128" s="181"/>
    </row>
    <row r="129" spans="2:10" x14ac:dyDescent="0.2">
      <c r="B129" s="181"/>
      <c r="C129" s="181"/>
      <c r="D129" s="181"/>
      <c r="E129" s="181"/>
      <c r="F129" s="181"/>
      <c r="G129" s="181"/>
      <c r="H129" s="181"/>
      <c r="I129" s="181"/>
      <c r="J129" s="181"/>
    </row>
    <row r="130" spans="2:10" x14ac:dyDescent="0.2">
      <c r="B130" s="181"/>
      <c r="C130" s="181"/>
      <c r="D130" s="181"/>
      <c r="E130" s="181"/>
      <c r="F130" s="181"/>
      <c r="G130" s="181"/>
      <c r="H130" s="181"/>
      <c r="I130" s="181"/>
      <c r="J130" s="181"/>
    </row>
    <row r="131" spans="2:10" x14ac:dyDescent="0.2">
      <c r="B131" s="181"/>
      <c r="C131" s="181"/>
      <c r="D131" s="181"/>
      <c r="E131" s="181"/>
      <c r="F131" s="181"/>
      <c r="G131" s="181"/>
      <c r="H131" s="181"/>
      <c r="I131" s="181"/>
      <c r="J131" s="181"/>
    </row>
    <row r="132" spans="2:10" x14ac:dyDescent="0.2">
      <c r="B132" s="181"/>
      <c r="C132" s="181"/>
      <c r="D132" s="181"/>
      <c r="E132" s="181"/>
      <c r="F132" s="181"/>
      <c r="G132" s="181"/>
      <c r="H132" s="181"/>
      <c r="I132" s="181"/>
      <c r="J132" s="181"/>
    </row>
    <row r="133" spans="2:10" x14ac:dyDescent="0.2">
      <c r="B133" s="181"/>
      <c r="C133" s="181"/>
      <c r="D133" s="181"/>
      <c r="E133" s="181"/>
      <c r="F133" s="181"/>
      <c r="G133" s="181"/>
      <c r="H133" s="181"/>
      <c r="I133" s="181"/>
      <c r="J133" s="181"/>
    </row>
    <row r="134" spans="2:10" x14ac:dyDescent="0.2">
      <c r="B134" s="181"/>
      <c r="C134" s="181"/>
      <c r="D134" s="181"/>
      <c r="E134" s="181"/>
      <c r="F134" s="181"/>
      <c r="G134" s="181"/>
      <c r="H134" s="181"/>
      <c r="I134" s="181"/>
      <c r="J134" s="181"/>
    </row>
    <row r="135" spans="2:10" x14ac:dyDescent="0.2">
      <c r="B135" s="181"/>
      <c r="C135" s="181"/>
      <c r="D135" s="181"/>
      <c r="E135" s="181"/>
      <c r="F135" s="181"/>
      <c r="G135" s="181"/>
      <c r="H135" s="181"/>
      <c r="I135" s="181"/>
      <c r="J135" s="181"/>
    </row>
    <row r="136" spans="2:10" x14ac:dyDescent="0.2">
      <c r="B136" s="181"/>
      <c r="C136" s="181"/>
      <c r="D136" s="181"/>
      <c r="E136" s="181"/>
      <c r="F136" s="181"/>
      <c r="G136" s="181"/>
      <c r="H136" s="181"/>
      <c r="I136" s="181"/>
      <c r="J136" s="181"/>
    </row>
    <row r="137" spans="2:10" x14ac:dyDescent="0.2">
      <c r="B137" s="181"/>
      <c r="C137" s="181"/>
      <c r="D137" s="181"/>
      <c r="E137" s="181"/>
      <c r="F137" s="181"/>
      <c r="G137" s="181"/>
      <c r="H137" s="181"/>
      <c r="I137" s="181"/>
      <c r="J137" s="181"/>
    </row>
    <row r="138" spans="2:10" x14ac:dyDescent="0.2">
      <c r="B138" s="181"/>
      <c r="C138" s="181"/>
      <c r="D138" s="181"/>
      <c r="E138" s="181"/>
      <c r="F138" s="181"/>
      <c r="G138" s="181"/>
      <c r="H138" s="181"/>
      <c r="I138" s="181"/>
      <c r="J138" s="181"/>
    </row>
    <row r="139" spans="2:10" x14ac:dyDescent="0.2">
      <c r="B139" s="181"/>
      <c r="C139" s="181"/>
      <c r="D139" s="181"/>
      <c r="E139" s="181"/>
      <c r="F139" s="181"/>
      <c r="G139" s="181"/>
      <c r="H139" s="181"/>
      <c r="I139" s="181"/>
      <c r="J139" s="181"/>
    </row>
    <row r="140" spans="2:10" x14ac:dyDescent="0.2">
      <c r="B140" s="181"/>
      <c r="C140" s="181"/>
      <c r="D140" s="181"/>
      <c r="E140" s="181"/>
      <c r="F140" s="181"/>
      <c r="G140" s="181"/>
      <c r="H140" s="181"/>
      <c r="I140" s="181"/>
      <c r="J140" s="181"/>
    </row>
    <row r="141" spans="2:10" x14ac:dyDescent="0.2">
      <c r="B141" s="181"/>
      <c r="C141" s="181"/>
      <c r="D141" s="181"/>
      <c r="E141" s="181"/>
      <c r="F141" s="181"/>
      <c r="G141" s="181"/>
      <c r="H141" s="181"/>
      <c r="I141" s="181"/>
      <c r="J141" s="181"/>
    </row>
    <row r="142" spans="2:10" x14ac:dyDescent="0.2">
      <c r="B142" s="181"/>
      <c r="C142" s="181"/>
      <c r="D142" s="181"/>
      <c r="E142" s="181"/>
      <c r="F142" s="181"/>
      <c r="G142" s="181"/>
      <c r="H142" s="181"/>
      <c r="I142" s="181"/>
      <c r="J142" s="181"/>
    </row>
    <row r="143" spans="2:10" x14ac:dyDescent="0.2">
      <c r="B143" s="181"/>
      <c r="C143" s="181"/>
      <c r="D143" s="181"/>
      <c r="E143" s="181"/>
      <c r="F143" s="181"/>
      <c r="G143" s="181"/>
      <c r="H143" s="181"/>
      <c r="I143" s="181"/>
      <c r="J143" s="181"/>
    </row>
    <row r="144" spans="2:10" x14ac:dyDescent="0.2">
      <c r="B144" s="181"/>
      <c r="C144" s="181"/>
      <c r="D144" s="181"/>
      <c r="E144" s="181"/>
      <c r="F144" s="181"/>
      <c r="G144" s="181"/>
      <c r="H144" s="181"/>
      <c r="I144" s="181"/>
      <c r="J144" s="181"/>
    </row>
    <row r="145" spans="2:10" x14ac:dyDescent="0.2">
      <c r="B145" s="181"/>
      <c r="C145" s="181"/>
      <c r="D145" s="181"/>
      <c r="E145" s="181"/>
      <c r="F145" s="181"/>
      <c r="G145" s="181"/>
      <c r="H145" s="181"/>
      <c r="I145" s="181"/>
      <c r="J145" s="181"/>
    </row>
    <row r="146" spans="2:10" x14ac:dyDescent="0.2">
      <c r="B146" s="181"/>
      <c r="C146" s="181"/>
      <c r="D146" s="181"/>
      <c r="E146" s="181"/>
      <c r="F146" s="181"/>
      <c r="G146" s="181"/>
      <c r="H146" s="181"/>
      <c r="I146" s="181"/>
      <c r="J146" s="181"/>
    </row>
    <row r="147" spans="2:10" x14ac:dyDescent="0.2">
      <c r="B147" s="181"/>
      <c r="C147" s="181"/>
      <c r="D147" s="181"/>
      <c r="E147" s="181"/>
      <c r="F147" s="181"/>
      <c r="G147" s="181"/>
      <c r="H147" s="181"/>
      <c r="I147" s="181"/>
      <c r="J147" s="181"/>
    </row>
    <row r="148" spans="2:10" x14ac:dyDescent="0.2">
      <c r="B148" s="181"/>
      <c r="C148" s="181"/>
      <c r="D148" s="181"/>
      <c r="E148" s="181"/>
      <c r="F148" s="181"/>
      <c r="G148" s="181"/>
      <c r="H148" s="181"/>
      <c r="I148" s="181"/>
      <c r="J148" s="181"/>
    </row>
    <row r="149" spans="2:10" x14ac:dyDescent="0.2">
      <c r="B149" s="181"/>
      <c r="C149" s="181"/>
      <c r="D149" s="181"/>
      <c r="E149" s="181"/>
      <c r="F149" s="181"/>
      <c r="G149" s="181"/>
      <c r="H149" s="181"/>
      <c r="I149" s="181"/>
      <c r="J149" s="181"/>
    </row>
    <row r="150" spans="2:10" x14ac:dyDescent="0.2">
      <c r="B150" s="181"/>
      <c r="C150" s="181"/>
      <c r="D150" s="181"/>
      <c r="E150" s="181"/>
      <c r="F150" s="181"/>
      <c r="G150" s="181"/>
      <c r="H150" s="181"/>
      <c r="I150" s="181"/>
      <c r="J150" s="181"/>
    </row>
    <row r="151" spans="2:10" x14ac:dyDescent="0.2">
      <c r="B151" s="181"/>
      <c r="C151" s="181"/>
      <c r="D151" s="181"/>
      <c r="E151" s="181"/>
      <c r="F151" s="181"/>
      <c r="G151" s="181"/>
      <c r="H151" s="181"/>
      <c r="I151" s="181"/>
      <c r="J151" s="181"/>
    </row>
    <row r="152" spans="2:10" x14ac:dyDescent="0.2">
      <c r="B152" s="181"/>
      <c r="C152" s="181"/>
      <c r="D152" s="181"/>
      <c r="E152" s="181"/>
      <c r="F152" s="181"/>
      <c r="G152" s="181"/>
      <c r="H152" s="181"/>
      <c r="I152" s="181"/>
      <c r="J152" s="181"/>
    </row>
    <row r="153" spans="2:10" x14ac:dyDescent="0.2">
      <c r="B153" s="181"/>
      <c r="C153" s="181"/>
      <c r="D153" s="181"/>
      <c r="E153" s="181"/>
      <c r="F153" s="181"/>
      <c r="G153" s="181"/>
      <c r="H153" s="181"/>
      <c r="I153" s="181"/>
      <c r="J153" s="181"/>
    </row>
    <row r="154" spans="2:10" x14ac:dyDescent="0.2">
      <c r="B154" s="181"/>
      <c r="C154" s="181"/>
      <c r="D154" s="181"/>
      <c r="E154" s="181"/>
      <c r="F154" s="181"/>
      <c r="G154" s="181"/>
      <c r="H154" s="181"/>
      <c r="I154" s="181"/>
      <c r="J154" s="181"/>
    </row>
    <row r="155" spans="2:10" x14ac:dyDescent="0.2">
      <c r="B155" s="181"/>
      <c r="C155" s="181"/>
      <c r="D155" s="181"/>
      <c r="E155" s="181"/>
      <c r="F155" s="181"/>
      <c r="G155" s="181"/>
      <c r="H155" s="181"/>
      <c r="I155" s="181"/>
      <c r="J155" s="181"/>
    </row>
    <row r="156" spans="2:10" x14ac:dyDescent="0.2">
      <c r="B156" s="181"/>
      <c r="C156" s="181"/>
      <c r="D156" s="181"/>
      <c r="E156" s="181"/>
      <c r="F156" s="181"/>
      <c r="G156" s="181"/>
      <c r="H156" s="181"/>
      <c r="I156" s="181"/>
      <c r="J156" s="181"/>
    </row>
    <row r="157" spans="2:10" x14ac:dyDescent="0.2">
      <c r="B157" s="181"/>
      <c r="C157" s="181"/>
      <c r="D157" s="181"/>
      <c r="E157" s="181"/>
      <c r="F157" s="181"/>
      <c r="G157" s="181"/>
      <c r="H157" s="181"/>
      <c r="I157" s="181"/>
      <c r="J157" s="181"/>
    </row>
    <row r="158" spans="2:10" x14ac:dyDescent="0.2">
      <c r="B158" s="181"/>
      <c r="C158" s="181"/>
      <c r="D158" s="181"/>
      <c r="E158" s="181"/>
      <c r="F158" s="181"/>
      <c r="G158" s="181"/>
      <c r="H158" s="181"/>
      <c r="I158" s="181"/>
      <c r="J158" s="181"/>
    </row>
    <row r="159" spans="2:10" x14ac:dyDescent="0.2">
      <c r="B159" s="181"/>
      <c r="C159" s="181"/>
      <c r="D159" s="181"/>
      <c r="E159" s="181"/>
      <c r="F159" s="181"/>
      <c r="G159" s="181"/>
      <c r="H159" s="181"/>
      <c r="I159" s="181"/>
      <c r="J159" s="181"/>
    </row>
    <row r="160" spans="2:10" x14ac:dyDescent="0.2">
      <c r="B160" s="181"/>
      <c r="C160" s="181"/>
      <c r="D160" s="181"/>
      <c r="E160" s="181"/>
      <c r="F160" s="181"/>
      <c r="G160" s="181"/>
      <c r="H160" s="181"/>
      <c r="I160" s="181"/>
      <c r="J160" s="181"/>
    </row>
    <row r="161" spans="2:10" x14ac:dyDescent="0.2">
      <c r="B161" s="181"/>
      <c r="C161" s="181"/>
      <c r="D161" s="181"/>
      <c r="E161" s="181"/>
      <c r="F161" s="181"/>
      <c r="G161" s="181"/>
      <c r="H161" s="181"/>
      <c r="I161" s="181"/>
      <c r="J161" s="181"/>
    </row>
    <row r="162" spans="2:10" x14ac:dyDescent="0.2">
      <c r="B162" s="181"/>
      <c r="C162" s="181"/>
      <c r="D162" s="181"/>
      <c r="E162" s="181"/>
      <c r="F162" s="181"/>
      <c r="G162" s="181"/>
      <c r="H162" s="181"/>
      <c r="I162" s="181"/>
      <c r="J162" s="181"/>
    </row>
    <row r="163" spans="2:10" x14ac:dyDescent="0.2">
      <c r="B163" s="181"/>
      <c r="C163" s="181"/>
      <c r="D163" s="181"/>
      <c r="E163" s="181"/>
      <c r="F163" s="181"/>
      <c r="G163" s="181"/>
      <c r="H163" s="181"/>
      <c r="I163" s="181"/>
      <c r="J163" s="181"/>
    </row>
    <row r="164" spans="2:10" x14ac:dyDescent="0.2">
      <c r="B164" s="181"/>
      <c r="C164" s="181"/>
      <c r="D164" s="181"/>
      <c r="E164" s="181"/>
      <c r="F164" s="181"/>
      <c r="G164" s="181"/>
      <c r="H164" s="181"/>
      <c r="I164" s="181"/>
      <c r="J164" s="181"/>
    </row>
    <row r="165" spans="2:10" x14ac:dyDescent="0.2">
      <c r="B165" s="181"/>
      <c r="C165" s="181"/>
      <c r="D165" s="181"/>
      <c r="E165" s="181"/>
      <c r="F165" s="181"/>
      <c r="G165" s="181"/>
      <c r="H165" s="181"/>
      <c r="I165" s="181"/>
      <c r="J165" s="181"/>
    </row>
    <row r="166" spans="2:10" x14ac:dyDescent="0.2">
      <c r="B166" s="181"/>
      <c r="C166" s="181"/>
      <c r="D166" s="181"/>
      <c r="E166" s="181"/>
      <c r="F166" s="181"/>
      <c r="G166" s="181"/>
      <c r="H166" s="181"/>
      <c r="I166" s="181"/>
      <c r="J166" s="181"/>
    </row>
    <row r="167" spans="2:10" x14ac:dyDescent="0.2">
      <c r="B167" s="181"/>
      <c r="C167" s="181"/>
      <c r="D167" s="181"/>
      <c r="E167" s="181"/>
      <c r="F167" s="181"/>
      <c r="G167" s="181"/>
      <c r="H167" s="181"/>
      <c r="I167" s="181"/>
      <c r="J167" s="181"/>
    </row>
    <row r="168" spans="2:10" x14ac:dyDescent="0.2">
      <c r="B168" s="181"/>
      <c r="C168" s="181"/>
      <c r="D168" s="181"/>
      <c r="E168" s="181"/>
      <c r="F168" s="181"/>
      <c r="G168" s="181"/>
      <c r="H168" s="181"/>
      <c r="I168" s="181"/>
      <c r="J168" s="181"/>
    </row>
    <row r="169" spans="2:10" x14ac:dyDescent="0.2">
      <c r="B169" s="181"/>
      <c r="C169" s="181"/>
      <c r="D169" s="181"/>
      <c r="E169" s="181"/>
      <c r="F169" s="181"/>
      <c r="G169" s="181"/>
      <c r="H169" s="181"/>
      <c r="I169" s="181"/>
      <c r="J169" s="181"/>
    </row>
    <row r="170" spans="2:10" x14ac:dyDescent="0.2">
      <c r="B170" s="181"/>
      <c r="C170" s="181"/>
      <c r="D170" s="181"/>
      <c r="E170" s="181"/>
      <c r="F170" s="181"/>
      <c r="G170" s="181"/>
      <c r="H170" s="181"/>
      <c r="I170" s="181"/>
      <c r="J170" s="181"/>
    </row>
    <row r="171" spans="2:10" x14ac:dyDescent="0.2">
      <c r="B171" s="181"/>
      <c r="C171" s="181"/>
      <c r="D171" s="181"/>
      <c r="E171" s="181"/>
      <c r="F171" s="181"/>
      <c r="G171" s="181"/>
      <c r="H171" s="181"/>
      <c r="I171" s="181"/>
      <c r="J171" s="181"/>
    </row>
    <row r="172" spans="2:10" x14ac:dyDescent="0.2">
      <c r="B172" s="181"/>
      <c r="C172" s="181"/>
      <c r="D172" s="181"/>
      <c r="E172" s="181"/>
      <c r="F172" s="181"/>
      <c r="G172" s="181"/>
      <c r="H172" s="181"/>
      <c r="I172" s="181"/>
      <c r="J172" s="181"/>
    </row>
    <row r="173" spans="2:10" x14ac:dyDescent="0.2">
      <c r="B173" s="181"/>
      <c r="C173" s="181"/>
      <c r="D173" s="181"/>
      <c r="E173" s="181"/>
      <c r="F173" s="181"/>
      <c r="G173" s="181"/>
      <c r="H173" s="181"/>
      <c r="I173" s="181"/>
      <c r="J173" s="181"/>
    </row>
    <row r="174" spans="2:10" x14ac:dyDescent="0.2">
      <c r="B174" s="181"/>
      <c r="C174" s="181"/>
      <c r="D174" s="181"/>
      <c r="E174" s="181"/>
      <c r="F174" s="181"/>
      <c r="G174" s="181"/>
      <c r="H174" s="181"/>
      <c r="I174" s="181"/>
      <c r="J174" s="181"/>
    </row>
    <row r="175" spans="2:10" x14ac:dyDescent="0.2">
      <c r="B175" s="181"/>
      <c r="C175" s="181"/>
      <c r="D175" s="181"/>
      <c r="E175" s="181"/>
      <c r="F175" s="181"/>
      <c r="G175" s="181"/>
      <c r="H175" s="181"/>
      <c r="I175" s="181"/>
      <c r="J175" s="181"/>
    </row>
    <row r="176" spans="2:10" x14ac:dyDescent="0.2">
      <c r="B176" s="181"/>
      <c r="C176" s="181"/>
      <c r="D176" s="181"/>
      <c r="E176" s="181"/>
      <c r="F176" s="181"/>
      <c r="G176" s="181"/>
      <c r="H176" s="181"/>
      <c r="I176" s="181"/>
      <c r="J176" s="181"/>
    </row>
    <row r="177" spans="2:10" x14ac:dyDescent="0.2">
      <c r="B177" s="181"/>
      <c r="C177" s="181"/>
      <c r="D177" s="181"/>
      <c r="E177" s="181"/>
      <c r="F177" s="181"/>
      <c r="G177" s="181"/>
      <c r="H177" s="181"/>
      <c r="I177" s="181"/>
      <c r="J177" s="181"/>
    </row>
    <row r="178" spans="2:10" x14ac:dyDescent="0.2">
      <c r="B178" s="181"/>
      <c r="C178" s="181"/>
      <c r="D178" s="181"/>
      <c r="E178" s="181"/>
      <c r="F178" s="181"/>
      <c r="G178" s="181"/>
      <c r="H178" s="181"/>
      <c r="I178" s="181"/>
      <c r="J178" s="181"/>
    </row>
    <row r="179" spans="2:10" x14ac:dyDescent="0.2">
      <c r="B179" s="181"/>
      <c r="C179" s="181"/>
      <c r="D179" s="181"/>
      <c r="E179" s="181"/>
      <c r="F179" s="181"/>
      <c r="G179" s="181"/>
      <c r="H179" s="181"/>
      <c r="I179" s="181"/>
      <c r="J179" s="181"/>
    </row>
    <row r="180" spans="2:10" x14ac:dyDescent="0.2">
      <c r="B180" s="181"/>
      <c r="C180" s="181"/>
      <c r="D180" s="181"/>
      <c r="E180" s="181"/>
      <c r="F180" s="181"/>
      <c r="G180" s="181"/>
      <c r="H180" s="181"/>
      <c r="I180" s="181"/>
      <c r="J180" s="181"/>
    </row>
    <row r="181" spans="2:10" x14ac:dyDescent="0.2">
      <c r="B181" s="181"/>
      <c r="C181" s="181"/>
      <c r="D181" s="181"/>
      <c r="E181" s="181"/>
      <c r="F181" s="181"/>
      <c r="G181" s="181"/>
      <c r="H181" s="181"/>
      <c r="I181" s="181"/>
      <c r="J181" s="181"/>
    </row>
    <row r="182" spans="2:10" x14ac:dyDescent="0.2">
      <c r="B182" s="181"/>
      <c r="C182" s="181"/>
      <c r="D182" s="181"/>
      <c r="E182" s="181"/>
      <c r="F182" s="181"/>
      <c r="G182" s="181"/>
      <c r="H182" s="181"/>
      <c r="I182" s="181"/>
      <c r="J182" s="181"/>
    </row>
    <row r="183" spans="2:10" x14ac:dyDescent="0.2">
      <c r="B183" s="181"/>
      <c r="C183" s="181"/>
      <c r="D183" s="181"/>
      <c r="E183" s="181"/>
      <c r="F183" s="181"/>
      <c r="G183" s="181"/>
      <c r="H183" s="181"/>
      <c r="I183" s="181"/>
      <c r="J183" s="181"/>
    </row>
    <row r="184" spans="2:10" x14ac:dyDescent="0.2">
      <c r="B184" s="181"/>
      <c r="C184" s="181"/>
      <c r="D184" s="181"/>
      <c r="E184" s="181"/>
      <c r="F184" s="181"/>
      <c r="G184" s="181"/>
      <c r="H184" s="181"/>
      <c r="I184" s="181"/>
      <c r="J184" s="181"/>
    </row>
    <row r="185" spans="2:10" x14ac:dyDescent="0.2">
      <c r="B185" s="181"/>
      <c r="C185" s="181"/>
      <c r="D185" s="181"/>
      <c r="E185" s="181"/>
      <c r="F185" s="181"/>
      <c r="G185" s="181"/>
      <c r="H185" s="181"/>
      <c r="I185" s="181"/>
      <c r="J185" s="181"/>
    </row>
    <row r="186" spans="2:10" x14ac:dyDescent="0.2">
      <c r="B186" s="181"/>
      <c r="C186" s="181"/>
      <c r="D186" s="181"/>
      <c r="E186" s="181"/>
      <c r="F186" s="181"/>
      <c r="G186" s="181"/>
      <c r="H186" s="181"/>
      <c r="I186" s="181"/>
      <c r="J186" s="181"/>
    </row>
    <row r="187" spans="2:10" x14ac:dyDescent="0.2">
      <c r="B187" s="181"/>
      <c r="C187" s="181"/>
      <c r="D187" s="181"/>
      <c r="E187" s="181"/>
      <c r="F187" s="181"/>
      <c r="G187" s="181"/>
      <c r="H187" s="181"/>
      <c r="I187" s="181"/>
      <c r="J187" s="181"/>
    </row>
    <row r="188" spans="2:10" x14ac:dyDescent="0.2">
      <c r="B188" s="181"/>
      <c r="C188" s="181"/>
      <c r="D188" s="181"/>
      <c r="E188" s="181"/>
      <c r="F188" s="181"/>
      <c r="G188" s="181"/>
      <c r="H188" s="181"/>
      <c r="I188" s="181"/>
      <c r="J188" s="181"/>
    </row>
    <row r="189" spans="2:10" x14ac:dyDescent="0.2">
      <c r="B189" s="181"/>
      <c r="C189" s="181"/>
      <c r="D189" s="181"/>
      <c r="E189" s="181"/>
      <c r="F189" s="181"/>
      <c r="G189" s="181"/>
      <c r="H189" s="181"/>
      <c r="I189" s="181"/>
      <c r="J189" s="181"/>
    </row>
    <row r="190" spans="2:10" x14ac:dyDescent="0.2">
      <c r="B190" s="181"/>
      <c r="C190" s="181"/>
      <c r="D190" s="181"/>
      <c r="E190" s="181"/>
      <c r="F190" s="181"/>
      <c r="G190" s="181"/>
      <c r="H190" s="181"/>
      <c r="I190" s="181"/>
      <c r="J190" s="181"/>
    </row>
    <row r="191" spans="2:10" x14ac:dyDescent="0.2">
      <c r="B191" s="181"/>
      <c r="C191" s="181"/>
      <c r="D191" s="181"/>
      <c r="E191" s="181"/>
      <c r="F191" s="181"/>
      <c r="G191" s="181"/>
      <c r="H191" s="181"/>
      <c r="I191" s="181"/>
      <c r="J191" s="181"/>
    </row>
    <row r="192" spans="2:10" x14ac:dyDescent="0.2">
      <c r="B192" s="181"/>
      <c r="C192" s="181"/>
      <c r="D192" s="181"/>
      <c r="E192" s="181"/>
      <c r="F192" s="181"/>
      <c r="G192" s="181"/>
      <c r="H192" s="181"/>
      <c r="I192" s="181"/>
      <c r="J192" s="181"/>
    </row>
    <row r="193" spans="2:10" x14ac:dyDescent="0.2">
      <c r="B193" s="181"/>
      <c r="C193" s="181"/>
      <c r="D193" s="181"/>
      <c r="E193" s="181"/>
      <c r="F193" s="181"/>
      <c r="G193" s="181"/>
      <c r="H193" s="181"/>
      <c r="I193" s="181"/>
      <c r="J193" s="181"/>
    </row>
    <row r="194" spans="2:10" x14ac:dyDescent="0.2">
      <c r="B194" s="181"/>
      <c r="C194" s="181"/>
      <c r="D194" s="181"/>
      <c r="E194" s="181"/>
      <c r="F194" s="181"/>
      <c r="G194" s="181"/>
      <c r="H194" s="181"/>
      <c r="I194" s="181"/>
      <c r="J194" s="181"/>
    </row>
    <row r="195" spans="2:10" x14ac:dyDescent="0.2">
      <c r="B195" s="181"/>
      <c r="C195" s="181"/>
      <c r="D195" s="181"/>
      <c r="E195" s="181"/>
      <c r="F195" s="181"/>
      <c r="G195" s="181"/>
      <c r="H195" s="181"/>
      <c r="I195" s="181"/>
      <c r="J195" s="181"/>
    </row>
    <row r="196" spans="2:10" x14ac:dyDescent="0.2">
      <c r="B196" s="181"/>
      <c r="C196" s="181"/>
      <c r="D196" s="181"/>
      <c r="E196" s="181"/>
      <c r="F196" s="181"/>
      <c r="G196" s="181"/>
      <c r="H196" s="181"/>
      <c r="I196" s="181"/>
      <c r="J196" s="181"/>
    </row>
    <row r="197" spans="2:10" x14ac:dyDescent="0.2">
      <c r="B197" s="181"/>
      <c r="C197" s="181"/>
      <c r="D197" s="181"/>
      <c r="E197" s="181"/>
      <c r="F197" s="181"/>
      <c r="G197" s="181"/>
      <c r="H197" s="181"/>
      <c r="I197" s="181"/>
      <c r="J197" s="181"/>
    </row>
    <row r="198" spans="2:10" x14ac:dyDescent="0.2">
      <c r="B198" s="181"/>
      <c r="C198" s="181"/>
      <c r="D198" s="181"/>
      <c r="E198" s="181"/>
      <c r="F198" s="181"/>
      <c r="G198" s="181"/>
      <c r="H198" s="181"/>
      <c r="I198" s="181"/>
      <c r="J198" s="181"/>
    </row>
    <row r="199" spans="2:10" x14ac:dyDescent="0.2">
      <c r="B199" s="181"/>
      <c r="C199" s="181"/>
      <c r="D199" s="181"/>
      <c r="E199" s="181"/>
      <c r="F199" s="181"/>
      <c r="G199" s="181"/>
      <c r="H199" s="181"/>
      <c r="I199" s="181"/>
      <c r="J199" s="181"/>
    </row>
    <row r="200" spans="2:10" x14ac:dyDescent="0.2">
      <c r="B200" s="181"/>
      <c r="C200" s="181"/>
      <c r="D200" s="181"/>
      <c r="E200" s="181"/>
      <c r="F200" s="181"/>
      <c r="G200" s="181"/>
      <c r="H200" s="181"/>
      <c r="I200" s="181"/>
      <c r="J200" s="181"/>
    </row>
    <row r="201" spans="2:10" x14ac:dyDescent="0.2">
      <c r="B201" s="181"/>
      <c r="C201" s="181"/>
      <c r="D201" s="181"/>
      <c r="E201" s="181"/>
      <c r="F201" s="181"/>
      <c r="G201" s="181"/>
      <c r="H201" s="181"/>
      <c r="I201" s="181"/>
      <c r="J201" s="181"/>
    </row>
    <row r="202" spans="2:10" x14ac:dyDescent="0.2">
      <c r="B202" s="181"/>
      <c r="C202" s="181"/>
      <c r="D202" s="181"/>
      <c r="E202" s="181"/>
      <c r="F202" s="181"/>
      <c r="G202" s="181"/>
      <c r="H202" s="181"/>
      <c r="I202" s="181"/>
      <c r="J202" s="181"/>
    </row>
    <row r="203" spans="2:10" x14ac:dyDescent="0.2">
      <c r="B203" s="181"/>
      <c r="C203" s="181"/>
      <c r="D203" s="181"/>
      <c r="E203" s="181"/>
      <c r="F203" s="181"/>
      <c r="G203" s="181"/>
      <c r="H203" s="181"/>
      <c r="I203" s="181"/>
      <c r="J203" s="181"/>
    </row>
    <row r="204" spans="2:10" x14ac:dyDescent="0.2">
      <c r="B204" s="181"/>
      <c r="C204" s="181"/>
      <c r="D204" s="181"/>
      <c r="E204" s="181"/>
      <c r="F204" s="181"/>
      <c r="G204" s="181"/>
      <c r="H204" s="181"/>
      <c r="I204" s="181"/>
      <c r="J204" s="181"/>
    </row>
    <row r="205" spans="2:10" x14ac:dyDescent="0.2">
      <c r="B205" s="181"/>
      <c r="C205" s="181"/>
      <c r="D205" s="181"/>
      <c r="E205" s="181"/>
      <c r="F205" s="181"/>
      <c r="G205" s="181"/>
      <c r="H205" s="181"/>
      <c r="I205" s="181"/>
      <c r="J205" s="181"/>
    </row>
    <row r="206" spans="2:10" x14ac:dyDescent="0.2">
      <c r="B206" s="181"/>
      <c r="C206" s="181"/>
      <c r="D206" s="181"/>
      <c r="E206" s="181"/>
      <c r="F206" s="181"/>
      <c r="G206" s="181"/>
      <c r="H206" s="181"/>
      <c r="I206" s="181"/>
      <c r="J206" s="181"/>
    </row>
    <row r="207" spans="2:10" x14ac:dyDescent="0.2">
      <c r="B207" s="181"/>
      <c r="C207" s="181"/>
      <c r="D207" s="181"/>
      <c r="E207" s="181"/>
      <c r="F207" s="181"/>
      <c r="G207" s="181"/>
      <c r="H207" s="181"/>
      <c r="I207" s="181"/>
      <c r="J207" s="181"/>
    </row>
    <row r="208" spans="2:10" x14ac:dyDescent="0.2">
      <c r="B208" s="181"/>
      <c r="C208" s="181"/>
      <c r="D208" s="181"/>
      <c r="E208" s="181"/>
      <c r="F208" s="181"/>
      <c r="G208" s="181"/>
      <c r="H208" s="181"/>
      <c r="I208" s="181"/>
      <c r="J208" s="181"/>
    </row>
    <row r="209" spans="2:10" x14ac:dyDescent="0.2">
      <c r="B209" s="181"/>
      <c r="C209" s="181"/>
      <c r="D209" s="181"/>
      <c r="E209" s="181"/>
      <c r="F209" s="181"/>
      <c r="G209" s="181"/>
      <c r="H209" s="181"/>
      <c r="I209" s="181"/>
      <c r="J209" s="181"/>
    </row>
    <row r="210" spans="2:10" x14ac:dyDescent="0.2">
      <c r="B210" s="181"/>
      <c r="C210" s="181"/>
      <c r="D210" s="181"/>
      <c r="E210" s="181"/>
      <c r="F210" s="181"/>
      <c r="G210" s="181"/>
      <c r="H210" s="181"/>
      <c r="I210" s="181"/>
      <c r="J210" s="181"/>
    </row>
    <row r="211" spans="2:10" x14ac:dyDescent="0.2">
      <c r="B211" s="181"/>
      <c r="C211" s="181"/>
      <c r="D211" s="181"/>
      <c r="E211" s="181"/>
      <c r="F211" s="181"/>
      <c r="G211" s="181"/>
      <c r="H211" s="181"/>
      <c r="I211" s="181"/>
      <c r="J211" s="181"/>
    </row>
    <row r="212" spans="2:10" x14ac:dyDescent="0.2">
      <c r="B212" s="181"/>
      <c r="C212" s="181"/>
      <c r="D212" s="181"/>
      <c r="E212" s="181"/>
      <c r="F212" s="181"/>
      <c r="G212" s="181"/>
      <c r="H212" s="181"/>
      <c r="I212" s="181"/>
      <c r="J212" s="181"/>
    </row>
    <row r="213" spans="2:10" x14ac:dyDescent="0.2">
      <c r="B213" s="181"/>
      <c r="C213" s="181"/>
      <c r="D213" s="181"/>
      <c r="E213" s="181"/>
      <c r="F213" s="181"/>
      <c r="G213" s="181"/>
      <c r="H213" s="181"/>
      <c r="I213" s="181"/>
      <c r="J213" s="181"/>
    </row>
    <row r="214" spans="2:10" x14ac:dyDescent="0.2">
      <c r="B214" s="181"/>
      <c r="C214" s="181"/>
      <c r="D214" s="181"/>
      <c r="E214" s="181"/>
      <c r="F214" s="181"/>
      <c r="G214" s="181"/>
      <c r="H214" s="181"/>
      <c r="I214" s="181"/>
      <c r="J214" s="181"/>
    </row>
    <row r="215" spans="2:10" x14ac:dyDescent="0.2">
      <c r="B215" s="181"/>
      <c r="C215" s="181"/>
      <c r="D215" s="181"/>
      <c r="E215" s="181"/>
      <c r="F215" s="181"/>
      <c r="G215" s="181"/>
      <c r="H215" s="181"/>
      <c r="I215" s="181"/>
      <c r="J215" s="181"/>
    </row>
    <row r="216" spans="2:10" x14ac:dyDescent="0.2">
      <c r="B216" s="181"/>
      <c r="C216" s="181"/>
      <c r="D216" s="181"/>
      <c r="E216" s="181"/>
      <c r="F216" s="181"/>
      <c r="G216" s="181"/>
      <c r="H216" s="181"/>
      <c r="I216" s="181"/>
      <c r="J216" s="181"/>
    </row>
    <row r="217" spans="2:10" x14ac:dyDescent="0.2">
      <c r="B217" s="181"/>
      <c r="C217" s="181"/>
      <c r="D217" s="181"/>
      <c r="E217" s="181"/>
      <c r="F217" s="181"/>
      <c r="G217" s="181"/>
      <c r="H217" s="181"/>
      <c r="I217" s="181"/>
      <c r="J217" s="181"/>
    </row>
    <row r="218" spans="2:10" x14ac:dyDescent="0.2">
      <c r="B218" s="181"/>
      <c r="C218" s="181"/>
      <c r="D218" s="181"/>
      <c r="E218" s="181"/>
      <c r="F218" s="181"/>
      <c r="G218" s="181"/>
      <c r="H218" s="181"/>
      <c r="I218" s="181"/>
      <c r="J218" s="181"/>
    </row>
    <row r="219" spans="2:10" x14ac:dyDescent="0.2">
      <c r="B219" s="181"/>
      <c r="C219" s="181"/>
      <c r="D219" s="181"/>
      <c r="E219" s="181"/>
      <c r="F219" s="181"/>
      <c r="G219" s="181"/>
      <c r="H219" s="181"/>
      <c r="I219" s="181"/>
      <c r="J219" s="181"/>
    </row>
    <row r="220" spans="2:10" x14ac:dyDescent="0.2">
      <c r="B220" s="181"/>
      <c r="C220" s="181"/>
      <c r="D220" s="181"/>
      <c r="E220" s="181"/>
      <c r="F220" s="181"/>
      <c r="G220" s="181"/>
      <c r="H220" s="181"/>
      <c r="I220" s="181"/>
      <c r="J220" s="181"/>
    </row>
    <row r="221" spans="2:10" x14ac:dyDescent="0.2">
      <c r="B221" s="181"/>
      <c r="C221" s="181"/>
      <c r="D221" s="181"/>
      <c r="E221" s="181"/>
      <c r="F221" s="181"/>
      <c r="G221" s="181"/>
      <c r="H221" s="181"/>
      <c r="I221" s="181"/>
      <c r="J221" s="181"/>
    </row>
    <row r="222" spans="2:10" x14ac:dyDescent="0.2">
      <c r="B222" s="181"/>
      <c r="C222" s="181"/>
      <c r="D222" s="181"/>
      <c r="E222" s="181"/>
      <c r="F222" s="181"/>
      <c r="G222" s="181"/>
      <c r="H222" s="181"/>
      <c r="I222" s="181"/>
      <c r="J222" s="181"/>
    </row>
    <row r="223" spans="2:10" x14ac:dyDescent="0.2">
      <c r="B223" s="181"/>
      <c r="C223" s="181"/>
      <c r="D223" s="181"/>
      <c r="E223" s="181"/>
      <c r="F223" s="181"/>
      <c r="G223" s="181"/>
      <c r="H223" s="181"/>
      <c r="I223" s="181"/>
      <c r="J223" s="181"/>
    </row>
    <row r="224" spans="2:10" x14ac:dyDescent="0.2">
      <c r="B224" s="181"/>
      <c r="C224" s="181"/>
      <c r="D224" s="181"/>
      <c r="E224" s="181"/>
      <c r="F224" s="181"/>
      <c r="G224" s="181"/>
      <c r="H224" s="181"/>
      <c r="I224" s="181"/>
      <c r="J224" s="181"/>
    </row>
    <row r="225" spans="2:10" x14ac:dyDescent="0.2">
      <c r="B225" s="181"/>
      <c r="C225" s="181"/>
      <c r="D225" s="181"/>
      <c r="E225" s="181"/>
      <c r="F225" s="181"/>
      <c r="G225" s="181"/>
      <c r="H225" s="181"/>
      <c r="I225" s="181"/>
      <c r="J225" s="181"/>
    </row>
    <row r="226" spans="2:10" x14ac:dyDescent="0.2">
      <c r="B226" s="181"/>
      <c r="C226" s="181"/>
      <c r="D226" s="181"/>
      <c r="E226" s="181"/>
      <c r="F226" s="181"/>
      <c r="G226" s="181"/>
      <c r="H226" s="181"/>
      <c r="I226" s="181"/>
      <c r="J226" s="181"/>
    </row>
    <row r="227" spans="2:10" x14ac:dyDescent="0.2">
      <c r="B227" s="181"/>
      <c r="C227" s="181"/>
      <c r="D227" s="181"/>
      <c r="E227" s="181"/>
      <c r="F227" s="181"/>
      <c r="G227" s="181"/>
      <c r="H227" s="181"/>
      <c r="I227" s="181"/>
      <c r="J227" s="181"/>
    </row>
    <row r="228" spans="2:10" x14ac:dyDescent="0.2">
      <c r="B228" s="181"/>
      <c r="C228" s="181"/>
      <c r="D228" s="181"/>
      <c r="E228" s="181"/>
      <c r="F228" s="181"/>
      <c r="G228" s="181"/>
      <c r="H228" s="181"/>
      <c r="I228" s="181"/>
      <c r="J228" s="181"/>
    </row>
    <row r="229" spans="2:10" x14ac:dyDescent="0.2">
      <c r="B229" s="181"/>
      <c r="C229" s="181"/>
      <c r="D229" s="181"/>
      <c r="E229" s="181"/>
      <c r="F229" s="181"/>
      <c r="G229" s="181"/>
      <c r="H229" s="181"/>
      <c r="I229" s="181"/>
      <c r="J229" s="181"/>
    </row>
    <row r="230" spans="2:10" x14ac:dyDescent="0.2">
      <c r="B230" s="181"/>
      <c r="C230" s="181"/>
      <c r="D230" s="181"/>
      <c r="E230" s="181"/>
      <c r="F230" s="181"/>
      <c r="G230" s="181"/>
      <c r="H230" s="181"/>
      <c r="I230" s="181"/>
      <c r="J230" s="181"/>
    </row>
    <row r="231" spans="2:10" x14ac:dyDescent="0.2">
      <c r="B231" s="181"/>
      <c r="C231" s="181"/>
      <c r="D231" s="181"/>
      <c r="E231" s="181"/>
      <c r="F231" s="181"/>
      <c r="G231" s="181"/>
      <c r="H231" s="181"/>
      <c r="I231" s="181"/>
      <c r="J231" s="181"/>
    </row>
    <row r="232" spans="2:10" x14ac:dyDescent="0.2">
      <c r="B232" s="181"/>
      <c r="C232" s="181"/>
      <c r="D232" s="181"/>
      <c r="E232" s="181"/>
      <c r="F232" s="181"/>
      <c r="G232" s="181"/>
      <c r="H232" s="181"/>
      <c r="I232" s="181"/>
      <c r="J232" s="181"/>
    </row>
    <row r="233" spans="2:10" x14ac:dyDescent="0.2">
      <c r="B233" s="181"/>
      <c r="C233" s="181"/>
      <c r="D233" s="181"/>
      <c r="E233" s="181"/>
      <c r="F233" s="181"/>
      <c r="G233" s="181"/>
      <c r="H233" s="181"/>
      <c r="I233" s="181"/>
      <c r="J233" s="181"/>
    </row>
    <row r="234" spans="2:10" x14ac:dyDescent="0.2">
      <c r="B234" s="181"/>
      <c r="C234" s="181"/>
      <c r="D234" s="181"/>
      <c r="E234" s="181"/>
      <c r="F234" s="181"/>
      <c r="G234" s="181"/>
      <c r="H234" s="181"/>
      <c r="I234" s="181"/>
      <c r="J234" s="181"/>
    </row>
    <row r="235" spans="2:10" x14ac:dyDescent="0.2">
      <c r="B235" s="181"/>
      <c r="C235" s="181"/>
      <c r="D235" s="181"/>
      <c r="E235" s="181"/>
      <c r="F235" s="181"/>
      <c r="G235" s="181"/>
      <c r="H235" s="181"/>
      <c r="I235" s="181"/>
      <c r="J235" s="181"/>
    </row>
    <row r="236" spans="2:10" x14ac:dyDescent="0.2">
      <c r="B236" s="181"/>
      <c r="C236" s="181"/>
      <c r="D236" s="181"/>
      <c r="E236" s="181"/>
      <c r="F236" s="181"/>
      <c r="G236" s="181"/>
      <c r="H236" s="181"/>
      <c r="I236" s="181"/>
      <c r="J236" s="181"/>
    </row>
    <row r="237" spans="2:10" x14ac:dyDescent="0.2">
      <c r="B237" s="181"/>
      <c r="C237" s="181"/>
      <c r="D237" s="181"/>
      <c r="E237" s="181"/>
      <c r="F237" s="181"/>
      <c r="G237" s="181"/>
      <c r="H237" s="181"/>
      <c r="I237" s="181"/>
      <c r="J237" s="181"/>
    </row>
    <row r="238" spans="2:10" x14ac:dyDescent="0.2">
      <c r="B238" s="181"/>
      <c r="C238" s="181"/>
      <c r="D238" s="181"/>
      <c r="E238" s="181"/>
      <c r="F238" s="181"/>
      <c r="G238" s="181"/>
      <c r="H238" s="181"/>
      <c r="I238" s="181"/>
      <c r="J238" s="181"/>
    </row>
    <row r="239" spans="2:10" x14ac:dyDescent="0.2">
      <c r="B239" s="181"/>
      <c r="C239" s="181"/>
      <c r="D239" s="181"/>
      <c r="E239" s="181"/>
      <c r="F239" s="181"/>
      <c r="G239" s="181"/>
      <c r="H239" s="181"/>
      <c r="I239" s="181"/>
      <c r="J239" s="181"/>
    </row>
    <row r="240" spans="2:10" x14ac:dyDescent="0.2">
      <c r="B240" s="181"/>
      <c r="C240" s="181"/>
      <c r="D240" s="181"/>
      <c r="E240" s="181"/>
      <c r="F240" s="181"/>
      <c r="G240" s="181"/>
      <c r="H240" s="181"/>
      <c r="I240" s="181"/>
      <c r="J240" s="181"/>
    </row>
    <row r="241" spans="2:10" x14ac:dyDescent="0.2">
      <c r="B241" s="181"/>
      <c r="C241" s="181"/>
      <c r="D241" s="181"/>
      <c r="E241" s="181"/>
      <c r="F241" s="181"/>
      <c r="G241" s="181"/>
      <c r="H241" s="181"/>
      <c r="I241" s="181"/>
      <c r="J241" s="181"/>
    </row>
    <row r="242" spans="2:10" x14ac:dyDescent="0.2">
      <c r="B242" s="181"/>
      <c r="C242" s="181"/>
      <c r="D242" s="181"/>
      <c r="E242" s="181"/>
      <c r="F242" s="181"/>
      <c r="G242" s="181"/>
      <c r="H242" s="181"/>
      <c r="I242" s="181"/>
      <c r="J242" s="181"/>
    </row>
    <row r="243" spans="2:10" x14ac:dyDescent="0.2">
      <c r="B243" s="181"/>
      <c r="C243" s="181"/>
      <c r="D243" s="181"/>
      <c r="E243" s="181"/>
      <c r="F243" s="181"/>
      <c r="G243" s="181"/>
      <c r="H243" s="181"/>
      <c r="I243" s="181"/>
      <c r="J243" s="181"/>
    </row>
    <row r="244" spans="2:10" x14ac:dyDescent="0.2">
      <c r="B244" s="181"/>
      <c r="C244" s="181"/>
      <c r="D244" s="181"/>
      <c r="E244" s="181"/>
      <c r="F244" s="181"/>
      <c r="G244" s="181"/>
      <c r="H244" s="181"/>
      <c r="I244" s="181"/>
      <c r="J244" s="181"/>
    </row>
    <row r="245" spans="2:10" x14ac:dyDescent="0.2">
      <c r="B245" s="181"/>
      <c r="C245" s="181"/>
      <c r="D245" s="181"/>
      <c r="E245" s="181"/>
      <c r="F245" s="181"/>
      <c r="G245" s="181"/>
      <c r="H245" s="181"/>
      <c r="I245" s="181"/>
      <c r="J245" s="181"/>
    </row>
    <row r="246" spans="2:10" x14ac:dyDescent="0.2">
      <c r="B246" s="181"/>
      <c r="C246" s="181"/>
      <c r="D246" s="181"/>
      <c r="E246" s="181"/>
      <c r="F246" s="181"/>
      <c r="G246" s="181"/>
      <c r="H246" s="181"/>
      <c r="I246" s="181"/>
      <c r="J246" s="181"/>
    </row>
    <row r="247" spans="2:10" x14ac:dyDescent="0.2">
      <c r="B247" s="181"/>
      <c r="C247" s="181"/>
      <c r="D247" s="181"/>
      <c r="E247" s="181"/>
      <c r="F247" s="181"/>
      <c r="G247" s="181"/>
      <c r="H247" s="181"/>
      <c r="I247" s="181"/>
      <c r="J247" s="181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J20"/>
  <sheetViews>
    <sheetView workbookViewId="0">
      <selection activeCell="N8" sqref="N8"/>
    </sheetView>
  </sheetViews>
  <sheetFormatPr defaultRowHeight="12.75" x14ac:dyDescent="0.2"/>
  <cols>
    <col min="1" max="1" width="52.7109375" style="195" bestFit="1" customWidth="1"/>
    <col min="2" max="9" width="10.140625" style="195" bestFit="1" customWidth="1"/>
    <col min="10" max="16384" width="9.140625" style="195"/>
  </cols>
  <sheetData>
    <row r="2" spans="1:10" ht="18.75" x14ac:dyDescent="0.2">
      <c r="A2" s="5" t="s">
        <v>111</v>
      </c>
      <c r="B2" s="5"/>
      <c r="C2" s="5"/>
      <c r="D2" s="5"/>
      <c r="E2" s="5"/>
      <c r="F2" s="5"/>
      <c r="G2" s="5"/>
      <c r="H2" s="5"/>
      <c r="I2" s="5"/>
    </row>
    <row r="4" spans="1:10" x14ac:dyDescent="0.2">
      <c r="I4" s="187" t="s">
        <v>100</v>
      </c>
    </row>
    <row r="5" spans="1:10" x14ac:dyDescent="0.2">
      <c r="A5" s="75"/>
      <c r="B5" s="130">
        <f>MT_ALL!B5</f>
        <v>43100</v>
      </c>
      <c r="C5" s="130">
        <f>MT_ALL!C5</f>
        <v>43131</v>
      </c>
      <c r="D5" s="130">
        <f>MT_ALL!D5</f>
        <v>43159</v>
      </c>
      <c r="E5" s="130">
        <f>MT_ALL!E5</f>
        <v>43190</v>
      </c>
      <c r="F5" s="130">
        <f>MT_ALL!F5</f>
        <v>43220</v>
      </c>
      <c r="G5" s="130">
        <f>MT_ALL!G5</f>
        <v>43251</v>
      </c>
      <c r="H5" s="130">
        <f>MT_ALL!H5</f>
        <v>43281</v>
      </c>
      <c r="I5" s="130">
        <f>MT_ALL!I5</f>
        <v>43312</v>
      </c>
      <c r="J5" s="139"/>
    </row>
    <row r="6" spans="1:10" x14ac:dyDescent="0.2">
      <c r="A6" s="11" t="str">
        <f>MT_ALL!A6</f>
        <v>Загальна сума державного та гарантованого державою боргу</v>
      </c>
      <c r="B6" s="32">
        <f t="shared" ref="B6:I6" si="0">SUM(B7:B8)</f>
        <v>2141.6905879996102</v>
      </c>
      <c r="C6" s="32">
        <f t="shared" si="0"/>
        <v>2134.93428886929</v>
      </c>
      <c r="D6" s="32">
        <f t="shared" si="0"/>
        <v>2068.8397230079399</v>
      </c>
      <c r="E6" s="32">
        <f t="shared" si="0"/>
        <v>2053.6088142244998</v>
      </c>
      <c r="F6" s="32">
        <f t="shared" si="0"/>
        <v>2021.0533362423503</v>
      </c>
      <c r="G6" s="32">
        <f t="shared" si="0"/>
        <v>1993.08083786917</v>
      </c>
      <c r="H6" s="32">
        <f t="shared" si="0"/>
        <v>1998.2642904650202</v>
      </c>
      <c r="I6" s="32">
        <f t="shared" si="0"/>
        <v>2025.6664570098001</v>
      </c>
    </row>
    <row r="7" spans="1:10" x14ac:dyDescent="0.2">
      <c r="A7" s="15" t="str">
        <f>MT_ALL!A7</f>
        <v>Внутрішній борг</v>
      </c>
      <c r="B7" s="193">
        <f>MT_ALL!B7/DMLMLR</f>
        <v>766.67894097345004</v>
      </c>
      <c r="C7" s="193">
        <f>MT_ALL!C7/DMLMLR</f>
        <v>758.66671398871995</v>
      </c>
      <c r="D7" s="193">
        <f>MT_ALL!D7/DMLMLR</f>
        <v>758.59951617034994</v>
      </c>
      <c r="E7" s="193">
        <f>MT_ALL!E7/DMLMLR</f>
        <v>764.48568222252004</v>
      </c>
      <c r="F7" s="193">
        <f>MT_ALL!F7/DMLMLR</f>
        <v>759.84267401576005</v>
      </c>
      <c r="G7" s="193">
        <f>MT_ALL!G7/DMLMLR</f>
        <v>760.85486310825002</v>
      </c>
      <c r="H7" s="193">
        <f>MT_ALL!H7/DMLMLR</f>
        <v>762.96734975021002</v>
      </c>
      <c r="I7" s="193">
        <f>MT_ALL!I7/DMLMLR</f>
        <v>759.85901873546004</v>
      </c>
    </row>
    <row r="8" spans="1:10" x14ac:dyDescent="0.2">
      <c r="A8" s="15" t="str">
        <f>MT_ALL!A8</f>
        <v>Зовнішній борг</v>
      </c>
      <c r="B8" s="193">
        <f>MT_ALL!B8/DMLMLR</f>
        <v>1375.0116470261601</v>
      </c>
      <c r="C8" s="193">
        <f>MT_ALL!C8/DMLMLR</f>
        <v>1376.26757488057</v>
      </c>
      <c r="D8" s="193">
        <f>MT_ALL!D8/DMLMLR</f>
        <v>1310.24020683759</v>
      </c>
      <c r="E8" s="193">
        <f>MT_ALL!E8/DMLMLR</f>
        <v>1289.1231320019799</v>
      </c>
      <c r="F8" s="193">
        <f>MT_ALL!F8/DMLMLR</f>
        <v>1261.2106622265901</v>
      </c>
      <c r="G8" s="193">
        <f>MT_ALL!G8/DMLMLR</f>
        <v>1232.2259747609201</v>
      </c>
      <c r="H8" s="193">
        <f>MT_ALL!H8/DMLMLR</f>
        <v>1235.29694071481</v>
      </c>
      <c r="I8" s="193">
        <f>MT_ALL!I8/DMLMLR</f>
        <v>1265.80743827434</v>
      </c>
    </row>
    <row r="10" spans="1:10" x14ac:dyDescent="0.2">
      <c r="I10" s="187" t="s">
        <v>98</v>
      </c>
    </row>
    <row r="11" spans="1:10" x14ac:dyDescent="0.2">
      <c r="A11" s="75"/>
      <c r="B11" s="130">
        <f>MT_ALL!B11</f>
        <v>43100</v>
      </c>
      <c r="C11" s="130">
        <f>MT_ALL!C11</f>
        <v>43131</v>
      </c>
      <c r="D11" s="130">
        <f>MT_ALL!D11</f>
        <v>43159</v>
      </c>
      <c r="E11" s="130">
        <f>MT_ALL!E11</f>
        <v>43190</v>
      </c>
      <c r="F11" s="130">
        <f>MT_ALL!F11</f>
        <v>43220</v>
      </c>
      <c r="G11" s="130">
        <f>MT_ALL!G11</f>
        <v>43251</v>
      </c>
      <c r="H11" s="130">
        <f>MT_ALL!H11</f>
        <v>43281</v>
      </c>
      <c r="I11" s="130">
        <f>MT_ALL!I11</f>
        <v>43312</v>
      </c>
    </row>
    <row r="12" spans="1:10" x14ac:dyDescent="0.2">
      <c r="A12" s="11" t="str">
        <f>MT_ALL!A12</f>
        <v>Загальна сума державного та гарантованого державою боргу</v>
      </c>
      <c r="B12" s="32">
        <f t="shared" ref="B12:I12" si="1">SUM(B13:B14)</f>
        <v>76.305753084309998</v>
      </c>
      <c r="C12" s="32">
        <f t="shared" si="1"/>
        <v>76.223721647399998</v>
      </c>
      <c r="D12" s="32">
        <f t="shared" si="1"/>
        <v>76.771022724070008</v>
      </c>
      <c r="E12" s="32">
        <f t="shared" si="1"/>
        <v>77.367692873940001</v>
      </c>
      <c r="F12" s="32">
        <f t="shared" si="1"/>
        <v>77.051075670809993</v>
      </c>
      <c r="G12" s="32">
        <f t="shared" si="1"/>
        <v>76.258600902599994</v>
      </c>
      <c r="H12" s="32">
        <f t="shared" si="1"/>
        <v>76.301169165160005</v>
      </c>
      <c r="I12" s="32">
        <f t="shared" si="1"/>
        <v>75.711091565360007</v>
      </c>
    </row>
    <row r="13" spans="1:10" x14ac:dyDescent="0.2">
      <c r="A13" s="15" t="str">
        <f>MT_ALL!A13</f>
        <v>Внутрішній борг</v>
      </c>
      <c r="B13" s="193">
        <f>MT_ALL!B13/DMLMLR</f>
        <v>27.315810366209998</v>
      </c>
      <c r="C13" s="193">
        <f>MT_ALL!C13/DMLMLR</f>
        <v>27.086735517569998</v>
      </c>
      <c r="D13" s="193">
        <f>MT_ALL!D13/DMLMLR</f>
        <v>28.150300889250001</v>
      </c>
      <c r="E13" s="193">
        <f>MT_ALL!E13/DMLMLR</f>
        <v>28.801246400530001</v>
      </c>
      <c r="F13" s="193">
        <f>MT_ALL!F13/DMLMLR</f>
        <v>28.9684068816</v>
      </c>
      <c r="G13" s="193">
        <f>MT_ALL!G13/DMLMLR</f>
        <v>29.111577537679999</v>
      </c>
      <c r="H13" s="193">
        <f>MT_ALL!H13/DMLMLR</f>
        <v>29.132933565689999</v>
      </c>
      <c r="I13" s="193">
        <f>MT_ALL!I13/DMLMLR</f>
        <v>28.400408934510001</v>
      </c>
    </row>
    <row r="14" spans="1:10" x14ac:dyDescent="0.2">
      <c r="A14" s="15" t="str">
        <f>MT_ALL!A14</f>
        <v>Зовнішній борг</v>
      </c>
      <c r="B14" s="193">
        <f>MT_ALL!B14/DMLMLR</f>
        <v>48.989942718099996</v>
      </c>
      <c r="C14" s="193">
        <f>MT_ALL!C14/DMLMLR</f>
        <v>49.136986129829999</v>
      </c>
      <c r="D14" s="193">
        <f>MT_ALL!D14/DMLMLR</f>
        <v>48.620721834820003</v>
      </c>
      <c r="E14" s="193">
        <f>MT_ALL!E14/DMLMLR</f>
        <v>48.566446473409997</v>
      </c>
      <c r="F14" s="193">
        <f>MT_ALL!F14/DMLMLR</f>
        <v>48.082668789209997</v>
      </c>
      <c r="G14" s="193">
        <f>MT_ALL!G14/DMLMLR</f>
        <v>47.147023364920003</v>
      </c>
      <c r="H14" s="193">
        <f>MT_ALL!H14/DMLMLR</f>
        <v>47.168235599470002</v>
      </c>
      <c r="I14" s="193">
        <f>MT_ALL!I14/DMLMLR</f>
        <v>47.310682630850003</v>
      </c>
    </row>
    <row r="16" spans="1:10" x14ac:dyDescent="0.2">
      <c r="I16" s="187" t="s">
        <v>43</v>
      </c>
    </row>
    <row r="17" spans="1:9" x14ac:dyDescent="0.2">
      <c r="A17" s="75"/>
      <c r="B17" s="130">
        <f>MT_ALL!B17</f>
        <v>43100</v>
      </c>
      <c r="C17" s="130">
        <f>MT_ALL!C17</f>
        <v>43131</v>
      </c>
      <c r="D17" s="130">
        <f>MT_ALL!D17</f>
        <v>43159</v>
      </c>
      <c r="E17" s="130">
        <f>MT_ALL!E17</f>
        <v>43190</v>
      </c>
      <c r="F17" s="130">
        <f>MT_ALL!F17</f>
        <v>43220</v>
      </c>
      <c r="G17" s="130">
        <f>MT_ALL!G17</f>
        <v>43251</v>
      </c>
      <c r="H17" s="130">
        <f>MT_ALL!H17</f>
        <v>43281</v>
      </c>
      <c r="I17" s="130">
        <f>MT_ALL!I17</f>
        <v>43312</v>
      </c>
    </row>
    <row r="18" spans="1:9" x14ac:dyDescent="0.2">
      <c r="A18" s="11" t="str">
        <f>MT_ALL!A18</f>
        <v>Загальна сума державного та гарантованого державою боргу</v>
      </c>
      <c r="B18" s="32">
        <f t="shared" ref="B18:I18" si="2">SUM(B19:B20)</f>
        <v>1</v>
      </c>
      <c r="C18" s="32">
        <f t="shared" si="2"/>
        <v>1</v>
      </c>
      <c r="D18" s="32">
        <f t="shared" si="2"/>
        <v>1</v>
      </c>
      <c r="E18" s="32">
        <f t="shared" si="2"/>
        <v>1</v>
      </c>
      <c r="F18" s="32">
        <f t="shared" si="2"/>
        <v>1</v>
      </c>
      <c r="G18" s="32">
        <f t="shared" si="2"/>
        <v>1</v>
      </c>
      <c r="H18" s="32">
        <f t="shared" si="2"/>
        <v>1</v>
      </c>
      <c r="I18" s="32">
        <f t="shared" si="2"/>
        <v>1</v>
      </c>
    </row>
    <row r="19" spans="1:9" x14ac:dyDescent="0.2">
      <c r="A19" s="15" t="str">
        <f>MT_ALL!A19</f>
        <v>Внутрішній борг</v>
      </c>
      <c r="B19" s="221">
        <f>MT_ALL!B19</f>
        <v>0.35797800000000002</v>
      </c>
      <c r="C19" s="221">
        <f>MT_ALL!C19</f>
        <v>0.35535800000000001</v>
      </c>
      <c r="D19" s="221">
        <f>MT_ALL!D19</f>
        <v>0.36667899999999998</v>
      </c>
      <c r="E19" s="221">
        <f>MT_ALL!E19</f>
        <v>0.37226500000000001</v>
      </c>
      <c r="F19" s="221">
        <f>MT_ALL!F19</f>
        <v>0.37596400000000002</v>
      </c>
      <c r="G19" s="221">
        <f>MT_ALL!G19</f>
        <v>0.38174799999999998</v>
      </c>
      <c r="H19" s="221">
        <f>MT_ALL!H19</f>
        <v>0.38181500000000002</v>
      </c>
      <c r="I19" s="221">
        <f>MT_ALL!I19</f>
        <v>0.375116</v>
      </c>
    </row>
    <row r="20" spans="1:9" x14ac:dyDescent="0.2">
      <c r="A20" s="15" t="str">
        <f>MT_ALL!A20</f>
        <v>Зовнішній борг</v>
      </c>
      <c r="B20" s="221">
        <f>MT_ALL!B20</f>
        <v>0.64202199999999998</v>
      </c>
      <c r="C20" s="221">
        <f>MT_ALL!C20</f>
        <v>0.64464200000000005</v>
      </c>
      <c r="D20" s="221">
        <f>MT_ALL!D20</f>
        <v>0.63332100000000002</v>
      </c>
      <c r="E20" s="221">
        <f>MT_ALL!E20</f>
        <v>0.62773500000000004</v>
      </c>
      <c r="F20" s="221">
        <f>MT_ALL!F20</f>
        <v>0.62403600000000004</v>
      </c>
      <c r="G20" s="221">
        <f>MT_ALL!G20</f>
        <v>0.61825200000000002</v>
      </c>
      <c r="H20" s="221">
        <f>MT_ALL!H20</f>
        <v>0.61818499999999998</v>
      </c>
      <c r="I20" s="221">
        <f>MT_ALL!I20</f>
        <v>0.624884</v>
      </c>
    </row>
  </sheetData>
  <mergeCells count="1">
    <mergeCell ref="A2:I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P247"/>
  <sheetViews>
    <sheetView workbookViewId="0">
      <selection activeCell="A4" sqref="A4"/>
    </sheetView>
  </sheetViews>
  <sheetFormatPr defaultRowHeight="12.75" x14ac:dyDescent="0.2"/>
  <cols>
    <col min="1" max="1" width="63.28515625" style="195" bestFit="1" customWidth="1"/>
    <col min="2" max="2" width="14.7109375" style="195" customWidth="1"/>
    <col min="3" max="8" width="14.42578125" style="195" bestFit="1" customWidth="1"/>
    <col min="9" max="9" width="13" style="195" customWidth="1"/>
    <col min="10" max="16384" width="9.140625" style="195"/>
  </cols>
  <sheetData>
    <row r="2" spans="1:16" ht="18.75" x14ac:dyDescent="0.2">
      <c r="A2" s="5" t="s">
        <v>111</v>
      </c>
      <c r="B2" s="5"/>
      <c r="C2" s="5"/>
      <c r="D2" s="5"/>
      <c r="E2" s="5"/>
      <c r="F2" s="5"/>
      <c r="G2" s="5"/>
      <c r="H2" s="5"/>
      <c r="I2" s="5"/>
      <c r="J2" s="181"/>
      <c r="K2" s="181"/>
      <c r="L2" s="181"/>
      <c r="M2" s="181"/>
      <c r="N2" s="181"/>
      <c r="O2" s="181"/>
      <c r="P2" s="181"/>
    </row>
    <row r="3" spans="1:16" x14ac:dyDescent="0.2">
      <c r="A3" s="79"/>
    </row>
    <row r="4" spans="1:16" s="250" customFormat="1" x14ac:dyDescent="0.2">
      <c r="A4" s="170" t="str">
        <f>$A$2 &amp; " (" &amp;I4 &amp; ")"</f>
        <v>Державний та гарантований державою борг України за поточний рік (млрд. грн)</v>
      </c>
      <c r="I4" s="250" t="str">
        <f>VALUAH</f>
        <v>млрд. грн</v>
      </c>
    </row>
    <row r="5" spans="1:16" s="118" customFormat="1" x14ac:dyDescent="0.2">
      <c r="A5" s="23"/>
      <c r="B5" s="122">
        <v>43100</v>
      </c>
      <c r="C5" s="122">
        <v>43131</v>
      </c>
      <c r="D5" s="122">
        <v>43159</v>
      </c>
      <c r="E5" s="122">
        <v>43190</v>
      </c>
      <c r="F5" s="122">
        <v>43220</v>
      </c>
      <c r="G5" s="122">
        <v>43251</v>
      </c>
      <c r="H5" s="122">
        <v>43281</v>
      </c>
      <c r="I5" s="171">
        <v>43312</v>
      </c>
    </row>
    <row r="6" spans="1:16" s="69" customFormat="1" x14ac:dyDescent="0.2">
      <c r="A6" s="256" t="s">
        <v>154</v>
      </c>
      <c r="B6" s="63">
        <f t="shared" ref="B6:I6" si="0">SUM(B7:B8)</f>
        <v>2141.6905879996102</v>
      </c>
      <c r="C6" s="63">
        <f t="shared" si="0"/>
        <v>2134.93428886929</v>
      </c>
      <c r="D6" s="63">
        <f t="shared" si="0"/>
        <v>2068.8397230079399</v>
      </c>
      <c r="E6" s="63">
        <f t="shared" si="0"/>
        <v>2053.6088142244998</v>
      </c>
      <c r="F6" s="63">
        <f t="shared" si="0"/>
        <v>2021.05333624235</v>
      </c>
      <c r="G6" s="63">
        <f t="shared" si="0"/>
        <v>1993.08083786917</v>
      </c>
      <c r="H6" s="63">
        <f t="shared" si="0"/>
        <v>1998.2642904650202</v>
      </c>
      <c r="I6" s="63">
        <f t="shared" si="0"/>
        <v>2025.6664570098001</v>
      </c>
    </row>
    <row r="7" spans="1:16" s="209" customFormat="1" x14ac:dyDescent="0.2">
      <c r="A7" s="173" t="s">
        <v>70</v>
      </c>
      <c r="B7" s="21">
        <v>1833.70983091682</v>
      </c>
      <c r="C7" s="21">
        <v>1832.93080655061</v>
      </c>
      <c r="D7" s="21">
        <v>1781.31301253167</v>
      </c>
      <c r="E7" s="21">
        <v>1772.8473536596</v>
      </c>
      <c r="F7" s="21">
        <v>1748.80617272566</v>
      </c>
      <c r="G7" s="21">
        <v>1730.7573690591901</v>
      </c>
      <c r="H7" s="21">
        <v>1732.1010401869801</v>
      </c>
      <c r="I7" s="112">
        <v>1750.39353566862</v>
      </c>
    </row>
    <row r="8" spans="1:16" s="209" customFormat="1" x14ac:dyDescent="0.2">
      <c r="A8" s="173" t="s">
        <v>15</v>
      </c>
      <c r="B8" s="21">
        <v>307.98075708278998</v>
      </c>
      <c r="C8" s="21">
        <v>302.00348231868003</v>
      </c>
      <c r="D8" s="21">
        <v>287.52671047627001</v>
      </c>
      <c r="E8" s="21">
        <v>280.76146056490001</v>
      </c>
      <c r="F8" s="21">
        <v>272.24716351669002</v>
      </c>
      <c r="G8" s="21">
        <v>262.32346880998</v>
      </c>
      <c r="H8" s="21">
        <v>266.16325027803998</v>
      </c>
      <c r="I8" s="112">
        <v>275.27292134117999</v>
      </c>
    </row>
    <row r="9" spans="1:16" x14ac:dyDescent="0.2"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</row>
    <row r="10" spans="1:16" x14ac:dyDescent="0.2">
      <c r="A10" s="170" t="str">
        <f>$A$2 &amp; " (" &amp;I10 &amp; ")"</f>
        <v>Державний та гарантований державою борг України за поточний рік (млрд. дол. США)</v>
      </c>
      <c r="B10" s="181"/>
      <c r="C10" s="181"/>
      <c r="D10" s="181"/>
      <c r="E10" s="181"/>
      <c r="F10" s="181"/>
      <c r="G10" s="181"/>
      <c r="H10" s="181"/>
      <c r="I10" s="250" t="str">
        <f>VALUSD</f>
        <v>млрд. дол. США</v>
      </c>
      <c r="J10" s="181"/>
      <c r="K10" s="181"/>
      <c r="L10" s="181"/>
      <c r="M10" s="181"/>
      <c r="N10" s="181"/>
    </row>
    <row r="11" spans="1:16" s="246" customFormat="1" x14ac:dyDescent="0.2">
      <c r="A11" s="216"/>
      <c r="B11" s="122">
        <v>43100</v>
      </c>
      <c r="C11" s="122">
        <v>43131</v>
      </c>
      <c r="D11" s="122">
        <v>43159</v>
      </c>
      <c r="E11" s="122">
        <v>43190</v>
      </c>
      <c r="F11" s="122">
        <v>43220</v>
      </c>
      <c r="G11" s="122">
        <v>43251</v>
      </c>
      <c r="H11" s="122">
        <v>43281</v>
      </c>
      <c r="I11" s="171">
        <v>43312</v>
      </c>
      <c r="J11" s="118"/>
      <c r="K11" s="118"/>
      <c r="L11" s="118"/>
      <c r="M11" s="118"/>
      <c r="N11" s="118"/>
      <c r="O11" s="118"/>
      <c r="P11" s="118"/>
    </row>
    <row r="12" spans="1:16" s="197" customFormat="1" x14ac:dyDescent="0.2">
      <c r="A12" s="256" t="s">
        <v>154</v>
      </c>
      <c r="B12" s="63">
        <f t="shared" ref="B12:I12" si="1">SUM(B13:B14)</f>
        <v>76.305753084309998</v>
      </c>
      <c r="C12" s="63">
        <f t="shared" si="1"/>
        <v>76.223721647400012</v>
      </c>
      <c r="D12" s="63">
        <f t="shared" si="1"/>
        <v>76.771022724070008</v>
      </c>
      <c r="E12" s="63">
        <f t="shared" si="1"/>
        <v>77.367692873940001</v>
      </c>
      <c r="F12" s="63">
        <f t="shared" si="1"/>
        <v>77.051075670809993</v>
      </c>
      <c r="G12" s="63">
        <f t="shared" si="1"/>
        <v>76.258600902599994</v>
      </c>
      <c r="H12" s="63">
        <f t="shared" si="1"/>
        <v>76.301169165160005</v>
      </c>
      <c r="I12" s="63">
        <f t="shared" si="1"/>
        <v>75.711091565359993</v>
      </c>
      <c r="J12" s="185"/>
      <c r="K12" s="185"/>
      <c r="L12" s="185"/>
      <c r="M12" s="185"/>
      <c r="N12" s="185"/>
    </row>
    <row r="13" spans="1:16" s="58" customFormat="1" x14ac:dyDescent="0.2">
      <c r="A13" s="62" t="s">
        <v>70</v>
      </c>
      <c r="B13" s="21">
        <v>65.332784469550006</v>
      </c>
      <c r="C13" s="21">
        <v>65.441268298470007</v>
      </c>
      <c r="D13" s="21">
        <v>66.101409520930005</v>
      </c>
      <c r="E13" s="177">
        <v>66.790280904650004</v>
      </c>
      <c r="F13" s="177">
        <v>66.671865770159997</v>
      </c>
      <c r="G13" s="177">
        <v>66.221666958260002</v>
      </c>
      <c r="H13" s="177">
        <v>66.138065474650006</v>
      </c>
      <c r="I13" s="230">
        <v>65.422520472659997</v>
      </c>
      <c r="J13" s="50"/>
      <c r="K13" s="50"/>
      <c r="L13" s="50"/>
      <c r="M13" s="50"/>
      <c r="N13" s="50"/>
    </row>
    <row r="14" spans="1:16" s="58" customFormat="1" x14ac:dyDescent="0.2">
      <c r="A14" s="62" t="s">
        <v>15</v>
      </c>
      <c r="B14" s="21">
        <v>10.972968614759999</v>
      </c>
      <c r="C14" s="21">
        <v>10.78245334893</v>
      </c>
      <c r="D14" s="21">
        <v>10.669613203140001</v>
      </c>
      <c r="E14" s="177">
        <v>10.577411969290001</v>
      </c>
      <c r="F14" s="177">
        <v>10.37920990065</v>
      </c>
      <c r="G14" s="177">
        <v>10.036933944339999</v>
      </c>
      <c r="H14" s="177">
        <v>10.163103690510001</v>
      </c>
      <c r="I14" s="230">
        <v>10.2885710927</v>
      </c>
      <c r="J14" s="50"/>
      <c r="K14" s="50"/>
      <c r="L14" s="50"/>
      <c r="M14" s="50"/>
      <c r="N14" s="50"/>
    </row>
    <row r="15" spans="1:16" x14ac:dyDescent="0.2"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</row>
    <row r="16" spans="1:16" s="250" customFormat="1" x14ac:dyDescent="0.2">
      <c r="A16" s="57"/>
      <c r="B16" s="48"/>
      <c r="C16" s="48"/>
      <c r="D16" s="48"/>
      <c r="E16" s="48"/>
      <c r="F16" s="48"/>
      <c r="G16" s="48"/>
      <c r="H16" s="48"/>
      <c r="I16" s="187" t="s">
        <v>43</v>
      </c>
    </row>
    <row r="17" spans="1:16" s="246" customFormat="1" x14ac:dyDescent="0.2">
      <c r="A17" s="92"/>
      <c r="B17" s="122">
        <v>43100</v>
      </c>
      <c r="C17" s="122">
        <v>43131</v>
      </c>
      <c r="D17" s="122">
        <v>43159</v>
      </c>
      <c r="E17" s="122">
        <v>43190</v>
      </c>
      <c r="F17" s="122">
        <v>43220</v>
      </c>
      <c r="G17" s="122">
        <v>43251</v>
      </c>
      <c r="H17" s="122">
        <v>43281</v>
      </c>
      <c r="I17" s="122">
        <v>43312</v>
      </c>
      <c r="J17" s="118"/>
      <c r="K17" s="118"/>
      <c r="L17" s="118"/>
      <c r="M17" s="118"/>
      <c r="N17" s="118"/>
      <c r="O17" s="118"/>
      <c r="P17" s="118"/>
    </row>
    <row r="18" spans="1:16" s="197" customFormat="1" x14ac:dyDescent="0.2">
      <c r="A18" s="256" t="s">
        <v>154</v>
      </c>
      <c r="B18" s="63">
        <f t="shared" ref="B18:I18" si="2">SUM(B19:B20)</f>
        <v>1</v>
      </c>
      <c r="C18" s="63">
        <f t="shared" si="2"/>
        <v>1</v>
      </c>
      <c r="D18" s="63">
        <f t="shared" si="2"/>
        <v>1</v>
      </c>
      <c r="E18" s="63">
        <f t="shared" si="2"/>
        <v>1</v>
      </c>
      <c r="F18" s="63">
        <f t="shared" si="2"/>
        <v>1</v>
      </c>
      <c r="G18" s="63">
        <f t="shared" si="2"/>
        <v>1</v>
      </c>
      <c r="H18" s="63">
        <f t="shared" si="2"/>
        <v>1</v>
      </c>
      <c r="I18" s="63">
        <f t="shared" si="2"/>
        <v>1</v>
      </c>
      <c r="J18" s="185"/>
      <c r="K18" s="185"/>
      <c r="L18" s="185"/>
      <c r="M18" s="185"/>
      <c r="N18" s="185"/>
    </row>
    <row r="19" spans="1:16" s="58" customFormat="1" x14ac:dyDescent="0.2">
      <c r="A19" s="62" t="s">
        <v>70</v>
      </c>
      <c r="B19" s="199">
        <v>0.85619699999999999</v>
      </c>
      <c r="C19" s="199">
        <v>0.85854200000000003</v>
      </c>
      <c r="D19" s="199">
        <v>0.86102000000000001</v>
      </c>
      <c r="E19" s="199">
        <v>0.86328400000000005</v>
      </c>
      <c r="F19" s="199">
        <v>0.86529400000000001</v>
      </c>
      <c r="G19" s="199">
        <v>0.86838300000000002</v>
      </c>
      <c r="H19" s="199">
        <v>0.86680299999999999</v>
      </c>
      <c r="I19" s="242">
        <v>0.86410699999999996</v>
      </c>
      <c r="J19" s="50"/>
      <c r="K19" s="50"/>
      <c r="L19" s="50"/>
      <c r="M19" s="50"/>
      <c r="N19" s="50"/>
    </row>
    <row r="20" spans="1:16" s="58" customFormat="1" x14ac:dyDescent="0.2">
      <c r="A20" s="62" t="s">
        <v>15</v>
      </c>
      <c r="B20" s="199">
        <v>0.14380299999999999</v>
      </c>
      <c r="C20" s="199">
        <v>0.141458</v>
      </c>
      <c r="D20" s="199">
        <v>0.13897999999999999</v>
      </c>
      <c r="E20" s="199">
        <v>0.136716</v>
      </c>
      <c r="F20" s="199">
        <v>0.13470599999999999</v>
      </c>
      <c r="G20" s="199">
        <v>0.13161700000000001</v>
      </c>
      <c r="H20" s="199">
        <v>0.13319700000000001</v>
      </c>
      <c r="I20" s="242">
        <v>0.13589300000000001</v>
      </c>
      <c r="J20" s="50"/>
      <c r="K20" s="50"/>
      <c r="L20" s="50"/>
      <c r="M20" s="50"/>
      <c r="N20" s="50"/>
    </row>
    <row r="21" spans="1:16" x14ac:dyDescent="0.2"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</row>
    <row r="22" spans="1:16" x14ac:dyDescent="0.2"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</row>
    <row r="23" spans="1:16" x14ac:dyDescent="0.2"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</row>
    <row r="24" spans="1:16" x14ac:dyDescent="0.2"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</row>
    <row r="25" spans="1:16" s="57" customFormat="1" x14ac:dyDescent="0.2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6" x14ac:dyDescent="0.2"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</row>
    <row r="27" spans="1:16" x14ac:dyDescent="0.2"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</row>
    <row r="28" spans="1:16" x14ac:dyDescent="0.2"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</row>
    <row r="29" spans="1:16" x14ac:dyDescent="0.2"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</row>
    <row r="30" spans="1:16" x14ac:dyDescent="0.2"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</row>
    <row r="31" spans="1:16" x14ac:dyDescent="0.2"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</row>
    <row r="32" spans="1:16" x14ac:dyDescent="0.2"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</row>
    <row r="33" spans="2:14" x14ac:dyDescent="0.2"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</row>
    <row r="34" spans="2:14" x14ac:dyDescent="0.2"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</row>
    <row r="35" spans="2:14" x14ac:dyDescent="0.2"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</row>
    <row r="36" spans="2:14" x14ac:dyDescent="0.2"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</row>
    <row r="37" spans="2:14" x14ac:dyDescent="0.2"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</row>
    <row r="38" spans="2:14" x14ac:dyDescent="0.2"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</row>
    <row r="39" spans="2:14" x14ac:dyDescent="0.2"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</row>
    <row r="40" spans="2:14" x14ac:dyDescent="0.2"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</row>
    <row r="41" spans="2:14" x14ac:dyDescent="0.2"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</row>
    <row r="42" spans="2:14" x14ac:dyDescent="0.2"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</row>
    <row r="43" spans="2:14" x14ac:dyDescent="0.2"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</row>
    <row r="44" spans="2:14" x14ac:dyDescent="0.2"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</row>
    <row r="45" spans="2:14" x14ac:dyDescent="0.2"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</row>
    <row r="46" spans="2:14" x14ac:dyDescent="0.2"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</row>
    <row r="47" spans="2:14" x14ac:dyDescent="0.2"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</row>
    <row r="48" spans="2:14" x14ac:dyDescent="0.2"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</row>
    <row r="49" spans="2:14" x14ac:dyDescent="0.2"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</row>
    <row r="50" spans="2:14" x14ac:dyDescent="0.2"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</row>
    <row r="51" spans="2:14" x14ac:dyDescent="0.2"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</row>
    <row r="52" spans="2:14" x14ac:dyDescent="0.2"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</row>
    <row r="53" spans="2:14" x14ac:dyDescent="0.2"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</row>
    <row r="54" spans="2:14" x14ac:dyDescent="0.2"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</row>
    <row r="55" spans="2:14" x14ac:dyDescent="0.2"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</row>
    <row r="56" spans="2:14" x14ac:dyDescent="0.2"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</row>
    <row r="57" spans="2:14" x14ac:dyDescent="0.2"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</row>
    <row r="58" spans="2:14" x14ac:dyDescent="0.2"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</row>
    <row r="59" spans="2:14" x14ac:dyDescent="0.2"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</row>
    <row r="60" spans="2:14" x14ac:dyDescent="0.2"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</row>
    <row r="61" spans="2:14" x14ac:dyDescent="0.2"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</row>
    <row r="62" spans="2:14" x14ac:dyDescent="0.2"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</row>
    <row r="63" spans="2:14" x14ac:dyDescent="0.2"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</row>
    <row r="64" spans="2:14" x14ac:dyDescent="0.2"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</row>
    <row r="65" spans="2:14" x14ac:dyDescent="0.2"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</row>
    <row r="66" spans="2:14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</row>
    <row r="67" spans="2:14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</row>
    <row r="68" spans="2:14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</row>
    <row r="69" spans="2:14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</row>
    <row r="70" spans="2:14" x14ac:dyDescent="0.2"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</row>
    <row r="71" spans="2:14" x14ac:dyDescent="0.2"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</row>
    <row r="72" spans="2:14" x14ac:dyDescent="0.2"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</row>
    <row r="73" spans="2:14" x14ac:dyDescent="0.2"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</row>
    <row r="74" spans="2:14" x14ac:dyDescent="0.2"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</row>
    <row r="75" spans="2:14" x14ac:dyDescent="0.2"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</row>
    <row r="76" spans="2:14" x14ac:dyDescent="0.2"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</row>
    <row r="77" spans="2:14" x14ac:dyDescent="0.2"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</row>
    <row r="78" spans="2:14" x14ac:dyDescent="0.2"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</row>
    <row r="79" spans="2:14" x14ac:dyDescent="0.2"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</row>
    <row r="80" spans="2:14" x14ac:dyDescent="0.2"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</row>
    <row r="81" spans="2:14" x14ac:dyDescent="0.2"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</row>
    <row r="82" spans="2:14" x14ac:dyDescent="0.2"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</row>
    <row r="83" spans="2:14" x14ac:dyDescent="0.2"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</row>
    <row r="84" spans="2:14" x14ac:dyDescent="0.2"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</row>
    <row r="85" spans="2:14" x14ac:dyDescent="0.2"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</row>
    <row r="86" spans="2:14" x14ac:dyDescent="0.2"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</row>
    <row r="87" spans="2:14" x14ac:dyDescent="0.2">
      <c r="B87" s="181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</row>
    <row r="88" spans="2:14" x14ac:dyDescent="0.2"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</row>
    <row r="89" spans="2:14" x14ac:dyDescent="0.2"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</row>
    <row r="90" spans="2:14" x14ac:dyDescent="0.2"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</row>
    <row r="91" spans="2:14" x14ac:dyDescent="0.2"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</row>
    <row r="92" spans="2:14" x14ac:dyDescent="0.2"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</row>
    <row r="93" spans="2:14" x14ac:dyDescent="0.2">
      <c r="B93" s="18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</row>
    <row r="94" spans="2:14" x14ac:dyDescent="0.2"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</row>
    <row r="95" spans="2:14" x14ac:dyDescent="0.2"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</row>
    <row r="96" spans="2:14" x14ac:dyDescent="0.2">
      <c r="B96" s="18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</row>
    <row r="97" spans="2:14" x14ac:dyDescent="0.2"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</row>
    <row r="98" spans="2:14" x14ac:dyDescent="0.2"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</row>
    <row r="99" spans="2:14" x14ac:dyDescent="0.2"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</row>
    <row r="100" spans="2:14" x14ac:dyDescent="0.2"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</row>
    <row r="101" spans="2:14" x14ac:dyDescent="0.2">
      <c r="B101" s="181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</row>
    <row r="102" spans="2:14" x14ac:dyDescent="0.2">
      <c r="B102" s="181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</row>
    <row r="103" spans="2:14" x14ac:dyDescent="0.2">
      <c r="B103" s="181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</row>
    <row r="104" spans="2:14" x14ac:dyDescent="0.2"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</row>
    <row r="105" spans="2:14" x14ac:dyDescent="0.2"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</row>
    <row r="106" spans="2:14" x14ac:dyDescent="0.2"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</row>
    <row r="107" spans="2:14" x14ac:dyDescent="0.2"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</row>
    <row r="108" spans="2:14" x14ac:dyDescent="0.2"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</row>
    <row r="109" spans="2:14" x14ac:dyDescent="0.2"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</row>
    <row r="110" spans="2:14" x14ac:dyDescent="0.2"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</row>
    <row r="111" spans="2:14" x14ac:dyDescent="0.2"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</row>
    <row r="112" spans="2:14" x14ac:dyDescent="0.2"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</row>
    <row r="113" spans="2:14" x14ac:dyDescent="0.2"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</row>
    <row r="114" spans="2:14" x14ac:dyDescent="0.2"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</row>
    <row r="115" spans="2:14" x14ac:dyDescent="0.2"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</row>
    <row r="116" spans="2:14" x14ac:dyDescent="0.2"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</row>
    <row r="117" spans="2:14" x14ac:dyDescent="0.2"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</row>
    <row r="118" spans="2:14" x14ac:dyDescent="0.2"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</row>
    <row r="119" spans="2:14" x14ac:dyDescent="0.2"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</row>
    <row r="120" spans="2:14" x14ac:dyDescent="0.2"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</row>
    <row r="121" spans="2:14" x14ac:dyDescent="0.2"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</row>
    <row r="122" spans="2:14" x14ac:dyDescent="0.2"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</row>
    <row r="123" spans="2:14" x14ac:dyDescent="0.2"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</row>
    <row r="124" spans="2:14" x14ac:dyDescent="0.2"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</row>
    <row r="125" spans="2:14" x14ac:dyDescent="0.2"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</row>
    <row r="126" spans="2:14" x14ac:dyDescent="0.2"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</row>
    <row r="127" spans="2:14" x14ac:dyDescent="0.2"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</row>
    <row r="128" spans="2:14" x14ac:dyDescent="0.2"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</row>
    <row r="129" spans="2:14" x14ac:dyDescent="0.2"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</row>
    <row r="130" spans="2:14" x14ac:dyDescent="0.2"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</row>
    <row r="131" spans="2:14" x14ac:dyDescent="0.2"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</row>
    <row r="132" spans="2:14" x14ac:dyDescent="0.2"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</row>
    <row r="133" spans="2:14" x14ac:dyDescent="0.2"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</row>
    <row r="134" spans="2:14" x14ac:dyDescent="0.2"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</row>
    <row r="135" spans="2:14" x14ac:dyDescent="0.2"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</row>
    <row r="136" spans="2:14" x14ac:dyDescent="0.2"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</row>
    <row r="137" spans="2:14" x14ac:dyDescent="0.2"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</row>
    <row r="138" spans="2:14" x14ac:dyDescent="0.2"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</row>
    <row r="139" spans="2:14" x14ac:dyDescent="0.2"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</row>
    <row r="140" spans="2:14" x14ac:dyDescent="0.2"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</row>
    <row r="141" spans="2:14" x14ac:dyDescent="0.2"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</row>
    <row r="142" spans="2:14" x14ac:dyDescent="0.2"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</row>
    <row r="143" spans="2:14" x14ac:dyDescent="0.2"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</row>
    <row r="144" spans="2:14" x14ac:dyDescent="0.2"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</row>
    <row r="145" spans="2:14" x14ac:dyDescent="0.2"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</row>
    <row r="146" spans="2:14" x14ac:dyDescent="0.2"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</row>
    <row r="147" spans="2:14" x14ac:dyDescent="0.2"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</row>
    <row r="148" spans="2:14" x14ac:dyDescent="0.2"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</row>
    <row r="149" spans="2:14" x14ac:dyDescent="0.2"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</row>
    <row r="150" spans="2:14" x14ac:dyDescent="0.2"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</row>
    <row r="151" spans="2:14" x14ac:dyDescent="0.2"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</row>
    <row r="152" spans="2:14" x14ac:dyDescent="0.2"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</row>
    <row r="153" spans="2:14" x14ac:dyDescent="0.2"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</row>
    <row r="154" spans="2:14" x14ac:dyDescent="0.2"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</row>
    <row r="155" spans="2:14" x14ac:dyDescent="0.2"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</row>
    <row r="156" spans="2:14" x14ac:dyDescent="0.2"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</row>
    <row r="157" spans="2:14" x14ac:dyDescent="0.2"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</row>
    <row r="158" spans="2:14" x14ac:dyDescent="0.2"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</row>
    <row r="159" spans="2:14" x14ac:dyDescent="0.2"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</row>
    <row r="160" spans="2:14" x14ac:dyDescent="0.2"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</row>
    <row r="161" spans="2:14" x14ac:dyDescent="0.2"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</row>
    <row r="162" spans="2:14" x14ac:dyDescent="0.2"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</row>
    <row r="163" spans="2:14" x14ac:dyDescent="0.2"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</row>
    <row r="164" spans="2:14" x14ac:dyDescent="0.2"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</row>
    <row r="165" spans="2:14" x14ac:dyDescent="0.2"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</row>
    <row r="166" spans="2:14" x14ac:dyDescent="0.2"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</row>
    <row r="167" spans="2:14" x14ac:dyDescent="0.2"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</row>
    <row r="168" spans="2:14" x14ac:dyDescent="0.2"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</row>
    <row r="169" spans="2:14" x14ac:dyDescent="0.2"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</row>
    <row r="170" spans="2:14" x14ac:dyDescent="0.2"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</row>
    <row r="171" spans="2:14" x14ac:dyDescent="0.2"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</row>
    <row r="172" spans="2:14" x14ac:dyDescent="0.2"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</row>
    <row r="173" spans="2:14" x14ac:dyDescent="0.2"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</row>
    <row r="174" spans="2:14" x14ac:dyDescent="0.2"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</row>
    <row r="175" spans="2:14" x14ac:dyDescent="0.2"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</row>
    <row r="176" spans="2:14" x14ac:dyDescent="0.2"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</row>
    <row r="177" spans="2:14" x14ac:dyDescent="0.2"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</row>
    <row r="178" spans="2:14" x14ac:dyDescent="0.2"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</row>
    <row r="179" spans="2:14" x14ac:dyDescent="0.2"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</row>
    <row r="180" spans="2:14" x14ac:dyDescent="0.2">
      <c r="B180" s="181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</row>
    <row r="181" spans="2:14" x14ac:dyDescent="0.2"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</row>
    <row r="182" spans="2:14" x14ac:dyDescent="0.2"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</row>
    <row r="183" spans="2:14" x14ac:dyDescent="0.2"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</row>
    <row r="184" spans="2:14" x14ac:dyDescent="0.2"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</row>
    <row r="185" spans="2:14" x14ac:dyDescent="0.2"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</row>
    <row r="186" spans="2:14" x14ac:dyDescent="0.2"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</row>
    <row r="187" spans="2:14" x14ac:dyDescent="0.2"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</row>
    <row r="188" spans="2:14" x14ac:dyDescent="0.2"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</row>
    <row r="189" spans="2:14" x14ac:dyDescent="0.2"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</row>
    <row r="190" spans="2:14" x14ac:dyDescent="0.2"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</row>
    <row r="191" spans="2:14" x14ac:dyDescent="0.2">
      <c r="B191" s="181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</row>
    <row r="192" spans="2:14" x14ac:dyDescent="0.2"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</row>
    <row r="193" spans="2:14" x14ac:dyDescent="0.2">
      <c r="B193" s="181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</row>
    <row r="194" spans="2:14" x14ac:dyDescent="0.2">
      <c r="B194" s="181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</row>
    <row r="195" spans="2:14" x14ac:dyDescent="0.2"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</row>
    <row r="196" spans="2:14" x14ac:dyDescent="0.2"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</row>
    <row r="197" spans="2:14" x14ac:dyDescent="0.2"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</row>
    <row r="198" spans="2:14" x14ac:dyDescent="0.2"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</row>
    <row r="199" spans="2:14" x14ac:dyDescent="0.2"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</row>
    <row r="200" spans="2:14" x14ac:dyDescent="0.2"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</row>
    <row r="201" spans="2:14" x14ac:dyDescent="0.2"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</row>
    <row r="202" spans="2:14" x14ac:dyDescent="0.2"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</row>
    <row r="203" spans="2:14" x14ac:dyDescent="0.2"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</row>
    <row r="204" spans="2:14" x14ac:dyDescent="0.2"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</row>
    <row r="205" spans="2:14" x14ac:dyDescent="0.2"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</row>
    <row r="206" spans="2:14" x14ac:dyDescent="0.2"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</row>
    <row r="207" spans="2:14" x14ac:dyDescent="0.2">
      <c r="B207" s="181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</row>
    <row r="208" spans="2:14" x14ac:dyDescent="0.2"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</row>
    <row r="209" spans="2:14" x14ac:dyDescent="0.2"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</row>
    <row r="210" spans="2:14" x14ac:dyDescent="0.2"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</row>
    <row r="211" spans="2:14" x14ac:dyDescent="0.2"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</row>
    <row r="212" spans="2:14" x14ac:dyDescent="0.2"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</row>
    <row r="213" spans="2:14" x14ac:dyDescent="0.2"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</row>
    <row r="214" spans="2:14" x14ac:dyDescent="0.2">
      <c r="B214" s="181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</row>
    <row r="215" spans="2:14" x14ac:dyDescent="0.2">
      <c r="B215" s="181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</row>
    <row r="216" spans="2:14" x14ac:dyDescent="0.2"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</row>
    <row r="217" spans="2:14" x14ac:dyDescent="0.2"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</row>
    <row r="218" spans="2:14" x14ac:dyDescent="0.2"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</row>
    <row r="219" spans="2:14" x14ac:dyDescent="0.2"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</row>
    <row r="220" spans="2:14" x14ac:dyDescent="0.2"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</row>
    <row r="221" spans="2:14" x14ac:dyDescent="0.2"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</row>
    <row r="222" spans="2:14" x14ac:dyDescent="0.2">
      <c r="B222" s="181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</row>
    <row r="223" spans="2:14" x14ac:dyDescent="0.2"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</row>
    <row r="224" spans="2:14" x14ac:dyDescent="0.2"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</row>
    <row r="225" spans="2:14" x14ac:dyDescent="0.2">
      <c r="B225" s="181"/>
      <c r="C225" s="181"/>
      <c r="D225" s="181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</row>
    <row r="226" spans="2:14" x14ac:dyDescent="0.2">
      <c r="B226" s="181"/>
      <c r="C226" s="181"/>
      <c r="D226" s="181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</row>
    <row r="227" spans="2:14" x14ac:dyDescent="0.2"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</row>
    <row r="228" spans="2:14" x14ac:dyDescent="0.2">
      <c r="B228" s="181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</row>
    <row r="229" spans="2:14" x14ac:dyDescent="0.2">
      <c r="B229" s="181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</row>
    <row r="230" spans="2:14" x14ac:dyDescent="0.2"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</row>
    <row r="231" spans="2:14" x14ac:dyDescent="0.2"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</row>
    <row r="232" spans="2:14" x14ac:dyDescent="0.2"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</row>
    <row r="233" spans="2:14" x14ac:dyDescent="0.2"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</row>
    <row r="234" spans="2:14" x14ac:dyDescent="0.2"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</row>
    <row r="235" spans="2:14" x14ac:dyDescent="0.2">
      <c r="B235" s="181"/>
      <c r="C235" s="181"/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</row>
    <row r="236" spans="2:14" x14ac:dyDescent="0.2">
      <c r="B236" s="181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</row>
    <row r="237" spans="2:14" x14ac:dyDescent="0.2">
      <c r="B237" s="181"/>
      <c r="C237" s="181"/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</row>
    <row r="238" spans="2:14" x14ac:dyDescent="0.2">
      <c r="B238" s="181"/>
      <c r="C238" s="181"/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</row>
    <row r="239" spans="2:14" x14ac:dyDescent="0.2"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</row>
    <row r="240" spans="2:14" x14ac:dyDescent="0.2"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</row>
    <row r="241" spans="2:14" x14ac:dyDescent="0.2">
      <c r="B241" s="181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</row>
    <row r="242" spans="2:14" x14ac:dyDescent="0.2">
      <c r="B242" s="181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</row>
    <row r="243" spans="2:14" x14ac:dyDescent="0.2">
      <c r="B243" s="181"/>
      <c r="C243" s="181"/>
      <c r="D243" s="181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</row>
    <row r="244" spans="2:14" x14ac:dyDescent="0.2">
      <c r="B244" s="181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</row>
    <row r="245" spans="2:14" x14ac:dyDescent="0.2"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</row>
    <row r="246" spans="2:14" x14ac:dyDescent="0.2">
      <c r="B246" s="181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</row>
    <row r="247" spans="2:14" x14ac:dyDescent="0.2"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</row>
  </sheetData>
  <mergeCells count="1">
    <mergeCell ref="A2:I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13" sqref="A13"/>
    </sheetView>
  </sheetViews>
  <sheetFormatPr defaultRowHeight="12.75" x14ac:dyDescent="0.2"/>
  <cols>
    <col min="1" max="1" width="77.28515625" style="195" bestFit="1" customWidth="1"/>
    <col min="2" max="2" width="20" style="195" customWidth="1"/>
    <col min="3" max="3" width="20.85546875" style="195" customWidth="1"/>
    <col min="4" max="4" width="11.42578125" style="195" bestFit="1" customWidth="1"/>
    <col min="5" max="16384" width="9.140625" style="195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31.07.2018 
(за видами відсоткових ставок)</v>
      </c>
      <c r="B2" s="3"/>
      <c r="C2" s="3"/>
      <c r="D2" s="3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</row>
    <row r="3" spans="1:19" x14ac:dyDescent="0.2">
      <c r="A3" s="1"/>
      <c r="B3" s="1"/>
      <c r="C3" s="1"/>
      <c r="D3" s="1"/>
    </row>
    <row r="4" spans="1:19" s="250" customFormat="1" x14ac:dyDescent="0.2">
      <c r="D4" s="250" t="str">
        <f>VALVAL</f>
        <v>млрд. одиниць</v>
      </c>
    </row>
    <row r="5" spans="1:19" s="118" customFormat="1" x14ac:dyDescent="0.2">
      <c r="A5" s="184"/>
      <c r="B5" s="73" t="s">
        <v>172</v>
      </c>
      <c r="C5" s="73" t="s">
        <v>175</v>
      </c>
      <c r="D5" s="73" t="s">
        <v>193</v>
      </c>
    </row>
    <row r="6" spans="1:19" s="245" customFormat="1" ht="15.75" x14ac:dyDescent="0.2">
      <c r="A6" s="29" t="s">
        <v>154</v>
      </c>
      <c r="B6" s="85">
        <f t="shared" ref="B6:D6" si="0">SUM(B$7+ B$8)</f>
        <v>75.711091565359993</v>
      </c>
      <c r="C6" s="85">
        <f t="shared" si="0"/>
        <v>2025.6664570098001</v>
      </c>
      <c r="D6" s="101">
        <f t="shared" si="0"/>
        <v>1</v>
      </c>
    </row>
    <row r="7" spans="1:19" s="209" customFormat="1" ht="14.25" x14ac:dyDescent="0.2">
      <c r="A7" s="217" t="s">
        <v>50</v>
      </c>
      <c r="B7" s="60">
        <v>26.90650676752</v>
      </c>
      <c r="C7" s="60">
        <v>719.88934655960998</v>
      </c>
      <c r="D7" s="88">
        <v>0.35538399999999998</v>
      </c>
    </row>
    <row r="8" spans="1:19" s="209" customFormat="1" ht="14.25" x14ac:dyDescent="0.2">
      <c r="A8" s="217" t="s">
        <v>110</v>
      </c>
      <c r="B8" s="60">
        <v>48.80458479784</v>
      </c>
      <c r="C8" s="60">
        <v>1305.7771104501901</v>
      </c>
      <c r="D8" s="88">
        <v>0.64461599999999997</v>
      </c>
    </row>
    <row r="9" spans="1:19" x14ac:dyDescent="0.2">
      <c r="B9" s="147"/>
      <c r="C9" s="147"/>
      <c r="D9" s="147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</row>
    <row r="10" spans="1:19" x14ac:dyDescent="0.2">
      <c r="B10" s="147"/>
      <c r="C10" s="147"/>
      <c r="D10" s="147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</row>
    <row r="11" spans="1:19" x14ac:dyDescent="0.2">
      <c r="B11" s="147"/>
      <c r="C11" s="147"/>
      <c r="D11" s="147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</row>
    <row r="12" spans="1:19" x14ac:dyDescent="0.2"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</row>
    <row r="13" spans="1:19" x14ac:dyDescent="0.2"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</row>
    <row r="14" spans="1:19" x14ac:dyDescent="0.2"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</row>
    <row r="15" spans="1:19" x14ac:dyDescent="0.2"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</row>
    <row r="16" spans="1:19" x14ac:dyDescent="0.2"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</row>
    <row r="17" spans="2:17" x14ac:dyDescent="0.2"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2:17" x14ac:dyDescent="0.2"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</row>
    <row r="19" spans="2:17" x14ac:dyDescent="0.2"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</row>
    <row r="20" spans="2:17" x14ac:dyDescent="0.2"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</row>
    <row r="21" spans="2:17" x14ac:dyDescent="0.2"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2:17" x14ac:dyDescent="0.2"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</row>
    <row r="23" spans="2:17" x14ac:dyDescent="0.2"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</row>
    <row r="24" spans="2:17" x14ac:dyDescent="0.2"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</row>
    <row r="25" spans="2:17" x14ac:dyDescent="0.2"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</row>
    <row r="26" spans="2:17" x14ac:dyDescent="0.2"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</row>
    <row r="27" spans="2:17" x14ac:dyDescent="0.2"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</row>
    <row r="28" spans="2:17" x14ac:dyDescent="0.2"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</row>
    <row r="29" spans="2:17" x14ac:dyDescent="0.2"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2:17" x14ac:dyDescent="0.2"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2:17" x14ac:dyDescent="0.2"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2:17" x14ac:dyDescent="0.2"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2:17" x14ac:dyDescent="0.2"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2:17" x14ac:dyDescent="0.2"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2:17" x14ac:dyDescent="0.2"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</row>
    <row r="36" spans="2:17" x14ac:dyDescent="0.2"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</row>
    <row r="37" spans="2:17" x14ac:dyDescent="0.2"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</row>
    <row r="38" spans="2:17" x14ac:dyDescent="0.2"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</row>
    <row r="39" spans="2:17" x14ac:dyDescent="0.2"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2:17" x14ac:dyDescent="0.2"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</row>
    <row r="41" spans="2:17" x14ac:dyDescent="0.2"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2:17" x14ac:dyDescent="0.2"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2:17" x14ac:dyDescent="0.2"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2:17" x14ac:dyDescent="0.2"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2:17" x14ac:dyDescent="0.2"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2:17" x14ac:dyDescent="0.2"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2:17" x14ac:dyDescent="0.2"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"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</row>
    <row r="49" spans="2:17" x14ac:dyDescent="0.2"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</row>
    <row r="50" spans="2:17" x14ac:dyDescent="0.2"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</row>
    <row r="51" spans="2:17" x14ac:dyDescent="0.2"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</row>
    <row r="52" spans="2:17" x14ac:dyDescent="0.2"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</row>
    <row r="53" spans="2:17" x14ac:dyDescent="0.2"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  <row r="54" spans="2:17" x14ac:dyDescent="0.2"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</row>
    <row r="55" spans="2:17" x14ac:dyDescent="0.2"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</row>
    <row r="56" spans="2:17" x14ac:dyDescent="0.2"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</row>
    <row r="57" spans="2:17" x14ac:dyDescent="0.2"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</row>
    <row r="58" spans="2:17" x14ac:dyDescent="0.2"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</row>
    <row r="59" spans="2:17" x14ac:dyDescent="0.2"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</row>
    <row r="60" spans="2:17" x14ac:dyDescent="0.2"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</row>
    <row r="61" spans="2:17" x14ac:dyDescent="0.2"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2:17" x14ac:dyDescent="0.2"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</row>
    <row r="63" spans="2:17" x14ac:dyDescent="0.2"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</row>
    <row r="64" spans="2:17" x14ac:dyDescent="0.2"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</row>
    <row r="65" spans="2:17" x14ac:dyDescent="0.2"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</row>
    <row r="66" spans="2:17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</row>
    <row r="67" spans="2:17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</row>
    <row r="68" spans="2:17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</row>
    <row r="69" spans="2:17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</row>
    <row r="70" spans="2:17" x14ac:dyDescent="0.2"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</row>
    <row r="71" spans="2:17" x14ac:dyDescent="0.2"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</row>
    <row r="72" spans="2:17" x14ac:dyDescent="0.2"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</row>
    <row r="73" spans="2:17" x14ac:dyDescent="0.2"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</row>
    <row r="74" spans="2:17" x14ac:dyDescent="0.2"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</row>
    <row r="75" spans="2:17" x14ac:dyDescent="0.2">
      <c r="B75" s="181"/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</row>
    <row r="76" spans="2:17" x14ac:dyDescent="0.2"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</row>
    <row r="77" spans="2:17" x14ac:dyDescent="0.2"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</row>
    <row r="78" spans="2:17" x14ac:dyDescent="0.2">
      <c r="B78" s="181"/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</row>
    <row r="79" spans="2:17" x14ac:dyDescent="0.2"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</row>
    <row r="80" spans="2:17" x14ac:dyDescent="0.2"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</row>
    <row r="81" spans="2:17" x14ac:dyDescent="0.2">
      <c r="B81" s="181"/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</row>
    <row r="82" spans="2:17" x14ac:dyDescent="0.2">
      <c r="B82" s="181"/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</row>
    <row r="83" spans="2:17" x14ac:dyDescent="0.2">
      <c r="B83" s="181"/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</row>
    <row r="84" spans="2:17" x14ac:dyDescent="0.2"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</row>
    <row r="85" spans="2:17" x14ac:dyDescent="0.2"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</row>
    <row r="86" spans="2:17" x14ac:dyDescent="0.2"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</row>
    <row r="87" spans="2:17" x14ac:dyDescent="0.2">
      <c r="B87" s="181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</row>
    <row r="88" spans="2:17" x14ac:dyDescent="0.2">
      <c r="B88" s="181"/>
      <c r="C88" s="181"/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</row>
    <row r="89" spans="2:17" x14ac:dyDescent="0.2"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1"/>
      <c r="Q89" s="181"/>
    </row>
    <row r="90" spans="2:17" x14ac:dyDescent="0.2">
      <c r="B90" s="181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</row>
    <row r="91" spans="2:17" x14ac:dyDescent="0.2"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</row>
    <row r="92" spans="2:17" x14ac:dyDescent="0.2"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</row>
    <row r="93" spans="2:17" x14ac:dyDescent="0.2">
      <c r="B93" s="181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</row>
    <row r="94" spans="2:17" x14ac:dyDescent="0.2"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</row>
    <row r="95" spans="2:17" x14ac:dyDescent="0.2">
      <c r="B95" s="18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81"/>
    </row>
    <row r="96" spans="2:17" x14ac:dyDescent="0.2">
      <c r="B96" s="181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</row>
    <row r="97" spans="2:17" x14ac:dyDescent="0.2">
      <c r="B97" s="181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1"/>
      <c r="Q97" s="181"/>
    </row>
    <row r="98" spans="2:17" x14ac:dyDescent="0.2">
      <c r="B98" s="181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</row>
    <row r="99" spans="2:17" x14ac:dyDescent="0.2"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1"/>
      <c r="Q99" s="181"/>
    </row>
    <row r="100" spans="2:17" x14ac:dyDescent="0.2">
      <c r="B100" s="181"/>
      <c r="C100" s="181"/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</row>
    <row r="101" spans="2:17" x14ac:dyDescent="0.2">
      <c r="B101" s="181"/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</row>
    <row r="102" spans="2:17" x14ac:dyDescent="0.2">
      <c r="B102" s="181"/>
      <c r="C102" s="181"/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</row>
    <row r="103" spans="2:17" x14ac:dyDescent="0.2">
      <c r="B103" s="181"/>
      <c r="C103" s="181"/>
      <c r="D103" s="181"/>
      <c r="E103" s="181"/>
      <c r="F103" s="181"/>
      <c r="G103" s="181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</row>
    <row r="104" spans="2:17" x14ac:dyDescent="0.2"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</row>
    <row r="105" spans="2:17" x14ac:dyDescent="0.2"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</row>
    <row r="106" spans="2:17" x14ac:dyDescent="0.2"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</row>
    <row r="107" spans="2:17" x14ac:dyDescent="0.2"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</row>
    <row r="108" spans="2:17" x14ac:dyDescent="0.2"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</row>
    <row r="109" spans="2:17" x14ac:dyDescent="0.2"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</row>
    <row r="110" spans="2:17" x14ac:dyDescent="0.2"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</row>
    <row r="111" spans="2:17" x14ac:dyDescent="0.2"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1"/>
    </row>
    <row r="112" spans="2:17" x14ac:dyDescent="0.2"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</row>
    <row r="113" spans="2:17" x14ac:dyDescent="0.2">
      <c r="B113" s="181"/>
      <c r="C113" s="181"/>
      <c r="D113" s="181"/>
      <c r="E113" s="181"/>
      <c r="F113" s="181"/>
      <c r="G113" s="181"/>
      <c r="H113" s="181"/>
      <c r="I113" s="181"/>
      <c r="J113" s="181"/>
      <c r="K113" s="181"/>
      <c r="L113" s="181"/>
      <c r="M113" s="181"/>
      <c r="N113" s="181"/>
      <c r="O113" s="181"/>
      <c r="P113" s="181"/>
      <c r="Q113" s="181"/>
    </row>
    <row r="114" spans="2:17" x14ac:dyDescent="0.2">
      <c r="B114" s="181"/>
      <c r="C114" s="181"/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</row>
    <row r="115" spans="2:17" x14ac:dyDescent="0.2"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</row>
    <row r="116" spans="2:17" x14ac:dyDescent="0.2"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</row>
    <row r="117" spans="2:17" x14ac:dyDescent="0.2">
      <c r="B117" s="181"/>
      <c r="C117" s="181"/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</row>
    <row r="118" spans="2:17" x14ac:dyDescent="0.2">
      <c r="B118" s="181"/>
      <c r="C118" s="181"/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</row>
    <row r="119" spans="2:17" x14ac:dyDescent="0.2">
      <c r="B119" s="181"/>
      <c r="C119" s="181"/>
      <c r="D119" s="181"/>
      <c r="E119" s="181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</row>
    <row r="120" spans="2:17" x14ac:dyDescent="0.2">
      <c r="B120" s="181"/>
      <c r="C120" s="181"/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</row>
    <row r="121" spans="2:17" x14ac:dyDescent="0.2">
      <c r="B121" s="181"/>
      <c r="C121" s="181"/>
      <c r="D121" s="181"/>
      <c r="E121" s="181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</row>
    <row r="122" spans="2:17" x14ac:dyDescent="0.2">
      <c r="B122" s="181"/>
      <c r="C122" s="181"/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2:17" x14ac:dyDescent="0.2"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</row>
    <row r="124" spans="2:17" x14ac:dyDescent="0.2">
      <c r="B124" s="181"/>
      <c r="C124" s="181"/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</row>
    <row r="125" spans="2:17" x14ac:dyDescent="0.2">
      <c r="B125" s="181"/>
      <c r="C125" s="181"/>
      <c r="D125" s="181"/>
      <c r="E125" s="181"/>
      <c r="F125" s="181"/>
      <c r="G125" s="181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</row>
    <row r="126" spans="2:17" x14ac:dyDescent="0.2">
      <c r="B126" s="181"/>
      <c r="C126" s="181"/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</row>
    <row r="127" spans="2:17" x14ac:dyDescent="0.2">
      <c r="B127" s="181"/>
      <c r="C127" s="181"/>
      <c r="D127" s="181"/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181"/>
      <c r="P127" s="181"/>
      <c r="Q127" s="181"/>
    </row>
    <row r="128" spans="2:17" x14ac:dyDescent="0.2"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</row>
    <row r="129" spans="2:17" x14ac:dyDescent="0.2">
      <c r="B129" s="181"/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</row>
    <row r="130" spans="2:17" x14ac:dyDescent="0.2">
      <c r="B130" s="181"/>
      <c r="C130" s="181"/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</row>
    <row r="131" spans="2:17" x14ac:dyDescent="0.2">
      <c r="B131" s="181"/>
      <c r="C131" s="181"/>
      <c r="D131" s="181"/>
      <c r="E131" s="181"/>
      <c r="F131" s="181"/>
      <c r="G131" s="181"/>
      <c r="H131" s="181"/>
      <c r="I131" s="181"/>
      <c r="J131" s="181"/>
      <c r="K131" s="181"/>
      <c r="L131" s="181"/>
      <c r="M131" s="181"/>
      <c r="N131" s="181"/>
      <c r="O131" s="181"/>
      <c r="P131" s="181"/>
      <c r="Q131" s="181"/>
    </row>
    <row r="132" spans="2:17" x14ac:dyDescent="0.2"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</row>
    <row r="133" spans="2:17" x14ac:dyDescent="0.2">
      <c r="B133" s="181"/>
      <c r="C133" s="181"/>
      <c r="D133" s="181"/>
      <c r="E133" s="181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</row>
    <row r="134" spans="2:17" x14ac:dyDescent="0.2">
      <c r="B134" s="181"/>
      <c r="C134" s="181"/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</row>
    <row r="135" spans="2:17" x14ac:dyDescent="0.2"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</row>
    <row r="136" spans="2:17" x14ac:dyDescent="0.2"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</row>
    <row r="137" spans="2:17" x14ac:dyDescent="0.2"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</row>
    <row r="138" spans="2:17" x14ac:dyDescent="0.2"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</row>
    <row r="139" spans="2:17" x14ac:dyDescent="0.2"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</row>
    <row r="140" spans="2:17" x14ac:dyDescent="0.2">
      <c r="B140" s="181"/>
      <c r="C140" s="181"/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</row>
    <row r="141" spans="2:17" x14ac:dyDescent="0.2"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</row>
    <row r="142" spans="2:17" x14ac:dyDescent="0.2"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</row>
    <row r="143" spans="2:17" x14ac:dyDescent="0.2"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</row>
    <row r="144" spans="2:17" x14ac:dyDescent="0.2">
      <c r="B144" s="181"/>
      <c r="C144" s="181"/>
      <c r="D144" s="181"/>
      <c r="E144" s="181"/>
      <c r="F144" s="181"/>
      <c r="G144" s="181"/>
      <c r="H144" s="181"/>
      <c r="I144" s="181"/>
      <c r="J144" s="181"/>
      <c r="K144" s="181"/>
      <c r="L144" s="181"/>
      <c r="M144" s="181"/>
      <c r="N144" s="181"/>
      <c r="O144" s="181"/>
      <c r="P144" s="181"/>
      <c r="Q144" s="181"/>
    </row>
    <row r="145" spans="2:17" x14ac:dyDescent="0.2">
      <c r="B145" s="181"/>
      <c r="C145" s="181"/>
      <c r="D145" s="181"/>
      <c r="E145" s="181"/>
      <c r="F145" s="181"/>
      <c r="G145" s="181"/>
      <c r="H145" s="181"/>
      <c r="I145" s="181"/>
      <c r="J145" s="181"/>
      <c r="K145" s="181"/>
      <c r="L145" s="181"/>
      <c r="M145" s="181"/>
      <c r="N145" s="181"/>
      <c r="O145" s="181"/>
      <c r="P145" s="181"/>
      <c r="Q145" s="181"/>
    </row>
    <row r="146" spans="2:17" x14ac:dyDescent="0.2"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</row>
    <row r="147" spans="2:17" x14ac:dyDescent="0.2">
      <c r="B147" s="181"/>
      <c r="C147" s="181"/>
      <c r="D147" s="181"/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</row>
    <row r="148" spans="2:17" x14ac:dyDescent="0.2">
      <c r="B148" s="181"/>
      <c r="C148" s="181"/>
      <c r="D148" s="181"/>
      <c r="E148" s="181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</row>
    <row r="149" spans="2:17" x14ac:dyDescent="0.2">
      <c r="B149" s="181"/>
      <c r="C149" s="181"/>
      <c r="D149" s="181"/>
      <c r="E149" s="181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</row>
    <row r="150" spans="2:17" x14ac:dyDescent="0.2">
      <c r="B150" s="181"/>
      <c r="C150" s="181"/>
      <c r="D150" s="181"/>
      <c r="E150" s="181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</row>
    <row r="151" spans="2:17" x14ac:dyDescent="0.2"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</row>
    <row r="152" spans="2:17" x14ac:dyDescent="0.2"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</row>
    <row r="153" spans="2:17" x14ac:dyDescent="0.2"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81"/>
      <c r="O153" s="181"/>
      <c r="P153" s="181"/>
      <c r="Q153" s="181"/>
    </row>
    <row r="154" spans="2:17" x14ac:dyDescent="0.2">
      <c r="B154" s="181"/>
      <c r="C154" s="181"/>
      <c r="D154" s="181"/>
      <c r="E154" s="181"/>
      <c r="F154" s="181"/>
      <c r="G154" s="181"/>
      <c r="H154" s="181"/>
      <c r="I154" s="181"/>
      <c r="J154" s="181"/>
      <c r="K154" s="181"/>
      <c r="L154" s="181"/>
      <c r="M154" s="181"/>
      <c r="N154" s="181"/>
      <c r="O154" s="181"/>
      <c r="P154" s="181"/>
      <c r="Q154" s="181"/>
    </row>
    <row r="155" spans="2:17" x14ac:dyDescent="0.2">
      <c r="B155" s="181"/>
      <c r="C155" s="181"/>
      <c r="D155" s="181"/>
      <c r="E155" s="181"/>
      <c r="F155" s="181"/>
      <c r="G155" s="181"/>
      <c r="H155" s="181"/>
      <c r="I155" s="181"/>
      <c r="J155" s="181"/>
      <c r="K155" s="181"/>
      <c r="L155" s="181"/>
      <c r="M155" s="181"/>
      <c r="N155" s="181"/>
      <c r="O155" s="181"/>
      <c r="P155" s="181"/>
      <c r="Q155" s="181"/>
    </row>
    <row r="156" spans="2:17" x14ac:dyDescent="0.2">
      <c r="B156" s="181"/>
      <c r="C156" s="181"/>
      <c r="D156" s="181"/>
      <c r="E156" s="181"/>
      <c r="F156" s="181"/>
      <c r="G156" s="181"/>
      <c r="H156" s="181"/>
      <c r="I156" s="181"/>
      <c r="J156" s="181"/>
      <c r="K156" s="181"/>
      <c r="L156" s="181"/>
      <c r="M156" s="181"/>
      <c r="N156" s="181"/>
      <c r="O156" s="181"/>
      <c r="P156" s="181"/>
      <c r="Q156" s="181"/>
    </row>
    <row r="157" spans="2:17" x14ac:dyDescent="0.2"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</row>
    <row r="158" spans="2:17" x14ac:dyDescent="0.2">
      <c r="B158" s="181"/>
      <c r="C158" s="181"/>
      <c r="D158" s="181"/>
      <c r="E158" s="181"/>
      <c r="F158" s="181"/>
      <c r="G158" s="181"/>
      <c r="H158" s="181"/>
      <c r="I158" s="181"/>
      <c r="J158" s="181"/>
      <c r="K158" s="181"/>
      <c r="L158" s="181"/>
      <c r="M158" s="181"/>
      <c r="N158" s="181"/>
      <c r="O158" s="181"/>
      <c r="P158" s="181"/>
      <c r="Q158" s="181"/>
    </row>
    <row r="159" spans="2:17" x14ac:dyDescent="0.2">
      <c r="B159" s="181"/>
      <c r="C159" s="181"/>
      <c r="D159" s="181"/>
      <c r="E159" s="181"/>
      <c r="F159" s="181"/>
      <c r="G159" s="181"/>
      <c r="H159" s="181"/>
      <c r="I159" s="181"/>
      <c r="J159" s="181"/>
      <c r="K159" s="181"/>
      <c r="L159" s="181"/>
      <c r="M159" s="181"/>
      <c r="N159" s="181"/>
      <c r="O159" s="181"/>
      <c r="P159" s="181"/>
      <c r="Q159" s="181"/>
    </row>
    <row r="160" spans="2:17" x14ac:dyDescent="0.2">
      <c r="B160" s="181"/>
      <c r="C160" s="181"/>
      <c r="D160" s="181"/>
      <c r="E160" s="181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</row>
    <row r="161" spans="2:17" x14ac:dyDescent="0.2"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</row>
    <row r="162" spans="2:17" x14ac:dyDescent="0.2">
      <c r="B162" s="181"/>
      <c r="C162" s="181"/>
      <c r="D162" s="181"/>
      <c r="E162" s="181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</row>
    <row r="163" spans="2:17" x14ac:dyDescent="0.2">
      <c r="B163" s="181"/>
      <c r="C163" s="181"/>
      <c r="D163" s="181"/>
      <c r="E163" s="181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</row>
    <row r="164" spans="2:17" x14ac:dyDescent="0.2">
      <c r="B164" s="181"/>
      <c r="C164" s="181"/>
      <c r="D164" s="181"/>
      <c r="E164" s="181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</row>
    <row r="165" spans="2:17" x14ac:dyDescent="0.2">
      <c r="B165" s="181"/>
      <c r="C165" s="181"/>
      <c r="D165" s="181"/>
      <c r="E165" s="181"/>
      <c r="F165" s="181"/>
      <c r="G165" s="181"/>
      <c r="H165" s="181"/>
      <c r="I165" s="181"/>
      <c r="J165" s="181"/>
      <c r="K165" s="181"/>
      <c r="L165" s="181"/>
      <c r="M165" s="181"/>
      <c r="N165" s="181"/>
      <c r="O165" s="181"/>
      <c r="P165" s="181"/>
      <c r="Q165" s="181"/>
    </row>
    <row r="166" spans="2:17" x14ac:dyDescent="0.2">
      <c r="B166" s="181"/>
      <c r="C166" s="181"/>
      <c r="D166" s="181"/>
      <c r="E166" s="181"/>
      <c r="F166" s="181"/>
      <c r="G166" s="181"/>
      <c r="H166" s="181"/>
      <c r="I166" s="181"/>
      <c r="J166" s="181"/>
      <c r="K166" s="181"/>
      <c r="L166" s="181"/>
      <c r="M166" s="181"/>
      <c r="N166" s="181"/>
      <c r="O166" s="181"/>
      <c r="P166" s="181"/>
      <c r="Q166" s="181"/>
    </row>
    <row r="167" spans="2:17" x14ac:dyDescent="0.2">
      <c r="B167" s="181"/>
      <c r="C167" s="181"/>
      <c r="D167" s="181"/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181"/>
      <c r="P167" s="181"/>
      <c r="Q167" s="181"/>
    </row>
    <row r="168" spans="2:17" x14ac:dyDescent="0.2">
      <c r="B168" s="181"/>
      <c r="C168" s="181"/>
      <c r="D168" s="181"/>
      <c r="E168" s="181"/>
      <c r="F168" s="181"/>
      <c r="G168" s="181"/>
      <c r="H168" s="181"/>
      <c r="I168" s="181"/>
      <c r="J168" s="181"/>
      <c r="K168" s="181"/>
      <c r="L168" s="181"/>
      <c r="M168" s="181"/>
      <c r="N168" s="181"/>
      <c r="O168" s="181"/>
      <c r="P168" s="181"/>
      <c r="Q168" s="181"/>
    </row>
    <row r="169" spans="2:17" x14ac:dyDescent="0.2"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</row>
    <row r="170" spans="2:17" x14ac:dyDescent="0.2"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</row>
    <row r="171" spans="2:17" x14ac:dyDescent="0.2"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</row>
    <row r="172" spans="2:17" x14ac:dyDescent="0.2">
      <c r="B172" s="181"/>
      <c r="C172" s="181"/>
      <c r="D172" s="181"/>
      <c r="E172" s="181"/>
      <c r="F172" s="181"/>
      <c r="G172" s="181"/>
      <c r="H172" s="181"/>
      <c r="I172" s="181"/>
      <c r="J172" s="181"/>
      <c r="K172" s="181"/>
      <c r="L172" s="181"/>
      <c r="M172" s="181"/>
      <c r="N172" s="181"/>
      <c r="O172" s="181"/>
      <c r="P172" s="181"/>
      <c r="Q172" s="181"/>
    </row>
    <row r="173" spans="2:17" x14ac:dyDescent="0.2">
      <c r="B173" s="181"/>
      <c r="C173" s="181"/>
      <c r="D173" s="181"/>
      <c r="E173" s="181"/>
      <c r="F173" s="181"/>
      <c r="G173" s="181"/>
      <c r="H173" s="181"/>
      <c r="I173" s="181"/>
      <c r="J173" s="181"/>
      <c r="K173" s="181"/>
      <c r="L173" s="181"/>
      <c r="M173" s="181"/>
      <c r="N173" s="181"/>
      <c r="O173" s="181"/>
      <c r="P173" s="181"/>
      <c r="Q173" s="181"/>
    </row>
    <row r="174" spans="2:17" x14ac:dyDescent="0.2"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</row>
    <row r="175" spans="2:17" x14ac:dyDescent="0.2"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</row>
    <row r="176" spans="2:17" x14ac:dyDescent="0.2"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P176" s="181"/>
      <c r="Q176" s="181"/>
    </row>
    <row r="177" spans="2:17" x14ac:dyDescent="0.2">
      <c r="B177" s="181"/>
      <c r="C177" s="181"/>
      <c r="D177" s="181"/>
      <c r="E177" s="181"/>
      <c r="F177" s="181"/>
      <c r="G177" s="181"/>
      <c r="H177" s="181"/>
      <c r="I177" s="181"/>
      <c r="J177" s="181"/>
      <c r="K177" s="181"/>
      <c r="L177" s="181"/>
      <c r="M177" s="181"/>
      <c r="N177" s="181"/>
      <c r="O177" s="181"/>
      <c r="P177" s="181"/>
      <c r="Q177" s="181"/>
    </row>
    <row r="178" spans="2:17" x14ac:dyDescent="0.2">
      <c r="B178" s="181"/>
      <c r="C178" s="181"/>
      <c r="D178" s="181"/>
      <c r="E178" s="181"/>
      <c r="F178" s="181"/>
      <c r="G178" s="181"/>
      <c r="H178" s="181"/>
      <c r="I178" s="181"/>
      <c r="J178" s="181"/>
      <c r="K178" s="181"/>
      <c r="L178" s="181"/>
      <c r="M178" s="181"/>
      <c r="N178" s="181"/>
      <c r="O178" s="181"/>
      <c r="P178" s="181"/>
      <c r="Q178" s="181"/>
    </row>
    <row r="179" spans="2:17" x14ac:dyDescent="0.2">
      <c r="B179" s="181"/>
      <c r="C179" s="181"/>
      <c r="D179" s="181"/>
      <c r="E179" s="181"/>
      <c r="F179" s="181"/>
      <c r="G179" s="181"/>
      <c r="H179" s="181"/>
      <c r="I179" s="181"/>
      <c r="J179" s="181"/>
      <c r="K179" s="181"/>
      <c r="L179" s="181"/>
      <c r="M179" s="181"/>
      <c r="N179" s="181"/>
      <c r="O179" s="181"/>
      <c r="P179" s="181"/>
      <c r="Q179" s="181"/>
    </row>
    <row r="180" spans="2:17" x14ac:dyDescent="0.2">
      <c r="B180" s="181"/>
      <c r="C180" s="181"/>
      <c r="D180" s="181"/>
      <c r="E180" s="181"/>
      <c r="F180" s="181"/>
      <c r="G180" s="181"/>
      <c r="H180" s="181"/>
      <c r="I180" s="181"/>
      <c r="J180" s="181"/>
      <c r="K180" s="181"/>
      <c r="L180" s="181"/>
      <c r="M180" s="181"/>
      <c r="N180" s="181"/>
      <c r="O180" s="181"/>
      <c r="P180" s="181"/>
      <c r="Q180" s="181"/>
    </row>
    <row r="181" spans="2:17" x14ac:dyDescent="0.2">
      <c r="B181" s="181"/>
      <c r="C181" s="181"/>
      <c r="D181" s="181"/>
      <c r="E181" s="181"/>
      <c r="F181" s="181"/>
      <c r="G181" s="181"/>
      <c r="H181" s="181"/>
      <c r="I181" s="181"/>
      <c r="J181" s="181"/>
      <c r="K181" s="181"/>
      <c r="L181" s="181"/>
      <c r="M181" s="181"/>
      <c r="N181" s="181"/>
      <c r="O181" s="181"/>
      <c r="P181" s="181"/>
      <c r="Q181" s="181"/>
    </row>
    <row r="182" spans="2:17" x14ac:dyDescent="0.2">
      <c r="B182" s="181"/>
      <c r="C182" s="181"/>
      <c r="D182" s="181"/>
      <c r="E182" s="181"/>
      <c r="F182" s="181"/>
      <c r="G182" s="181"/>
      <c r="H182" s="181"/>
      <c r="I182" s="181"/>
      <c r="J182" s="181"/>
      <c r="K182" s="181"/>
      <c r="L182" s="181"/>
      <c r="M182" s="181"/>
      <c r="N182" s="181"/>
      <c r="O182" s="181"/>
      <c r="P182" s="181"/>
      <c r="Q182" s="181"/>
    </row>
    <row r="183" spans="2:17" x14ac:dyDescent="0.2">
      <c r="B183" s="181"/>
      <c r="C183" s="181"/>
      <c r="D183" s="181"/>
      <c r="E183" s="181"/>
      <c r="F183" s="181"/>
      <c r="G183" s="181"/>
      <c r="H183" s="181"/>
      <c r="I183" s="181"/>
      <c r="J183" s="181"/>
      <c r="K183" s="181"/>
      <c r="L183" s="181"/>
      <c r="M183" s="181"/>
      <c r="N183" s="181"/>
      <c r="O183" s="181"/>
      <c r="P183" s="181"/>
      <c r="Q183" s="181"/>
    </row>
    <row r="184" spans="2:17" x14ac:dyDescent="0.2">
      <c r="B184" s="181"/>
      <c r="C184" s="181"/>
      <c r="D184" s="181"/>
      <c r="E184" s="181"/>
      <c r="F184" s="181"/>
      <c r="G184" s="181"/>
      <c r="H184" s="181"/>
      <c r="I184" s="181"/>
      <c r="J184" s="181"/>
      <c r="K184" s="181"/>
      <c r="L184" s="181"/>
      <c r="M184" s="181"/>
      <c r="N184" s="181"/>
      <c r="O184" s="181"/>
      <c r="P184" s="181"/>
      <c r="Q184" s="181"/>
    </row>
    <row r="185" spans="2:17" x14ac:dyDescent="0.2">
      <c r="B185" s="181"/>
      <c r="C185" s="181"/>
      <c r="D185" s="181"/>
      <c r="E185" s="181"/>
      <c r="F185" s="181"/>
      <c r="G185" s="181"/>
      <c r="H185" s="181"/>
      <c r="I185" s="181"/>
      <c r="J185" s="181"/>
      <c r="K185" s="181"/>
      <c r="L185" s="181"/>
      <c r="M185" s="181"/>
      <c r="N185" s="181"/>
      <c r="O185" s="181"/>
      <c r="P185" s="181"/>
      <c r="Q185" s="181"/>
    </row>
    <row r="186" spans="2:17" x14ac:dyDescent="0.2">
      <c r="B186" s="181"/>
      <c r="C186" s="181"/>
      <c r="D186" s="181"/>
      <c r="E186" s="181"/>
      <c r="F186" s="181"/>
      <c r="G186" s="181"/>
      <c r="H186" s="181"/>
      <c r="I186" s="181"/>
      <c r="J186" s="181"/>
      <c r="K186" s="181"/>
      <c r="L186" s="181"/>
      <c r="M186" s="181"/>
      <c r="N186" s="181"/>
      <c r="O186" s="181"/>
      <c r="P186" s="181"/>
      <c r="Q186" s="181"/>
    </row>
    <row r="187" spans="2:17" x14ac:dyDescent="0.2"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</row>
    <row r="188" spans="2:17" x14ac:dyDescent="0.2">
      <c r="B188" s="181"/>
      <c r="C188" s="181"/>
      <c r="D188" s="181"/>
      <c r="E188" s="181"/>
      <c r="F188" s="181"/>
      <c r="G188" s="181"/>
      <c r="H188" s="181"/>
      <c r="I188" s="181"/>
      <c r="J188" s="181"/>
      <c r="K188" s="181"/>
      <c r="L188" s="181"/>
      <c r="M188" s="181"/>
      <c r="N188" s="181"/>
      <c r="O188" s="181"/>
      <c r="P188" s="181"/>
      <c r="Q188" s="181"/>
    </row>
    <row r="189" spans="2:17" x14ac:dyDescent="0.2">
      <c r="B189" s="181"/>
      <c r="C189" s="181"/>
      <c r="D189" s="181"/>
      <c r="E189" s="181"/>
      <c r="F189" s="181"/>
      <c r="G189" s="181"/>
      <c r="H189" s="181"/>
      <c r="I189" s="181"/>
      <c r="J189" s="181"/>
      <c r="K189" s="181"/>
      <c r="L189" s="181"/>
      <c r="M189" s="181"/>
      <c r="N189" s="181"/>
      <c r="O189" s="181"/>
      <c r="P189" s="181"/>
      <c r="Q189" s="181"/>
    </row>
    <row r="190" spans="2:17" x14ac:dyDescent="0.2">
      <c r="B190" s="181"/>
      <c r="C190" s="181"/>
      <c r="D190" s="181"/>
      <c r="E190" s="181"/>
      <c r="F190" s="181"/>
      <c r="G190" s="181"/>
      <c r="H190" s="181"/>
      <c r="I190" s="181"/>
      <c r="J190" s="181"/>
      <c r="K190" s="181"/>
      <c r="L190" s="181"/>
      <c r="M190" s="181"/>
      <c r="N190" s="181"/>
      <c r="O190" s="181"/>
      <c r="P190" s="181"/>
      <c r="Q190" s="181"/>
    </row>
    <row r="191" spans="2:17" x14ac:dyDescent="0.2">
      <c r="B191" s="181"/>
      <c r="C191" s="181"/>
      <c r="D191" s="181"/>
      <c r="E191" s="181"/>
      <c r="F191" s="181"/>
      <c r="G191" s="181"/>
      <c r="H191" s="181"/>
      <c r="I191" s="181"/>
      <c r="J191" s="181"/>
      <c r="K191" s="181"/>
      <c r="L191" s="181"/>
      <c r="M191" s="181"/>
      <c r="N191" s="181"/>
      <c r="O191" s="181"/>
      <c r="P191" s="181"/>
      <c r="Q191" s="181"/>
    </row>
    <row r="192" spans="2:17" x14ac:dyDescent="0.2"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</row>
    <row r="193" spans="2:17" x14ac:dyDescent="0.2">
      <c r="B193" s="181"/>
      <c r="C193" s="181"/>
      <c r="D193" s="181"/>
      <c r="E193" s="181"/>
      <c r="F193" s="181"/>
      <c r="G193" s="181"/>
      <c r="H193" s="181"/>
      <c r="I193" s="181"/>
      <c r="J193" s="181"/>
      <c r="K193" s="181"/>
      <c r="L193" s="181"/>
      <c r="M193" s="181"/>
      <c r="N193" s="181"/>
      <c r="O193" s="181"/>
      <c r="P193" s="181"/>
      <c r="Q193" s="181"/>
    </row>
    <row r="194" spans="2:17" x14ac:dyDescent="0.2">
      <c r="B194" s="181"/>
      <c r="C194" s="181"/>
      <c r="D194" s="181"/>
      <c r="E194" s="181"/>
      <c r="F194" s="181"/>
      <c r="G194" s="181"/>
      <c r="H194" s="181"/>
      <c r="I194" s="181"/>
      <c r="J194" s="181"/>
      <c r="K194" s="181"/>
      <c r="L194" s="181"/>
      <c r="M194" s="181"/>
      <c r="N194" s="181"/>
      <c r="O194" s="181"/>
      <c r="P194" s="181"/>
      <c r="Q194" s="181"/>
    </row>
    <row r="195" spans="2:17" x14ac:dyDescent="0.2">
      <c r="B195" s="181"/>
      <c r="C195" s="181"/>
      <c r="D195" s="181"/>
      <c r="E195" s="181"/>
      <c r="F195" s="181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</row>
    <row r="196" spans="2:17" x14ac:dyDescent="0.2">
      <c r="B196" s="181"/>
      <c r="C196" s="181"/>
      <c r="D196" s="181"/>
      <c r="E196" s="181"/>
      <c r="F196" s="181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</row>
    <row r="197" spans="2:17" x14ac:dyDescent="0.2">
      <c r="B197" s="181"/>
      <c r="C197" s="181"/>
      <c r="D197" s="181"/>
      <c r="E197" s="181"/>
      <c r="F197" s="181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</row>
    <row r="198" spans="2:17" x14ac:dyDescent="0.2">
      <c r="B198" s="181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</row>
    <row r="199" spans="2:17" x14ac:dyDescent="0.2">
      <c r="B199" s="181"/>
      <c r="C199" s="181"/>
      <c r="D199" s="181"/>
      <c r="E199" s="181"/>
      <c r="F199" s="181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</row>
    <row r="200" spans="2:17" x14ac:dyDescent="0.2"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</row>
    <row r="201" spans="2:17" x14ac:dyDescent="0.2"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</row>
    <row r="202" spans="2:17" x14ac:dyDescent="0.2"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</row>
    <row r="203" spans="2:17" x14ac:dyDescent="0.2"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</row>
    <row r="204" spans="2:17" x14ac:dyDescent="0.2">
      <c r="B204" s="181"/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</row>
    <row r="205" spans="2:17" x14ac:dyDescent="0.2">
      <c r="B205" s="181"/>
      <c r="C205" s="181"/>
      <c r="D205" s="181"/>
      <c r="E205" s="181"/>
      <c r="F205" s="181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</row>
    <row r="206" spans="2:17" x14ac:dyDescent="0.2"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</row>
    <row r="207" spans="2:17" x14ac:dyDescent="0.2">
      <c r="B207" s="181"/>
      <c r="C207" s="181"/>
      <c r="D207" s="181"/>
      <c r="E207" s="181"/>
      <c r="F207" s="181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</row>
    <row r="208" spans="2:17" x14ac:dyDescent="0.2"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2:17" x14ac:dyDescent="0.2"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2:17" x14ac:dyDescent="0.2"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2:17" x14ac:dyDescent="0.2"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2:17" x14ac:dyDescent="0.2"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2:17" x14ac:dyDescent="0.2"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2:17" x14ac:dyDescent="0.2">
      <c r="B214" s="181"/>
      <c r="C214" s="181"/>
      <c r="D214" s="181"/>
      <c r="E214" s="181"/>
      <c r="F214" s="181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</row>
    <row r="215" spans="2:17" x14ac:dyDescent="0.2">
      <c r="B215" s="181"/>
      <c r="C215" s="181"/>
      <c r="D215" s="181"/>
      <c r="E215" s="181"/>
      <c r="F215" s="181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</row>
    <row r="216" spans="2:17" x14ac:dyDescent="0.2"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</row>
    <row r="217" spans="2:17" x14ac:dyDescent="0.2">
      <c r="B217" s="181"/>
      <c r="C217" s="181"/>
      <c r="D217" s="181"/>
      <c r="E217" s="181"/>
      <c r="F217" s="181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2:17" x14ac:dyDescent="0.2">
      <c r="B218" s="181"/>
      <c r="C218" s="181"/>
      <c r="D218" s="181"/>
      <c r="E218" s="181"/>
      <c r="F218" s="181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</row>
    <row r="219" spans="2:17" x14ac:dyDescent="0.2">
      <c r="B219" s="181"/>
      <c r="C219" s="181"/>
      <c r="D219" s="181"/>
      <c r="E219" s="181"/>
      <c r="F219" s="181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</row>
    <row r="220" spans="2:17" x14ac:dyDescent="0.2">
      <c r="B220" s="181"/>
      <c r="C220" s="181"/>
      <c r="D220" s="181"/>
      <c r="E220" s="181"/>
      <c r="F220" s="181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</row>
    <row r="221" spans="2:17" x14ac:dyDescent="0.2"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</row>
    <row r="222" spans="2:17" x14ac:dyDescent="0.2">
      <c r="B222" s="181"/>
      <c r="C222" s="181"/>
      <c r="D222" s="181"/>
      <c r="E222" s="181"/>
      <c r="F222" s="181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</row>
    <row r="223" spans="2:17" x14ac:dyDescent="0.2">
      <c r="B223" s="181"/>
      <c r="C223" s="181"/>
      <c r="D223" s="181"/>
      <c r="E223" s="181"/>
      <c r="F223" s="181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</row>
    <row r="224" spans="2:17" x14ac:dyDescent="0.2"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</row>
    <row r="225" spans="2:17" x14ac:dyDescent="0.2">
      <c r="B225" s="181"/>
      <c r="C225" s="181"/>
      <c r="D225" s="181"/>
      <c r="E225" s="181"/>
      <c r="F225" s="181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</row>
    <row r="226" spans="2:17" x14ac:dyDescent="0.2">
      <c r="B226" s="181"/>
      <c r="C226" s="181"/>
      <c r="D226" s="181"/>
      <c r="E226" s="181"/>
      <c r="F226" s="181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</row>
    <row r="227" spans="2:17" x14ac:dyDescent="0.2">
      <c r="B227" s="181"/>
      <c r="C227" s="181"/>
      <c r="D227" s="181"/>
      <c r="E227" s="181"/>
      <c r="F227" s="181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</row>
    <row r="228" spans="2:17" x14ac:dyDescent="0.2">
      <c r="B228" s="181"/>
      <c r="C228" s="181"/>
      <c r="D228" s="181"/>
      <c r="E228" s="181"/>
      <c r="F228" s="181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</row>
    <row r="229" spans="2:17" x14ac:dyDescent="0.2">
      <c r="B229" s="181"/>
      <c r="C229" s="181"/>
      <c r="D229" s="181"/>
      <c r="E229" s="181"/>
      <c r="F229" s="181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</row>
    <row r="230" spans="2:17" x14ac:dyDescent="0.2">
      <c r="B230" s="181"/>
      <c r="C230" s="181"/>
      <c r="D230" s="181"/>
      <c r="E230" s="181"/>
      <c r="F230" s="181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</row>
    <row r="231" spans="2:17" x14ac:dyDescent="0.2">
      <c r="B231" s="181"/>
      <c r="C231" s="181"/>
      <c r="D231" s="181"/>
      <c r="E231" s="181"/>
      <c r="F231" s="181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</row>
    <row r="232" spans="2:17" x14ac:dyDescent="0.2"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</row>
    <row r="233" spans="2:17" x14ac:dyDescent="0.2"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</row>
    <row r="234" spans="2:17" x14ac:dyDescent="0.2"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</row>
    <row r="235" spans="2:17" x14ac:dyDescent="0.2">
      <c r="B235" s="181"/>
      <c r="C235" s="181"/>
      <c r="D235" s="181"/>
      <c r="E235" s="181"/>
      <c r="F235" s="181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</row>
    <row r="236" spans="2:17" x14ac:dyDescent="0.2">
      <c r="B236" s="181"/>
      <c r="C236" s="181"/>
      <c r="D236" s="181"/>
      <c r="E236" s="181"/>
      <c r="F236" s="181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</row>
    <row r="237" spans="2:17" x14ac:dyDescent="0.2">
      <c r="B237" s="181"/>
      <c r="C237" s="181"/>
      <c r="D237" s="181"/>
      <c r="E237" s="181"/>
      <c r="F237" s="181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</row>
    <row r="238" spans="2:17" x14ac:dyDescent="0.2">
      <c r="B238" s="181"/>
      <c r="C238" s="181"/>
      <c r="D238" s="181"/>
      <c r="E238" s="181"/>
      <c r="F238" s="181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</row>
    <row r="239" spans="2:17" x14ac:dyDescent="0.2">
      <c r="B239" s="181"/>
      <c r="C239" s="181"/>
      <c r="D239" s="181"/>
      <c r="E239" s="181"/>
      <c r="F239" s="181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</row>
    <row r="240" spans="2:17" x14ac:dyDescent="0.2">
      <c r="B240" s="181"/>
      <c r="C240" s="181"/>
      <c r="D240" s="181"/>
      <c r="E240" s="181"/>
      <c r="F240" s="181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</row>
    <row r="241" spans="2:17" x14ac:dyDescent="0.2">
      <c r="B241" s="181"/>
      <c r="C241" s="181"/>
      <c r="D241" s="181"/>
      <c r="E241" s="181"/>
      <c r="F241" s="181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</row>
    <row r="242" spans="2:17" x14ac:dyDescent="0.2">
      <c r="B242" s="181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</row>
    <row r="243" spans="2:17" x14ac:dyDescent="0.2">
      <c r="B243" s="181"/>
      <c r="C243" s="181"/>
      <c r="D243" s="181"/>
      <c r="E243" s="181"/>
      <c r="F243" s="181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</row>
    <row r="244" spans="2:17" x14ac:dyDescent="0.2">
      <c r="B244" s="181"/>
      <c r="C244" s="181"/>
      <c r="D244" s="181"/>
      <c r="E244" s="181"/>
      <c r="F244" s="181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</row>
    <row r="245" spans="2:17" x14ac:dyDescent="0.2">
      <c r="B245" s="181"/>
      <c r="C245" s="181"/>
      <c r="D245" s="181"/>
      <c r="E245" s="181"/>
      <c r="F245" s="181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</row>
    <row r="246" spans="2:17" x14ac:dyDescent="0.2">
      <c r="B246" s="181"/>
      <c r="C246" s="181"/>
      <c r="D246" s="181"/>
      <c r="E246" s="181"/>
      <c r="F246" s="181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</row>
    <row r="247" spans="2:17" x14ac:dyDescent="0.2">
      <c r="B247" s="181"/>
      <c r="C247" s="181"/>
      <c r="D247" s="181"/>
      <c r="E247" s="181"/>
      <c r="F247" s="181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MFWF-347-116373</_dlc_DocId>
    <_dlc_DocIdUrl xmlns="acedc1b3-a6a6-4744-bb8f-c9b717f8a9c9">
      <Url>http://workflow/12000/12100/12130/_layouts/DocIdRedir.aspx?ID=MFWF-347-116373</Url>
      <Description>MFWF-347-116373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37FE6C-998B-4A3A-9F26-50D16D5DA54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9CF5038-A681-4150-A3B5-1CCC6D445CF3}">
  <ds:schemaRefs>
    <ds:schemaRef ds:uri="acedc1b3-a6a6-4744-bb8f-c9b717f8a9c9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5C2FF78-ADA7-49AF-9552-3DA686C2C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CA64EB6-7020-4BC9-ACFA-54FE8E37D1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73</vt:i4>
      </vt:variant>
    </vt:vector>
  </HeadingPairs>
  <TitlesOfParts>
    <vt:vector size="135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.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Медведєва Наталія Леонідівна</dc:creator>
  <cp:lastModifiedBy>Користувач Windows</cp:lastModifiedBy>
  <cp:lastPrinted>2018-08-27T11:03:40Z</cp:lastPrinted>
  <dcterms:created xsi:type="dcterms:W3CDTF">2018-08-21T08:49:27Z</dcterms:created>
  <dcterms:modified xsi:type="dcterms:W3CDTF">2018-08-28T07:08:32Z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aa3de05a-258f-4ca2-865c-0c062fe26def</vt:lpwstr>
  </property>
</Properties>
</file>